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6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8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 codeName="{74837BA0-65D6-932C-5D65-3B800EBDC722}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P:\Children's Social Care\2. LA Benchmarking\2. Children's Social Care\3. CSC Workforce Benchmarking\2018\"/>
    </mc:Choice>
  </mc:AlternateContent>
  <xr:revisionPtr revIDLastSave="0" documentId="13_ncr:1_{2F1F5F24-CE59-4C3C-B6AE-393BA09EF0E7}" xr6:coauthVersionLast="41" xr6:coauthVersionMax="41" xr10:uidLastSave="{00000000-0000-0000-0000-000000000000}"/>
  <bookViews>
    <workbookView showSheetTabs="0" xWindow="3855" yWindow="0" windowWidth="15930" windowHeight="15600" tabRatio="715" firstSheet="3" activeTab="3" xr2:uid="{00000000-000D-0000-FFFF-FFFF00000000}"/>
  </bookViews>
  <sheets>
    <sheet name="Sheet1" sheetId="70" state="hidden" r:id="rId1"/>
    <sheet name="CSWW_absence_agency_caseload_tu" sheetId="69" state="hidden" r:id="rId2"/>
    <sheet name="CSWW_FTE_and_Headcount_snapshot" sheetId="71" state="hidden" r:id="rId3"/>
    <sheet name="Frontpage" sheetId="29" r:id="rId4"/>
    <sheet name="Home" sheetId="43" r:id="rId5"/>
    <sheet name="Vacancies" sheetId="49" r:id="rId6"/>
    <sheet name="Turnover" sheetId="62" r:id="rId7"/>
    <sheet name="Agency" sheetId="63" r:id="rId8"/>
    <sheet name="Absence" sheetId="73" r:id="rId9"/>
    <sheet name="Age" sheetId="67" state="hidden" r:id="rId10"/>
    <sheet name="TimeInService" sheetId="68" state="hidden" r:id="rId11"/>
  </sheets>
  <externalReferences>
    <externalReference r:id="rId12"/>
  </externalReferences>
  <definedNames>
    <definedName name="_xlnm._FilterDatabase" localSheetId="2" hidden="1">CSWW_FTE_and_Headcount_snapshot!$A$1:$Q$2</definedName>
    <definedName name="Barking_and_Dagenham" localSheetId="2">CSWW_FTE_and_Headcount_snapshot!$J$146:$Q$146</definedName>
    <definedName name="Barking_and_Dagenham">CSWW_absence_agency_caseload_tu!$J$146:$AJ$146</definedName>
    <definedName name="Barnet" localSheetId="2">CSWW_FTE_and_Headcount_snapshot!$J$147:$Q$147</definedName>
    <definedName name="Barnet">CSWW_absence_agency_caseload_tu!$J$147:$AJ$147</definedName>
    <definedName name="Barnsley" localSheetId="2">CSWW_FTE_and_Headcount_snapshot!$J$48:$Q$48</definedName>
    <definedName name="Barnsley">CSWW_absence_agency_caseload_tu!$J$48:$AJ$48</definedName>
    <definedName name="Bath_and_North_East_Somerset" localSheetId="2">CSWW_FTE_and_Headcount_snapshot!$J$116:$Q$116</definedName>
    <definedName name="Bath_and_North_East_Somerset">CSWW_absence_agency_caseload_tu!$J$116:$AJ$116</definedName>
    <definedName name="Bedford_Borough" localSheetId="2">CSWW_FTE_and_Headcount_snapshot!$J$86:$Q$86</definedName>
    <definedName name="Bedford_Borough">CSWW_absence_agency_caseload_tu!$J$86:$AJ$86</definedName>
    <definedName name="Bexley" localSheetId="2">CSWW_FTE_and_Headcount_snapshot!$J$148:$Q$148</definedName>
    <definedName name="Bexley">CSWW_absence_agency_caseload_tu!$J$148:$AJ$148</definedName>
    <definedName name="Birmingham" localSheetId="2">CSWW_FTE_and_Headcount_snapshot!$J$72:$Q$72</definedName>
    <definedName name="Birmingham">CSWW_absence_agency_caseload_tu!$J$72:$AJ$72</definedName>
    <definedName name="Blackburn_with_Darwen" localSheetId="2">CSWW_FTE_and_Headcount_snapshot!$J$25:$Q$25</definedName>
    <definedName name="Blackburn_with_Darwen">CSWW_absence_agency_caseload_tu!$J$25:$AJ$25</definedName>
    <definedName name="Blackpool" localSheetId="2">CSWW_FTE_and_Headcount_snapshot!$J$26:$Q$26</definedName>
    <definedName name="Blackpool">CSWW_absence_agency_caseload_tu!$J$26:$AJ$26</definedName>
    <definedName name="BMLIST" localSheetId="9">[1]Home!$J$13:$J$33</definedName>
    <definedName name="BMLIST" localSheetId="7">[1]Home!$J$13:$J$33</definedName>
    <definedName name="BMLIST" localSheetId="10">[1]Home!$J$13:$J$33</definedName>
    <definedName name="BMLIST" localSheetId="6">[1]Home!$J$13:$J$33</definedName>
    <definedName name="BMLIST">Sheet1!$A$25:$A$47</definedName>
    <definedName name="Bolton" localSheetId="2">CSWW_FTE_and_Headcount_snapshot!$J$27:$Q$27</definedName>
    <definedName name="Bolton">CSWW_absence_agency_caseload_tu!$J$27:$AJ$27</definedName>
    <definedName name="Bournemouth" localSheetId="2">CSWW_FTE_and_Headcount_snapshot!$J$117:$Q$117</definedName>
    <definedName name="Bournemouth">CSWW_absence_agency_caseload_tu!$J$117:$AJ$117</definedName>
    <definedName name="Bracknell_Forest" localSheetId="2">CSWW_FTE_and_Headcount_snapshot!$J$97:$Q$97</definedName>
    <definedName name="Bracknell_Forest">CSWW_absence_agency_caseload_tu!$J$97:$AJ$97</definedName>
    <definedName name="Bradford" localSheetId="2">CSWW_FTE_and_Headcount_snapshot!$J$49:$Q$49</definedName>
    <definedName name="Bradford">CSWW_absence_agency_caseload_tu!$J$49:$AJ$49</definedName>
    <definedName name="Brent" localSheetId="2">CSWW_FTE_and_Headcount_snapshot!$J$149:$Q$149</definedName>
    <definedName name="Brent">CSWW_absence_agency_caseload_tu!$J$149:$AJ$149</definedName>
    <definedName name="Brighton_and_Hove" localSheetId="2">CSWW_FTE_and_Headcount_snapshot!$J$98:$Q$98</definedName>
    <definedName name="Brighton_and_Hove">CSWW_absence_agency_caseload_tu!$J$98:$AJ$98</definedName>
    <definedName name="Bristol_City_of" localSheetId="2">CSWW_FTE_and_Headcount_snapshot!$J$118:$Q$118</definedName>
    <definedName name="Bristol_City_of">CSWW_absence_agency_caseload_tu!$J$118:$AJ$118</definedName>
    <definedName name="Bromley" localSheetId="2">CSWW_FTE_and_Headcount_snapshot!$J$150:$Q$150</definedName>
    <definedName name="Bromley">CSWW_absence_agency_caseload_tu!$J$150:$AJ$150</definedName>
    <definedName name="Buckinghamshire" localSheetId="2">CSWW_FTE_and_Headcount_snapshot!$J$99:$Q$99</definedName>
    <definedName name="Buckinghamshire">CSWW_absence_agency_caseload_tu!$J$99:$AJ$99</definedName>
    <definedName name="Bury" localSheetId="2">CSWW_FTE_and_Headcount_snapshot!$J$28:$Q$28</definedName>
    <definedName name="Bury">CSWW_absence_agency_caseload_tu!$J$28:$AJ$28</definedName>
    <definedName name="Calderdale" localSheetId="2">CSWW_FTE_and_Headcount_snapshot!$J$50:$Q$50</definedName>
    <definedName name="Calderdale">CSWW_absence_agency_caseload_tu!$J$50:$AJ$50</definedName>
    <definedName name="Cambridgeshire" localSheetId="2">CSWW_FTE_and_Headcount_snapshot!$J$87:$Q$87</definedName>
    <definedName name="Cambridgeshire">CSWW_absence_agency_caseload_tu!$J$87:$AJ$87</definedName>
    <definedName name="Camden" localSheetId="2">CSWW_FTE_and_Headcount_snapshot!$J$132:$Q$132</definedName>
    <definedName name="Camden">CSWW_absence_agency_caseload_tu!$J$132:$AJ$132</definedName>
    <definedName name="caseload_fte">CSWW_absence_agency_caseload_tu!$V$2:$V$163</definedName>
    <definedName name="Central_Bedfordshire" localSheetId="2">CSWW_FTE_and_Headcount_snapshot!$J$88:$Q$88</definedName>
    <definedName name="Central_Bedfordshire">CSWW_absence_agency_caseload_tu!$J$88:$AJ$88</definedName>
    <definedName name="Char">CSWW_FTE_and_Headcount_snapshot!$K$164:$Q$164</definedName>
    <definedName name="Char_20_to_29_years_oldAge_group20_to_29_years_old">CSWW_FTE_and_Headcount_snapshot!$K$488:$Q$488</definedName>
    <definedName name="Char_30_to_39_years_oldAge_group30_to_39_years_old">CSWW_FTE_and_Headcount_snapshot!$K$489:$Q$489</definedName>
    <definedName name="Char_40_to_49_years_oldAge_group40_to_49_years_old">CSWW_FTE_and_Headcount_snapshot!$K$490:$Q$490</definedName>
    <definedName name="Char_50_years_old_and_overAge_group50_years_old_and_over">CSWW_FTE_and_Headcount_snapshot!$K$491:$Q$491</definedName>
    <definedName name="Char_Age_group20_to_29_years_oldAge_group20_to_29_years_old">CSWW_FTE_and_Headcount_snapshot!$K$520:$Q$520</definedName>
    <definedName name="Char_Age_group30_to_39_years_oldAge_group30_to_39_years_old">CSWW_FTE_and_Headcount_snapshot!$K$521:$Q$521</definedName>
    <definedName name="Char_Age_group40_to_49_years_oldAge_group40_to_49_years_old">CSWW_FTE_and_Headcount_snapshot!$K$518:$Q$518</definedName>
    <definedName name="Char_Age_group50_years_old_and_overAge_group50_years_old_and_over">CSWW_FTE_and_Headcount_snapshot!$K$519:$Q$519</definedName>
    <definedName name="Char_FemaleGenderFemale">CSWW_FTE_and_Headcount_snapshot!$K$166:$Q$166</definedName>
    <definedName name="Char_fte">CSWW_FTE_and_Headcount_snapshot!$N$2:$N$4051</definedName>
    <definedName name="Char_fte_percent">CSWW_FTE_and_Headcount_snapshot!$O$2:$O$4051</definedName>
    <definedName name="Char_headcount">CSWW_FTE_and_Headcount_snapshot!$P$2:$P$4051</definedName>
    <definedName name="Char_headcount_percent">CSWW_FTE_and_Headcount_snapshot!$Q$2:$Q$4051</definedName>
    <definedName name="Char_MaleGenderMale">CSWW_FTE_and_Headcount_snapshot!$K$165:$Q$165</definedName>
    <definedName name="Char_RoleCase_holderRoleCase_holder">CSWW_FTE_and_Headcount_snapshot!$K$2112:$Q$2112</definedName>
    <definedName name="Char_RoleFirst_line_managerRoleFirst_line_manager">CSWW_FTE_and_Headcount_snapshot!$K$2111:$Q$2111</definedName>
    <definedName name="Char_RoleMiddle_managerRoleMiddle_manager">CSWW_FTE_and_Headcount_snapshot!$K$2110:$Q$2110</definedName>
    <definedName name="Char_RoleQualified_without_casesRoleQualified_without_cases">CSWW_FTE_and_Headcount_snapshot!$K$2113:$Q$2113</definedName>
    <definedName name="Char_RoleSenior_managerRoleSenior_manager">CSWW_FTE_and_Headcount_snapshot!$K$2108:$Q$2108</definedName>
    <definedName name="Char_RoleSenior_practitionerRoleSenior_practitioner">CSWW_FTE_and_Headcount_snapshot!$K$2109:$Q$2109</definedName>
    <definedName name="CharBarking_and_Dagenham">CSWW_FTE_and_Headcount_snapshot!$K$146:$Q$146</definedName>
    <definedName name="CharBarking_and_DagenhamAge_group20_to_29_years_oldAge_group20_to_29_years_old">CSWW_FTE_and_Headcount_snapshot!$K$1064:$Q$1064</definedName>
    <definedName name="CharBarking_and_DagenhamAge_group30_to_39_years_oldAge_group30_to_39_years_old">CSWW_FTE_and_Headcount_snapshot!$K$1065:$Q$1065</definedName>
    <definedName name="CharBarking_and_DagenhamAge_group40_to_49_years_oldAge_group40_to_49_years_old">CSWW_FTE_and_Headcount_snapshot!$K$1066:$Q$1066</definedName>
    <definedName name="CharBarking_and_DagenhamAge_group50_years_old_and_overAge_group50_years_old_and_over">CSWW_FTE_and_Headcount_snapshot!$K$1067:$Q$1067</definedName>
    <definedName name="CharBarking_and_DagenhamEthnicityAny_other_ethnic_groupEthnicityAny_other_ethnic_group">CSWW_FTE_and_Headcount_snapshot!$K$3948:$Q$3948</definedName>
    <definedName name="CharBarking_and_DagenhamEthnicityAsian_or_Asian_BritishEthnicityAsian_or_Asian_British">CSWW_FTE_and_Headcount_snapshot!$K$3946:$Q$3946</definedName>
    <definedName name="CharBarking_and_DagenhamEthnicityBlack_or_Black_BritishEthnicityBlack_or_Black_British">CSWW_FTE_and_Headcount_snapshot!$K$3947:$Q$3947</definedName>
    <definedName name="CharBarking_and_DagenhamEthnicityMixedEthnicityMixed">CSWW_FTE_and_Headcount_snapshot!$K$3945:$Q$3945</definedName>
    <definedName name="CharBarking_and_DagenhamEthnicityRefused_or_not_availableEthnicityRefused_or_not_available">CSWW_FTE_and_Headcount_snapshot!$K$3949:$Q$3949</definedName>
    <definedName name="CharBarking_and_DagenhamEthnicityWhiteEthnicityWhite">CSWW_FTE_and_Headcount_snapshot!$K$3944:$Q$3944</definedName>
    <definedName name="CharBarking_and_DagenhamFemaleGenderFemale">CSWW_FTE_and_Headcount_snapshot!$K$452:$Q$452</definedName>
    <definedName name="CharBarking_and_DagenhamGenderFemaleGenderFemale">CSWW_FTE_and_Headcount_snapshot!$K$452:$Q$452</definedName>
    <definedName name="CharBarking_and_DagenhamGenderMaleGenderMale">CSWW_FTE_and_Headcount_snapshot!$K$453:$Q$453</definedName>
    <definedName name="CharBarking_and_DagenhamMaleGenderMale">CSWW_FTE_and_Headcount_snapshot!$K$453:$Q$453</definedName>
    <definedName name="CharBarking_and_DagenhamRoleCase_holderRoleCase_holder">CSWW_FTE_and_Headcount_snapshot!$K$2976:$Q$2976</definedName>
    <definedName name="CharBarking_and_DagenhamRoleFirst_line_managerRoleFirst_line_manager">CSWW_FTE_and_Headcount_snapshot!$K$2975:$Q$2975</definedName>
    <definedName name="CharBarking_and_DagenhamRoleMiddle_managerRoleMiddle_manager">CSWW_FTE_and_Headcount_snapshot!$K$2974:$Q$2974</definedName>
    <definedName name="CharBarking_and_DagenhamRoleQualified_without_casesRoleQualified_without_cases">CSWW_FTE_and_Headcount_snapshot!$K$2977:$Q$2977</definedName>
    <definedName name="CharBarking_and_DagenhamRoleSenior_managerRoleSenior_manager">CSWW_FTE_and_Headcount_snapshot!$K$2972:$Q$2972</definedName>
    <definedName name="CharBarking_and_DagenhamRoleSenior_practitionerRoleSenior_practitioner">CSWW_FTE_and_Headcount_snapshot!$K$2973:$Q$2973</definedName>
    <definedName name="CharBarking_and_DagenhamTime_in_service10_years_or_more_but_less_than_20_yearsTime_in_service10_years_or_more_but_less_than_20_years">CSWW_FTE_and_Headcount_snapshot!$K$2003:$Q$2003</definedName>
    <definedName name="CharBarking_and_DagenhamTime_in_service2_years_or_more_but_less_than_5_yearsTime_in_service2_years_or_more_but_less_than_5_years">CSWW_FTE_and_Headcount_snapshot!$K$2001:$Q$2001</definedName>
    <definedName name="CharBarking_and_DagenhamTime_in_service20_years_or_more_but_less_than_30_yearsTime_in_service20_years_or_more_but_less_than_30_years">CSWW_FTE_and_Headcount_snapshot!$K$2004:$Q$2004</definedName>
    <definedName name="CharBarking_and_DagenhamTime_in_service30_years_or_moreTime_in_service30_years_or_more">CSWW_FTE_and_Headcount_snapshot!$K$2005:$Q$2005</definedName>
    <definedName name="CharBarking_and_DagenhamTime_in_service5_years_or_more_but_less_than_10_yearsTime_in_service5_years_or_more_but_less_than_10_years">CSWW_FTE_and_Headcount_snapshot!$K$2002:$Q$2002</definedName>
    <definedName name="CharBarking_and_DagenhamTime_in_serviceLess_than_2_yearsTime_in_serviceLess_than_2_years">CSWW_FTE_and_Headcount_snapshot!$K$2000:$Q$2000</definedName>
    <definedName name="CharBarking_and_DagenhamTotal">CSWW_FTE_and_Headcount_snapshot!$K$146:$Q$146</definedName>
    <definedName name="CharBarking_and_DagenhamTotal_Total">CSWW_FTE_and_Headcount_snapshot!$K$146:$Q$146</definedName>
    <definedName name="CharBarnet">CSWW_FTE_and_Headcount_snapshot!$K$147:$Q$147</definedName>
    <definedName name="CharBarnetAge_group20_to_29_years_oldAge_group20_to_29_years_old">CSWW_FTE_and_Headcount_snapshot!$K$1068:$Q$1068</definedName>
    <definedName name="CharBarnetAge_group30_to_39_years_oldAge_group30_to_39_years_old">CSWW_FTE_and_Headcount_snapshot!$K$1069:$Q$1069</definedName>
    <definedName name="CharBarnetAge_group40_to_49_years_oldAge_group40_to_49_years_old">CSWW_FTE_and_Headcount_snapshot!$K$1070:$Q$1070</definedName>
    <definedName name="CharBarnetAge_group50_years_old_and_overAge_group50_years_old_and_over">CSWW_FTE_and_Headcount_snapshot!$K$1071:$Q$1071</definedName>
    <definedName name="CharBarnetEthnicityAny_other_ethnic_groupEthnicityAny_other_ethnic_group">CSWW_FTE_and_Headcount_snapshot!$K$3954:$Q$3954</definedName>
    <definedName name="CharBarnetEthnicityAsian_or_Asian_BritishEthnicityAsian_or_Asian_British">CSWW_FTE_and_Headcount_snapshot!$K$3952:$Q$3952</definedName>
    <definedName name="CharBarnetEthnicityBlack_or_Black_BritishEthnicityBlack_or_Black_British">CSWW_FTE_and_Headcount_snapshot!$K$3953:$Q$3953</definedName>
    <definedName name="CharBarnetEthnicityMixedEthnicityMixed">CSWW_FTE_and_Headcount_snapshot!$K$3951:$Q$3951</definedName>
    <definedName name="CharBarnetEthnicityRefused_or_not_availableEthnicityRefused_or_not_available">CSWW_FTE_and_Headcount_snapshot!$K$3955:$Q$3955</definedName>
    <definedName name="CharBarnetEthnicityWhiteEthnicityWhite">CSWW_FTE_and_Headcount_snapshot!$K$3950:$Q$3950</definedName>
    <definedName name="CharBarnetFemaleGenderFemale">CSWW_FTE_and_Headcount_snapshot!$K$454:$Q$454</definedName>
    <definedName name="CharBarnetGenderFemaleGenderFemale">CSWW_FTE_and_Headcount_snapshot!$K$454:$Q$454</definedName>
    <definedName name="CharBarnetGenderMaleGenderMale">CSWW_FTE_and_Headcount_snapshot!$K$455:$Q$455</definedName>
    <definedName name="CharBarnetMaleGenderMale">CSWW_FTE_and_Headcount_snapshot!$K$455:$Q$455</definedName>
    <definedName name="CharBarnetRoleCase_holderRoleCase_holder">CSWW_FTE_and_Headcount_snapshot!$K$2982:$Q$2982</definedName>
    <definedName name="CharBarnetRoleFirst_line_managerRoleFirst_line_manager">CSWW_FTE_and_Headcount_snapshot!$K$2981:$Q$2981</definedName>
    <definedName name="CharBarnetRoleMiddle_managerRoleMiddle_manager">CSWW_FTE_and_Headcount_snapshot!$K$2980:$Q$2980</definedName>
    <definedName name="CharBarnetRoleQualified_without_casesRoleQualified_without_cases">CSWW_FTE_and_Headcount_snapshot!$K$2983:$Q$2983</definedName>
    <definedName name="CharBarnetRoleSenior_managerRoleSenior_manager">CSWW_FTE_and_Headcount_snapshot!$K$2978:$Q$2978</definedName>
    <definedName name="CharBarnetRoleSenior_practitionerRoleSenior_practitioner">CSWW_FTE_and_Headcount_snapshot!$K$2979:$Q$2979</definedName>
    <definedName name="CharBarnetTime_in_service10_years_or_more_but_less_than_20_yearsTime_in_service10_years_or_more_but_less_than_20_years">CSWW_FTE_and_Headcount_snapshot!$K$2009:$Q$2009</definedName>
    <definedName name="CharBarnetTime_in_service2_years_or_more_but_less_than_5_yearsTime_in_service2_years_or_more_but_less_than_5_years">CSWW_FTE_and_Headcount_snapshot!$K$2007:$Q$2007</definedName>
    <definedName name="CharBarnetTime_in_service20_years_or_more_but_less_than_30_yearsTime_in_service20_years_or_more_but_less_than_30_years">CSWW_FTE_and_Headcount_snapshot!$K$2010:$Q$2010</definedName>
    <definedName name="CharBarnetTime_in_service30_years_or_moreTime_in_service30_years_or_more">CSWW_FTE_and_Headcount_snapshot!$K$2011:$Q$2011</definedName>
    <definedName name="CharBarnetTime_in_service5_years_or_more_but_less_than_10_yearsTime_in_service5_years_or_more_but_less_than_10_years">CSWW_FTE_and_Headcount_snapshot!$K$2008:$Q$2008</definedName>
    <definedName name="CharBarnetTime_in_serviceLess_than_2_yearsTime_in_serviceLess_than_2_years">CSWW_FTE_and_Headcount_snapshot!$K$2006:$Q$2006</definedName>
    <definedName name="CharBarnetTotal">CSWW_FTE_and_Headcount_snapshot!$K$147:$Q$147</definedName>
    <definedName name="CharBarnetTotal_Total">CSWW_FTE_and_Headcount_snapshot!$K$147:$Q$147</definedName>
    <definedName name="CharBarnsley">CSWW_FTE_and_Headcount_snapshot!$K$48:$Q$48</definedName>
    <definedName name="CharBarnsleyAge_group20_to_29_years_oldAge_group20_to_29_years_old">CSWW_FTE_and_Headcount_snapshot!$K$672:$Q$672</definedName>
    <definedName name="CharBarnsleyAge_group30_to_39_years_oldAge_group30_to_39_years_old">CSWW_FTE_and_Headcount_snapshot!$K$673:$Q$673</definedName>
    <definedName name="CharBarnsleyAge_group40_to_49_years_oldAge_group40_to_49_years_old">CSWW_FTE_and_Headcount_snapshot!$K$674:$Q$674</definedName>
    <definedName name="CharBarnsleyAge_group50_years_old_and_overAge_group50_years_old_and_over">CSWW_FTE_and_Headcount_snapshot!$K$675:$Q$675</definedName>
    <definedName name="CharBarnsleyEthnicityAny_other_ethnic_groupEthnicityAny_other_ethnic_group">CSWW_FTE_and_Headcount_snapshot!$K$3360:$Q$3360</definedName>
    <definedName name="CharBarnsleyEthnicityAsian_or_Asian_BritishEthnicityAsian_or_Asian_British">CSWW_FTE_and_Headcount_snapshot!$K$3358:$Q$3358</definedName>
    <definedName name="CharBarnsleyEthnicityBlack_or_Black_BritishEthnicityBlack_or_Black_British">CSWW_FTE_and_Headcount_snapshot!$K$3359:$Q$3359</definedName>
    <definedName name="CharBarnsleyEthnicityMixedEthnicityMixed">CSWW_FTE_and_Headcount_snapshot!$K$3357:$Q$3357</definedName>
    <definedName name="CharBarnsleyEthnicityRefused_or_not_availableEthnicityRefused_or_not_available">CSWW_FTE_and_Headcount_snapshot!$K$3361:$Q$3361</definedName>
    <definedName name="CharBarnsleyEthnicityWhiteEthnicityWhite">CSWW_FTE_and_Headcount_snapshot!$K$3356:$Q$3356</definedName>
    <definedName name="CharBarnsleyFemaleGenderFemale">CSWW_FTE_and_Headcount_snapshot!$K$256:$Q$256</definedName>
    <definedName name="CharBarnsleyGenderFemaleGenderFemale">CSWW_FTE_and_Headcount_snapshot!$K$256:$Q$256</definedName>
    <definedName name="CharBarnsleyGenderMaleGenderMale">CSWW_FTE_and_Headcount_snapshot!$K$257:$Q$257</definedName>
    <definedName name="CharBarnsleyMaleGenderMale">CSWW_FTE_and_Headcount_snapshot!$K$257:$Q$257</definedName>
    <definedName name="CharBarnsleyRoleCase_holderRoleCase_holder">CSWW_FTE_and_Headcount_snapshot!$K$2388:$Q$2388</definedName>
    <definedName name="CharBarnsleyRoleFirst_line_managerRoleFirst_line_manager">CSWW_FTE_and_Headcount_snapshot!$K$2387:$Q$2387</definedName>
    <definedName name="CharBarnsleyRoleMiddle_managerRoleMiddle_manager">CSWW_FTE_and_Headcount_snapshot!$K$2386:$Q$2386</definedName>
    <definedName name="CharBarnsleyRoleQualified_without_casesRoleQualified_without_cases">CSWW_FTE_and_Headcount_snapshot!$K$2389:$Q$2389</definedName>
    <definedName name="CharBarnsleyRoleSenior_managerRoleSenior_manager">CSWW_FTE_and_Headcount_snapshot!$K$2384:$Q$2384</definedName>
    <definedName name="CharBarnsleyRoleSenior_practitionerRoleSenior_practitioner">CSWW_FTE_and_Headcount_snapshot!$K$2385:$Q$2385</definedName>
    <definedName name="CharBarnsleyTime_in_service10_years_or_more_but_less_than_20_yearsTime_in_service10_years_or_more_but_less_than_20_years">CSWW_FTE_and_Headcount_snapshot!$K$1415:$Q$1415</definedName>
    <definedName name="CharBarnsleyTime_in_service2_years_or_more_but_less_than_5_yearsTime_in_service2_years_or_more_but_less_than_5_years">CSWW_FTE_and_Headcount_snapshot!$K$1413:$Q$1413</definedName>
    <definedName name="CharBarnsleyTime_in_service20_years_or_more_but_less_than_30_yearsTime_in_service20_years_or_more_but_less_than_30_years">CSWW_FTE_and_Headcount_snapshot!$K$1416:$Q$1416</definedName>
    <definedName name="CharBarnsleyTime_in_service30_years_or_moreTime_in_service30_years_or_more">CSWW_FTE_and_Headcount_snapshot!$K$1417:$Q$1417</definedName>
    <definedName name="CharBarnsleyTime_in_service5_years_or_more_but_less_than_10_yearsTime_in_service5_years_or_more_but_less_than_10_years">CSWW_FTE_and_Headcount_snapshot!$K$1414:$Q$1414</definedName>
    <definedName name="CharBarnsleyTime_in_serviceLess_than_2_yearsTime_in_serviceLess_than_2_years">CSWW_FTE_and_Headcount_snapshot!$K$1412:$Q$1412</definedName>
    <definedName name="CharBarnsleyTotal">CSWW_FTE_and_Headcount_snapshot!$K$48:$Q$48</definedName>
    <definedName name="CharBarnsleyTotal_Total">CSWW_FTE_and_Headcount_snapshot!$K$48:$Q$48</definedName>
    <definedName name="CharBath_and_North_East_Somerset">CSWW_FTE_and_Headcount_snapshot!$K$116:$Q$116</definedName>
    <definedName name="CharBath_and_North_East_SomersetAge_group20_to_29_years_oldAge_group20_to_29_years_old">CSWW_FTE_and_Headcount_snapshot!$K$944:$Q$944</definedName>
    <definedName name="CharBath_and_North_East_SomersetAge_group30_to_39_years_oldAge_group30_to_39_years_old">CSWW_FTE_and_Headcount_snapshot!$K$945:$Q$945</definedName>
    <definedName name="CharBath_and_North_East_SomersetAge_group40_to_49_years_oldAge_group40_to_49_years_old">CSWW_FTE_and_Headcount_snapshot!$K$946:$Q$946</definedName>
    <definedName name="CharBath_and_North_East_SomersetAge_group50_years_old_and_overAge_group50_years_old_and_over">CSWW_FTE_and_Headcount_snapshot!$K$947:$Q$947</definedName>
    <definedName name="CharBath_and_North_East_SomersetEthnicityAny_other_ethnic_groupEthnicityAny_other_ethnic_group">CSWW_FTE_and_Headcount_snapshot!$K$3768:$Q$3768</definedName>
    <definedName name="CharBath_and_North_East_SomersetEthnicityAsian_or_Asian_BritishEthnicityAsian_or_Asian_British">CSWW_FTE_and_Headcount_snapshot!$K$3766:$Q$3766</definedName>
    <definedName name="CharBath_and_North_East_SomersetEthnicityBlack_or_Black_BritishEthnicityBlack_or_Black_British">CSWW_FTE_and_Headcount_snapshot!$K$3767:$Q$3767</definedName>
    <definedName name="CharBath_and_North_East_SomersetEthnicityMixedEthnicityMixed">CSWW_FTE_and_Headcount_snapshot!$K$3765:$Q$3765</definedName>
    <definedName name="CharBath_and_North_East_SomersetEthnicityRefused_or_not_availableEthnicityRefused_or_not_available">CSWW_FTE_and_Headcount_snapshot!$K$3769:$Q$3769</definedName>
    <definedName name="CharBath_and_North_East_SomersetEthnicityWhiteEthnicityWhite">CSWW_FTE_and_Headcount_snapshot!$K$3764:$Q$3764</definedName>
    <definedName name="CharBath_and_North_East_SomersetFemaleGenderFemale">CSWW_FTE_and_Headcount_snapshot!$K$392:$Q$392</definedName>
    <definedName name="CharBath_and_North_East_SomersetGenderFemaleGenderFemale">CSWW_FTE_and_Headcount_snapshot!$K$392:$Q$392</definedName>
    <definedName name="CharBath_and_North_East_SomersetGenderMaleGenderMale">CSWW_FTE_and_Headcount_snapshot!$K$393:$Q$393</definedName>
    <definedName name="CharBath_and_North_East_SomersetMaleGenderMale">CSWW_FTE_and_Headcount_snapshot!$K$393:$Q$393</definedName>
    <definedName name="CharBath_and_North_East_SomersetRoleCase_holderRoleCase_holder">CSWW_FTE_and_Headcount_snapshot!$K$2796:$Q$2796</definedName>
    <definedName name="CharBath_and_North_East_SomersetRoleFirst_line_managerRoleFirst_line_manager">CSWW_FTE_and_Headcount_snapshot!$K$2795:$Q$2795</definedName>
    <definedName name="CharBath_and_North_East_SomersetRoleMiddle_managerRoleMiddle_manager">CSWW_FTE_and_Headcount_snapshot!$K$2794:$Q$2794</definedName>
    <definedName name="CharBath_and_North_East_SomersetRoleQualified_without_casesRoleQualified_without_cases">CSWW_FTE_and_Headcount_snapshot!$K$2797:$Q$2797</definedName>
    <definedName name="CharBath_and_North_East_SomersetRoleSenior_managerRoleSenior_manager">CSWW_FTE_and_Headcount_snapshot!$K$2792:$Q$2792</definedName>
    <definedName name="CharBath_and_North_East_SomersetRoleSenior_practitionerRoleSenior_practitioner">CSWW_FTE_and_Headcount_snapshot!$K$2793:$Q$2793</definedName>
    <definedName name="CharBath_and_North_East_SomersetTime_in_service10_years_or_more_but_less_than_20_yearsTime_in_service10_years_or_more_but_less_than_20_years">CSWW_FTE_and_Headcount_snapshot!$K$1823:$Q$1823</definedName>
    <definedName name="CharBath_and_North_East_SomersetTime_in_service2_years_or_more_but_less_than_5_yearsTime_in_service2_years_or_more_but_less_than_5_years">CSWW_FTE_and_Headcount_snapshot!$K$1821:$Q$1821</definedName>
    <definedName name="CharBath_and_North_East_SomersetTime_in_service20_years_or_more_but_less_than_30_yearsTime_in_service20_years_or_more_but_less_than_30_years">CSWW_FTE_and_Headcount_snapshot!$K$1824:$Q$1824</definedName>
    <definedName name="CharBath_and_North_East_SomersetTime_in_service30_years_or_moreTime_in_service30_years_or_more">CSWW_FTE_and_Headcount_snapshot!$K$1825:$Q$1825</definedName>
    <definedName name="CharBath_and_North_East_SomersetTime_in_service5_years_or_more_but_less_than_10_yearsTime_in_service5_years_or_more_but_less_than_10_years">CSWW_FTE_and_Headcount_snapshot!$K$1822:$Q$1822</definedName>
    <definedName name="CharBath_and_North_East_SomersetTime_in_serviceLess_than_2_yearsTime_in_serviceLess_than_2_years">CSWW_FTE_and_Headcount_snapshot!$K$1820:$Q$1820</definedName>
    <definedName name="CharBath_and_North_East_SomersetTotal">CSWW_FTE_and_Headcount_snapshot!$K$116:$Q$116</definedName>
    <definedName name="CharBath_and_North_East_SomersetTotal_Total">CSWW_FTE_and_Headcount_snapshot!$K$116:$Q$116</definedName>
    <definedName name="CharBedford_Borough">CSWW_FTE_and_Headcount_snapshot!$K$86:$Q$86</definedName>
    <definedName name="CharBedford_BoroughAge_group20_to_29_years_oldAge_group20_to_29_years_old">CSWW_FTE_and_Headcount_snapshot!$K$824:$Q$824</definedName>
    <definedName name="CharBedford_BoroughAge_group30_to_39_years_oldAge_group30_to_39_years_old">CSWW_FTE_and_Headcount_snapshot!$K$825:$Q$825</definedName>
    <definedName name="CharBedford_BoroughAge_group40_to_49_years_oldAge_group40_to_49_years_old">CSWW_FTE_and_Headcount_snapshot!$K$826:$Q$826</definedName>
    <definedName name="CharBedford_BoroughAge_group50_years_old_and_overAge_group50_years_old_and_over">CSWW_FTE_and_Headcount_snapshot!$K$827:$Q$827</definedName>
    <definedName name="CharBedford_BoroughEthnicityAny_other_ethnic_groupEthnicityAny_other_ethnic_group">CSWW_FTE_and_Headcount_snapshot!$K$3588:$Q$3588</definedName>
    <definedName name="CharBedford_BoroughEthnicityAsian_or_Asian_BritishEthnicityAsian_or_Asian_British">CSWW_FTE_and_Headcount_snapshot!$K$3586:$Q$3586</definedName>
    <definedName name="CharBedford_BoroughEthnicityBlack_or_Black_BritishEthnicityBlack_or_Black_British">CSWW_FTE_and_Headcount_snapshot!$K$3587:$Q$3587</definedName>
    <definedName name="CharBedford_BoroughEthnicityMixedEthnicityMixed">CSWW_FTE_and_Headcount_snapshot!$K$3585:$Q$3585</definedName>
    <definedName name="CharBedford_BoroughEthnicityRefused_or_not_availableEthnicityRefused_or_not_available">CSWW_FTE_and_Headcount_snapshot!$K$3589:$Q$3589</definedName>
    <definedName name="CharBedford_BoroughEthnicityWhiteEthnicityWhite">CSWW_FTE_and_Headcount_snapshot!$K$3584:$Q$3584</definedName>
    <definedName name="CharBedford_BoroughFemaleGenderFemale">CSWW_FTE_and_Headcount_snapshot!$K$332:$Q$332</definedName>
    <definedName name="CharBedford_BoroughGenderFemaleGenderFemale">CSWW_FTE_and_Headcount_snapshot!$K$332:$Q$332</definedName>
    <definedName name="CharBedford_BoroughGenderMaleGenderMale">CSWW_FTE_and_Headcount_snapshot!$K$333:$Q$333</definedName>
    <definedName name="CharBedford_BoroughMaleGenderMale">CSWW_FTE_and_Headcount_snapshot!$K$333:$Q$333</definedName>
    <definedName name="CharBedford_BoroughRoleCase_holderRoleCase_holder">CSWW_FTE_and_Headcount_snapshot!$K$2616:$Q$2616</definedName>
    <definedName name="CharBedford_BoroughRoleFirst_line_managerRoleFirst_line_manager">CSWW_FTE_and_Headcount_snapshot!$K$2615:$Q$2615</definedName>
    <definedName name="CharBedford_BoroughRoleMiddle_managerRoleMiddle_manager">CSWW_FTE_and_Headcount_snapshot!$K$2614:$Q$2614</definedName>
    <definedName name="CharBedford_BoroughRoleQualified_without_casesRoleQualified_without_cases">CSWW_FTE_and_Headcount_snapshot!$K$2617:$Q$2617</definedName>
    <definedName name="CharBedford_BoroughRoleSenior_managerRoleSenior_manager">CSWW_FTE_and_Headcount_snapshot!$K$2612:$Q$2612</definedName>
    <definedName name="CharBedford_BoroughRoleSenior_practitionerRoleSenior_practitioner">CSWW_FTE_and_Headcount_snapshot!$K$2613:$Q$2613</definedName>
    <definedName name="CharBedford_BoroughTime_in_service10_years_or_more_but_less_than_20_yearsTime_in_service10_years_or_more_but_less_than_20_years">CSWW_FTE_and_Headcount_snapshot!$K$1643:$Q$1643</definedName>
    <definedName name="CharBedford_BoroughTime_in_service2_years_or_more_but_less_than_5_yearsTime_in_service2_years_or_more_but_less_than_5_years">CSWW_FTE_and_Headcount_snapshot!$K$1641:$Q$1641</definedName>
    <definedName name="CharBedford_BoroughTime_in_service20_years_or_more_but_less_than_30_yearsTime_in_service20_years_or_more_but_less_than_30_years">CSWW_FTE_and_Headcount_snapshot!$K$1644:$Q$1644</definedName>
    <definedName name="CharBedford_BoroughTime_in_service30_years_or_moreTime_in_service30_years_or_more">CSWW_FTE_and_Headcount_snapshot!$K$1645:$Q$1645</definedName>
    <definedName name="CharBedford_BoroughTime_in_service5_years_or_more_but_less_than_10_yearsTime_in_service5_years_or_more_but_less_than_10_years">CSWW_FTE_and_Headcount_snapshot!$K$1642:$Q$1642</definedName>
    <definedName name="CharBedford_BoroughTime_in_serviceLess_than_2_yearsTime_in_serviceLess_than_2_years">CSWW_FTE_and_Headcount_snapshot!$K$1640:$Q$1640</definedName>
    <definedName name="CharBedford_BoroughTotal">CSWW_FTE_and_Headcount_snapshot!$K$86:$Q$86</definedName>
    <definedName name="CharBedford_BoroughTotal_Total">CSWW_FTE_and_Headcount_snapshot!$K$86:$Q$86</definedName>
    <definedName name="CharBexley">CSWW_FTE_and_Headcount_snapshot!$K$148:$Q$148</definedName>
    <definedName name="CharBexleyAge_group20_to_29_years_oldAge_group20_to_29_years_old">CSWW_FTE_and_Headcount_snapshot!$K$1072:$Q$1072</definedName>
    <definedName name="CharBexleyAge_group30_to_39_years_oldAge_group30_to_39_years_old">CSWW_FTE_and_Headcount_snapshot!$K$1073:$Q$1073</definedName>
    <definedName name="CharBexleyAge_group40_to_49_years_oldAge_group40_to_49_years_old">CSWW_FTE_and_Headcount_snapshot!$K$1074:$Q$1074</definedName>
    <definedName name="CharBexleyAge_group50_years_old_and_overAge_group50_years_old_and_over">CSWW_FTE_and_Headcount_snapshot!$K$1075:$Q$1075</definedName>
    <definedName name="CharBexleyEthnicityAny_other_ethnic_groupEthnicityAny_other_ethnic_group">CSWW_FTE_and_Headcount_snapshot!$K$3960:$Q$3960</definedName>
    <definedName name="CharBexleyEthnicityAsian_or_Asian_BritishEthnicityAsian_or_Asian_British">CSWW_FTE_and_Headcount_snapshot!$K$3958:$Q$3958</definedName>
    <definedName name="CharBexleyEthnicityBlack_or_Black_BritishEthnicityBlack_or_Black_British">CSWW_FTE_and_Headcount_snapshot!$K$3959:$Q$3959</definedName>
    <definedName name="CharBexleyEthnicityMixedEthnicityMixed">CSWW_FTE_and_Headcount_snapshot!$K$3957:$Q$3957</definedName>
    <definedName name="CharBexleyEthnicityRefused_or_not_availableEthnicityRefused_or_not_available">CSWW_FTE_and_Headcount_snapshot!$K$3961:$Q$3961</definedName>
    <definedName name="CharBexleyEthnicityWhiteEthnicityWhite">CSWW_FTE_and_Headcount_snapshot!$K$3956:$Q$3956</definedName>
    <definedName name="CharBexleyFemaleGenderFemale">CSWW_FTE_and_Headcount_snapshot!$K$456:$Q$456</definedName>
    <definedName name="CharBexleyGenderFemaleGenderFemale">CSWW_FTE_and_Headcount_snapshot!$K$456:$Q$456</definedName>
    <definedName name="CharBexleyGenderMaleGenderMale">CSWW_FTE_and_Headcount_snapshot!$K$457:$Q$457</definedName>
    <definedName name="CharBexleyMaleGenderMale">CSWW_FTE_and_Headcount_snapshot!$K$457:$Q$457</definedName>
    <definedName name="CharBexleyRoleCase_holderRoleCase_holder">CSWW_FTE_and_Headcount_snapshot!$K$2988:$Q$2988</definedName>
    <definedName name="CharBexleyRoleFirst_line_managerRoleFirst_line_manager">CSWW_FTE_and_Headcount_snapshot!$K$2987:$Q$2987</definedName>
    <definedName name="CharBexleyRoleMiddle_managerRoleMiddle_manager">CSWW_FTE_and_Headcount_snapshot!$K$2986:$Q$2986</definedName>
    <definedName name="CharBexleyRoleQualified_without_casesRoleQualified_without_cases">CSWW_FTE_and_Headcount_snapshot!$K$2989:$Q$2989</definedName>
    <definedName name="CharBexleyRoleSenior_managerRoleSenior_manager">CSWW_FTE_and_Headcount_snapshot!$K$2984:$Q$2984</definedName>
    <definedName name="CharBexleyRoleSenior_practitionerRoleSenior_practitioner">CSWW_FTE_and_Headcount_snapshot!$K$2985:$Q$2985</definedName>
    <definedName name="CharBexleyTime_in_service10_years_or_more_but_less_than_20_yearsTime_in_service10_years_or_more_but_less_than_20_years">CSWW_FTE_and_Headcount_snapshot!$K$2015:$Q$2015</definedName>
    <definedName name="CharBexleyTime_in_service2_years_or_more_but_less_than_5_yearsTime_in_service2_years_or_more_but_less_than_5_years">CSWW_FTE_and_Headcount_snapshot!$K$2013:$Q$2013</definedName>
    <definedName name="CharBexleyTime_in_service20_years_or_more_but_less_than_30_yearsTime_in_service20_years_or_more_but_less_than_30_years">CSWW_FTE_and_Headcount_snapshot!$K$2016:$Q$2016</definedName>
    <definedName name="CharBexleyTime_in_service30_years_or_moreTime_in_service30_years_or_more">CSWW_FTE_and_Headcount_snapshot!$K$2017:$Q$2017</definedName>
    <definedName name="CharBexleyTime_in_service5_years_or_more_but_less_than_10_yearsTime_in_service5_years_or_more_but_less_than_10_years">CSWW_FTE_and_Headcount_snapshot!$K$2014:$Q$2014</definedName>
    <definedName name="CharBexleyTime_in_serviceLess_than_2_yearsTime_in_serviceLess_than_2_years">CSWW_FTE_and_Headcount_snapshot!$K$2012:$Q$2012</definedName>
    <definedName name="CharBexleyTotal">CSWW_FTE_and_Headcount_snapshot!$K$148:$Q$148</definedName>
    <definedName name="CharBexleyTotal_Total">CSWW_FTE_and_Headcount_snapshot!$K$148:$Q$148</definedName>
    <definedName name="CharBirmingham">CSWW_FTE_and_Headcount_snapshot!$K$72:$Q$72</definedName>
    <definedName name="CharBirminghamAge_group20_to_29_years_oldAge_group20_to_29_years_old">CSWW_FTE_and_Headcount_snapshot!$K$768:$Q$768</definedName>
    <definedName name="CharBirminghamAge_group30_to_39_years_oldAge_group30_to_39_years_old">CSWW_FTE_and_Headcount_snapshot!$K$769:$Q$769</definedName>
    <definedName name="CharBirminghamAge_group40_to_49_years_oldAge_group40_to_49_years_old">CSWW_FTE_and_Headcount_snapshot!$K$770:$Q$770</definedName>
    <definedName name="CharBirminghamAge_group50_years_old_and_overAge_group50_years_old_and_over">CSWW_FTE_and_Headcount_snapshot!$K$771:$Q$771</definedName>
    <definedName name="CharBirminghamEthnicityAny_other_ethnic_groupEthnicityAny_other_ethnic_group">CSWW_FTE_and_Headcount_snapshot!$K$3504:$Q$3504</definedName>
    <definedName name="CharBirminghamEthnicityAsian_or_Asian_BritishEthnicityAsian_or_Asian_British">CSWW_FTE_and_Headcount_snapshot!$K$3502:$Q$3502</definedName>
    <definedName name="CharBirminghamEthnicityBlack_or_Black_BritishEthnicityBlack_or_Black_British">CSWW_FTE_and_Headcount_snapshot!$K$3503:$Q$3503</definedName>
    <definedName name="CharBirminghamEthnicityMixedEthnicityMixed">CSWW_FTE_and_Headcount_snapshot!$K$3501:$Q$3501</definedName>
    <definedName name="CharBirminghamEthnicityRefused_or_not_availableEthnicityRefused_or_not_available">CSWW_FTE_and_Headcount_snapshot!$K$3505:$Q$3505</definedName>
    <definedName name="CharBirminghamEthnicityWhiteEthnicityWhite">CSWW_FTE_and_Headcount_snapshot!$K$3500:$Q$3500</definedName>
    <definedName name="CharBirminghamFemaleGenderFemale">CSWW_FTE_and_Headcount_snapshot!$K$304:$Q$304</definedName>
    <definedName name="CharBirminghamGenderFemaleGenderFemale">CSWW_FTE_and_Headcount_snapshot!$K$304:$Q$304</definedName>
    <definedName name="CharBirminghamGenderMaleGenderMale">CSWW_FTE_and_Headcount_snapshot!$K$305:$Q$305</definedName>
    <definedName name="CharBirminghamMaleGenderMale">CSWW_FTE_and_Headcount_snapshot!$K$305:$Q$305</definedName>
    <definedName name="CharBirminghamRoleCase_holderRoleCase_holder">CSWW_FTE_and_Headcount_snapshot!$K$2532:$Q$2532</definedName>
    <definedName name="CharBirminghamRoleFirst_line_managerRoleFirst_line_manager">CSWW_FTE_and_Headcount_snapshot!$K$2531:$Q$2531</definedName>
    <definedName name="CharBirminghamRoleMiddle_managerRoleMiddle_manager">CSWW_FTE_and_Headcount_snapshot!$K$2530:$Q$2530</definedName>
    <definedName name="CharBirminghamRoleQualified_without_casesRoleQualified_without_cases">CSWW_FTE_and_Headcount_snapshot!$K$2533:$Q$2533</definedName>
    <definedName name="CharBirminghamRoleSenior_managerRoleSenior_manager">CSWW_FTE_and_Headcount_snapshot!$K$2528:$Q$2528</definedName>
    <definedName name="CharBirminghamRoleSenior_practitionerRoleSenior_practitioner">CSWW_FTE_and_Headcount_snapshot!$K$2529:$Q$2529</definedName>
    <definedName name="CharBirminghamTime_in_service10_years_or_more_but_less_than_20_yearsTime_in_service10_years_or_more_but_less_than_20_years">CSWW_FTE_and_Headcount_snapshot!$K$1559:$Q$1559</definedName>
    <definedName name="CharBirminghamTime_in_service2_years_or_more_but_less_than_5_yearsTime_in_service2_years_or_more_but_less_than_5_years">CSWW_FTE_and_Headcount_snapshot!$K$1557:$Q$1557</definedName>
    <definedName name="CharBirminghamTime_in_service20_years_or_more_but_less_than_30_yearsTime_in_service20_years_or_more_but_less_than_30_years">CSWW_FTE_and_Headcount_snapshot!$K$1560:$Q$1560</definedName>
    <definedName name="CharBirminghamTime_in_service30_years_or_moreTime_in_service30_years_or_more">CSWW_FTE_and_Headcount_snapshot!$K$1561:$Q$1561</definedName>
    <definedName name="CharBirminghamTime_in_service5_years_or_more_but_less_than_10_yearsTime_in_service5_years_or_more_but_less_than_10_years">CSWW_FTE_and_Headcount_snapshot!$K$1558:$Q$1558</definedName>
    <definedName name="CharBirminghamTime_in_serviceLess_than_2_yearsTime_in_serviceLess_than_2_years">CSWW_FTE_and_Headcount_snapshot!$K$1556:$Q$1556</definedName>
    <definedName name="CharBirminghamTotal">CSWW_FTE_and_Headcount_snapshot!$K$72:$Q$72</definedName>
    <definedName name="CharBirminghamTotal_Total">CSWW_FTE_and_Headcount_snapshot!$K$72:$Q$72</definedName>
    <definedName name="CharBlackburn_with_Darwen">CSWW_FTE_and_Headcount_snapshot!$K$25:$Q$25</definedName>
    <definedName name="CharBlackburn_with_DarwenAge_group20_to_29_years_oldAge_group20_to_29_years_old">CSWW_FTE_and_Headcount_snapshot!$K$580:$Q$580</definedName>
    <definedName name="CharBlackburn_with_DarwenAge_group30_to_39_years_oldAge_group30_to_39_years_old">CSWW_FTE_and_Headcount_snapshot!$K$581:$Q$581</definedName>
    <definedName name="CharBlackburn_with_DarwenAge_group40_to_49_years_oldAge_group40_to_49_years_old">CSWW_FTE_and_Headcount_snapshot!$K$582:$Q$582</definedName>
    <definedName name="CharBlackburn_with_DarwenAge_group50_years_old_and_overAge_group50_years_old_and_over">CSWW_FTE_and_Headcount_snapshot!$K$583:$Q$583</definedName>
    <definedName name="CharBlackburn_with_DarwenEthnicityAny_other_ethnic_groupEthnicityAny_other_ethnic_group">CSWW_FTE_and_Headcount_snapshot!$K$3222:$Q$3222</definedName>
    <definedName name="CharBlackburn_with_DarwenEthnicityAsian_or_Asian_BritishEthnicityAsian_or_Asian_British">CSWW_FTE_and_Headcount_snapshot!$K$3220:$Q$3220</definedName>
    <definedName name="CharBlackburn_with_DarwenEthnicityBlack_or_Black_BritishEthnicityBlack_or_Black_British">CSWW_FTE_and_Headcount_snapshot!$K$3221:$Q$3221</definedName>
    <definedName name="CharBlackburn_with_DarwenEthnicityMixedEthnicityMixed">CSWW_FTE_and_Headcount_snapshot!$K$3219:$Q$3219</definedName>
    <definedName name="CharBlackburn_with_DarwenEthnicityRefused_or_not_availableEthnicityRefused_or_not_available">CSWW_FTE_and_Headcount_snapshot!$K$3223:$Q$3223</definedName>
    <definedName name="CharBlackburn_with_DarwenEthnicityWhiteEthnicityWhite">CSWW_FTE_and_Headcount_snapshot!$K$3218:$Q$3218</definedName>
    <definedName name="CharBlackburn_with_DarwenFemaleGenderFemale">CSWW_FTE_and_Headcount_snapshot!$K$210:$Q$210</definedName>
    <definedName name="CharBlackburn_with_DarwenGenderFemaleGenderFemale">CSWW_FTE_and_Headcount_snapshot!$K$210:$Q$210</definedName>
    <definedName name="CharBlackburn_with_DarwenGenderMaleGenderMale">CSWW_FTE_and_Headcount_snapshot!$K$211:$Q$211</definedName>
    <definedName name="CharBlackburn_with_DarwenMaleGenderMale">CSWW_FTE_and_Headcount_snapshot!$K$211:$Q$211</definedName>
    <definedName name="CharBlackburn_with_DarwenRoleCase_holderRoleCase_holder">CSWW_FTE_and_Headcount_snapshot!$K$2250:$Q$2250</definedName>
    <definedName name="CharBlackburn_with_DarwenRoleFirst_line_managerRoleFirst_line_manager">CSWW_FTE_and_Headcount_snapshot!$K$2249:$Q$2249</definedName>
    <definedName name="CharBlackburn_with_DarwenRoleMiddle_managerRoleMiddle_manager">CSWW_FTE_and_Headcount_snapshot!$K$2248:$Q$2248</definedName>
    <definedName name="CharBlackburn_with_DarwenRoleQualified_without_casesRoleQualified_without_cases">CSWW_FTE_and_Headcount_snapshot!$K$2251:$Q$2251</definedName>
    <definedName name="CharBlackburn_with_DarwenRoleSenior_managerRoleSenior_manager">CSWW_FTE_and_Headcount_snapshot!$K$2246:$Q$2246</definedName>
    <definedName name="CharBlackburn_with_DarwenRoleSenior_practitionerRoleSenior_practitioner">CSWW_FTE_and_Headcount_snapshot!$K$2247:$Q$2247</definedName>
    <definedName name="CharBlackburn_with_DarwenTime_in_service10_years_or_more_but_less_than_20_yearsTime_in_service10_years_or_more_but_less_than_20_years">CSWW_FTE_and_Headcount_snapshot!$K$1277:$Q$1277</definedName>
    <definedName name="CharBlackburn_with_DarwenTime_in_service2_years_or_more_but_less_than_5_yearsTime_in_service2_years_or_more_but_less_than_5_years">CSWW_FTE_and_Headcount_snapshot!$K$1275:$Q$1275</definedName>
    <definedName name="CharBlackburn_with_DarwenTime_in_service20_years_or_more_but_less_than_30_yearsTime_in_service20_years_or_more_but_less_than_30_years">CSWW_FTE_and_Headcount_snapshot!$K$1278:$Q$1278</definedName>
    <definedName name="CharBlackburn_with_DarwenTime_in_service30_years_or_moreTime_in_service30_years_or_more">CSWW_FTE_and_Headcount_snapshot!$K$1279:$Q$1279</definedName>
    <definedName name="CharBlackburn_with_DarwenTime_in_service5_years_or_more_but_less_than_10_yearsTime_in_service5_years_or_more_but_less_than_10_years">CSWW_FTE_and_Headcount_snapshot!$K$1276:$Q$1276</definedName>
    <definedName name="CharBlackburn_with_DarwenTime_in_serviceLess_than_2_yearsTime_in_serviceLess_than_2_years">CSWW_FTE_and_Headcount_snapshot!$K$1274:$Q$1274</definedName>
    <definedName name="CharBlackburn_with_DarwenTotal">CSWW_FTE_and_Headcount_snapshot!$K$25:$Q$25</definedName>
    <definedName name="CharBlackburn_with_DarwenTotal_Total">CSWW_FTE_and_Headcount_snapshot!$K$25:$Q$25</definedName>
    <definedName name="CharBlackpool">CSWW_FTE_and_Headcount_snapshot!$K$26:$Q$26</definedName>
    <definedName name="CharBlackpoolAge_group20_to_29_years_oldAge_group20_to_29_years_old">CSWW_FTE_and_Headcount_snapshot!$K$584:$Q$584</definedName>
    <definedName name="CharBlackpoolAge_group30_to_39_years_oldAge_group30_to_39_years_old">CSWW_FTE_and_Headcount_snapshot!$K$585:$Q$585</definedName>
    <definedName name="CharBlackpoolAge_group40_to_49_years_oldAge_group40_to_49_years_old">CSWW_FTE_and_Headcount_snapshot!$K$586:$Q$586</definedName>
    <definedName name="CharBlackpoolAge_group50_years_old_and_overAge_group50_years_old_and_over">CSWW_FTE_and_Headcount_snapshot!$K$587:$Q$587</definedName>
    <definedName name="CharBlackpoolEthnicityAny_other_ethnic_groupEthnicityAny_other_ethnic_group">CSWW_FTE_and_Headcount_snapshot!$K$3228:$Q$3228</definedName>
    <definedName name="CharBlackpoolEthnicityAsian_or_Asian_BritishEthnicityAsian_or_Asian_British">CSWW_FTE_and_Headcount_snapshot!$K$3226:$Q$3226</definedName>
    <definedName name="CharBlackpoolEthnicityBlack_or_Black_BritishEthnicityBlack_or_Black_British">CSWW_FTE_and_Headcount_snapshot!$K$3227:$Q$3227</definedName>
    <definedName name="CharBlackpoolEthnicityMixedEthnicityMixed">CSWW_FTE_and_Headcount_snapshot!$K$3225:$Q$3225</definedName>
    <definedName name="CharBlackpoolEthnicityRefused_or_not_availableEthnicityRefused_or_not_available">CSWW_FTE_and_Headcount_snapshot!$K$3229:$Q$3229</definedName>
    <definedName name="CharBlackpoolEthnicityWhiteEthnicityWhite">CSWW_FTE_and_Headcount_snapshot!$K$3224:$Q$3224</definedName>
    <definedName name="CharBlackpoolFemaleGenderFemale">CSWW_FTE_and_Headcount_snapshot!$K$212:$Q$212</definedName>
    <definedName name="CharBlackpoolGenderFemaleGenderFemale">CSWW_FTE_and_Headcount_snapshot!$K$212:$Q$212</definedName>
    <definedName name="CharBlackpoolGenderMaleGenderMale">CSWW_FTE_and_Headcount_snapshot!$K$213:$Q$213</definedName>
    <definedName name="CharBlackpoolMaleGenderMale">CSWW_FTE_and_Headcount_snapshot!$K$213:$Q$213</definedName>
    <definedName name="CharBlackpoolRoleCase_holderRoleCase_holder">CSWW_FTE_and_Headcount_snapshot!$K$2256:$Q$2256</definedName>
    <definedName name="CharBlackpoolRoleFirst_line_managerRoleFirst_line_manager">CSWW_FTE_and_Headcount_snapshot!$K$2255:$Q$2255</definedName>
    <definedName name="CharBlackpoolRoleMiddle_managerRoleMiddle_manager">CSWW_FTE_and_Headcount_snapshot!$K$2254:$Q$2254</definedName>
    <definedName name="CharBlackpoolRoleQualified_without_casesRoleQualified_without_cases">CSWW_FTE_and_Headcount_snapshot!$K$2257:$Q$2257</definedName>
    <definedName name="CharBlackpoolRoleSenior_managerRoleSenior_manager">CSWW_FTE_and_Headcount_snapshot!$K$2252:$Q$2252</definedName>
    <definedName name="CharBlackpoolRoleSenior_practitionerRoleSenior_practitioner">CSWW_FTE_and_Headcount_snapshot!$K$2253:$Q$2253</definedName>
    <definedName name="CharBlackpoolTime_in_service10_years_or_more_but_less_than_20_yearsTime_in_service10_years_or_more_but_less_than_20_years">CSWW_FTE_and_Headcount_snapshot!$K$1283:$Q$1283</definedName>
    <definedName name="CharBlackpoolTime_in_service2_years_or_more_but_less_than_5_yearsTime_in_service2_years_or_more_but_less_than_5_years">CSWW_FTE_and_Headcount_snapshot!$K$1281:$Q$1281</definedName>
    <definedName name="CharBlackpoolTime_in_service20_years_or_more_but_less_than_30_yearsTime_in_service20_years_or_more_but_less_than_30_years">CSWW_FTE_and_Headcount_snapshot!$K$1284:$Q$1284</definedName>
    <definedName name="CharBlackpoolTime_in_service30_years_or_moreTime_in_service30_years_or_more">CSWW_FTE_and_Headcount_snapshot!$K$1285:$Q$1285</definedName>
    <definedName name="CharBlackpoolTime_in_service5_years_or_more_but_less_than_10_yearsTime_in_service5_years_or_more_but_less_than_10_years">CSWW_FTE_and_Headcount_snapshot!$K$1282:$Q$1282</definedName>
    <definedName name="CharBlackpoolTime_in_serviceLess_than_2_yearsTime_in_serviceLess_than_2_years">CSWW_FTE_and_Headcount_snapshot!$K$1280:$Q$1280</definedName>
    <definedName name="CharBlackpoolTotal">CSWW_FTE_and_Headcount_snapshot!$K$26:$Q$26</definedName>
    <definedName name="CharBlackpoolTotal_Total">CSWW_FTE_and_Headcount_snapshot!$K$26:$Q$26</definedName>
    <definedName name="CharBolton">CSWW_FTE_and_Headcount_snapshot!$K$27:$Q$27</definedName>
    <definedName name="CharBoltonAge_group20_to_29_years_oldAge_group20_to_29_years_old">CSWW_FTE_and_Headcount_snapshot!$K$588:$Q$588</definedName>
    <definedName name="CharBoltonAge_group30_to_39_years_oldAge_group30_to_39_years_old">CSWW_FTE_and_Headcount_snapshot!$K$589:$Q$589</definedName>
    <definedName name="CharBoltonAge_group40_to_49_years_oldAge_group40_to_49_years_old">CSWW_FTE_and_Headcount_snapshot!$K$590:$Q$590</definedName>
    <definedName name="CharBoltonAge_group50_years_old_and_overAge_group50_years_old_and_over">CSWW_FTE_and_Headcount_snapshot!$K$591:$Q$591</definedName>
    <definedName name="CharBoltonEthnicityAny_other_ethnic_groupEthnicityAny_other_ethnic_group">CSWW_FTE_and_Headcount_snapshot!$K$3234:$Q$3234</definedName>
    <definedName name="CharBoltonEthnicityAsian_or_Asian_BritishEthnicityAsian_or_Asian_British">CSWW_FTE_and_Headcount_snapshot!$K$3232:$Q$3232</definedName>
    <definedName name="CharBoltonEthnicityBlack_or_Black_BritishEthnicityBlack_or_Black_British">CSWW_FTE_and_Headcount_snapshot!$K$3233:$Q$3233</definedName>
    <definedName name="CharBoltonEthnicityMixedEthnicityMixed">CSWW_FTE_and_Headcount_snapshot!$K$3231:$Q$3231</definedName>
    <definedName name="CharBoltonEthnicityRefused_or_not_availableEthnicityRefused_or_not_available">CSWW_FTE_and_Headcount_snapshot!$K$3235:$Q$3235</definedName>
    <definedName name="CharBoltonEthnicityWhiteEthnicityWhite">CSWW_FTE_and_Headcount_snapshot!$K$3230:$Q$3230</definedName>
    <definedName name="CharBoltonFemaleGenderFemale">CSWW_FTE_and_Headcount_snapshot!$K$214:$Q$214</definedName>
    <definedName name="CharBoltonGenderFemaleGenderFemale">CSWW_FTE_and_Headcount_snapshot!$K$214:$Q$214</definedName>
    <definedName name="CharBoltonGenderMaleGenderMale">CSWW_FTE_and_Headcount_snapshot!$K$215:$Q$215</definedName>
    <definedName name="CharBoltonMaleGenderMale">CSWW_FTE_and_Headcount_snapshot!$K$215:$Q$215</definedName>
    <definedName name="CharBoltonRoleCase_holderRoleCase_holder">CSWW_FTE_and_Headcount_snapshot!$K$2262:$Q$2262</definedName>
    <definedName name="CharBoltonRoleFirst_line_managerRoleFirst_line_manager">CSWW_FTE_and_Headcount_snapshot!$K$2261:$Q$2261</definedName>
    <definedName name="CharBoltonRoleMiddle_managerRoleMiddle_manager">CSWW_FTE_and_Headcount_snapshot!$K$2260:$Q$2260</definedName>
    <definedName name="CharBoltonRoleQualified_without_casesRoleQualified_without_cases">CSWW_FTE_and_Headcount_snapshot!$K$2263:$Q$2263</definedName>
    <definedName name="CharBoltonRoleSenior_managerRoleSenior_manager">CSWW_FTE_and_Headcount_snapshot!$K$2258:$Q$2258</definedName>
    <definedName name="CharBoltonRoleSenior_practitionerRoleSenior_practitioner">CSWW_FTE_and_Headcount_snapshot!$K$2259:$Q$2259</definedName>
    <definedName name="CharBoltonTime_in_service10_years_or_more_but_less_than_20_yearsTime_in_service10_years_or_more_but_less_than_20_years">CSWW_FTE_and_Headcount_snapshot!$K$1289:$Q$1289</definedName>
    <definedName name="CharBoltonTime_in_service2_years_or_more_but_less_than_5_yearsTime_in_service2_years_or_more_but_less_than_5_years">CSWW_FTE_and_Headcount_snapshot!$K$1287:$Q$1287</definedName>
    <definedName name="CharBoltonTime_in_service20_years_or_more_but_less_than_30_yearsTime_in_service20_years_or_more_but_less_than_30_years">CSWW_FTE_and_Headcount_snapshot!$K$1290:$Q$1290</definedName>
    <definedName name="CharBoltonTime_in_service30_years_or_moreTime_in_service30_years_or_more">CSWW_FTE_and_Headcount_snapshot!$K$1291:$Q$1291</definedName>
    <definedName name="CharBoltonTime_in_service5_years_or_more_but_less_than_10_yearsTime_in_service5_years_or_more_but_less_than_10_years">CSWW_FTE_and_Headcount_snapshot!$K$1288:$Q$1288</definedName>
    <definedName name="CharBoltonTime_in_serviceLess_than_2_yearsTime_in_serviceLess_than_2_years">CSWW_FTE_and_Headcount_snapshot!$K$1286:$Q$1286</definedName>
    <definedName name="CharBoltonTotal">CSWW_FTE_and_Headcount_snapshot!$K$27:$Q$27</definedName>
    <definedName name="CharBoltonTotal_Total">CSWW_FTE_and_Headcount_snapshot!$K$27:$Q$27</definedName>
    <definedName name="CharBournemouth">CSWW_FTE_and_Headcount_snapshot!$K$117:$Q$117</definedName>
    <definedName name="CharBournemouthAge_group20_to_29_years_oldAge_group20_to_29_years_old">CSWW_FTE_and_Headcount_snapshot!$K$948:$Q$948</definedName>
    <definedName name="CharBournemouthAge_group30_to_39_years_oldAge_group30_to_39_years_old">CSWW_FTE_and_Headcount_snapshot!$K$949:$Q$949</definedName>
    <definedName name="CharBournemouthAge_group40_to_49_years_oldAge_group40_to_49_years_old">CSWW_FTE_and_Headcount_snapshot!$K$950:$Q$950</definedName>
    <definedName name="CharBournemouthAge_group50_years_old_and_overAge_group50_years_old_and_over">CSWW_FTE_and_Headcount_snapshot!$K$951:$Q$951</definedName>
    <definedName name="CharBournemouthEthnicityAny_other_ethnic_groupEthnicityAny_other_ethnic_group">CSWW_FTE_and_Headcount_snapshot!$K$3774:$Q$3774</definedName>
    <definedName name="CharBournemouthEthnicityAsian_or_Asian_BritishEthnicityAsian_or_Asian_British">CSWW_FTE_and_Headcount_snapshot!$K$3772:$Q$3772</definedName>
    <definedName name="CharBournemouthEthnicityBlack_or_Black_BritishEthnicityBlack_or_Black_British">CSWW_FTE_and_Headcount_snapshot!$K$3773:$Q$3773</definedName>
    <definedName name="CharBournemouthEthnicityMixedEthnicityMixed">CSWW_FTE_and_Headcount_snapshot!$K$3771:$Q$3771</definedName>
    <definedName name="CharBournemouthEthnicityRefused_or_not_availableEthnicityRefused_or_not_available">CSWW_FTE_and_Headcount_snapshot!$K$3775:$Q$3775</definedName>
    <definedName name="CharBournemouthEthnicityWhiteEthnicityWhite">CSWW_FTE_and_Headcount_snapshot!$K$3770:$Q$3770</definedName>
    <definedName name="CharBournemouthFemaleGenderFemale">CSWW_FTE_and_Headcount_snapshot!$K$394:$Q$394</definedName>
    <definedName name="CharBournemouthGenderFemaleGenderFemale">CSWW_FTE_and_Headcount_snapshot!$K$394:$Q$394</definedName>
    <definedName name="CharBournemouthGenderMaleGenderMale">CSWW_FTE_and_Headcount_snapshot!$K$395:$Q$395</definedName>
    <definedName name="CharBournemouthMaleGenderMale">CSWW_FTE_and_Headcount_snapshot!$K$395:$Q$395</definedName>
    <definedName name="CharBournemouthRoleCase_holderRoleCase_holder">CSWW_FTE_and_Headcount_snapshot!$K$2802:$Q$2802</definedName>
    <definedName name="CharBournemouthRoleFirst_line_managerRoleFirst_line_manager">CSWW_FTE_and_Headcount_snapshot!$K$2801:$Q$2801</definedName>
    <definedName name="CharBournemouthRoleMiddle_managerRoleMiddle_manager">CSWW_FTE_and_Headcount_snapshot!$K$2800:$Q$2800</definedName>
    <definedName name="CharBournemouthRoleQualified_without_casesRoleQualified_without_cases">CSWW_FTE_and_Headcount_snapshot!$K$2803:$Q$2803</definedName>
    <definedName name="CharBournemouthRoleSenior_managerRoleSenior_manager">CSWW_FTE_and_Headcount_snapshot!$K$2798:$Q$2798</definedName>
    <definedName name="CharBournemouthRoleSenior_practitionerRoleSenior_practitioner">CSWW_FTE_and_Headcount_snapshot!$K$2799:$Q$2799</definedName>
    <definedName name="CharBournemouthTime_in_service10_years_or_more_but_less_than_20_yearsTime_in_service10_years_or_more_but_less_than_20_years">CSWW_FTE_and_Headcount_snapshot!$K$1829:$Q$1829</definedName>
    <definedName name="CharBournemouthTime_in_service2_years_or_more_but_less_than_5_yearsTime_in_service2_years_or_more_but_less_than_5_years">CSWW_FTE_and_Headcount_snapshot!$K$1827:$Q$1827</definedName>
    <definedName name="CharBournemouthTime_in_service20_years_or_more_but_less_than_30_yearsTime_in_service20_years_or_more_but_less_than_30_years">CSWW_FTE_and_Headcount_snapshot!$K$1830:$Q$1830</definedName>
    <definedName name="CharBournemouthTime_in_service30_years_or_moreTime_in_service30_years_or_more">CSWW_FTE_and_Headcount_snapshot!$K$1831:$Q$1831</definedName>
    <definedName name="CharBournemouthTime_in_service5_years_or_more_but_less_than_10_yearsTime_in_service5_years_or_more_but_less_than_10_years">CSWW_FTE_and_Headcount_snapshot!$K$1828:$Q$1828</definedName>
    <definedName name="CharBournemouthTime_in_serviceLess_than_2_yearsTime_in_serviceLess_than_2_years">CSWW_FTE_and_Headcount_snapshot!$K$1826:$Q$1826</definedName>
    <definedName name="CharBournemouthTotal">CSWW_FTE_and_Headcount_snapshot!$K$117:$Q$117</definedName>
    <definedName name="CharBournemouthTotal_Total">CSWW_FTE_and_Headcount_snapshot!$K$117:$Q$117</definedName>
    <definedName name="CharBracknell_Forest">CSWW_FTE_and_Headcount_snapshot!$K$97:$Q$97</definedName>
    <definedName name="CharBracknell_ForestAge_group20_to_29_years_oldAge_group20_to_29_years_old">CSWW_FTE_and_Headcount_snapshot!$K$868:$Q$868</definedName>
    <definedName name="CharBracknell_ForestAge_group30_to_39_years_oldAge_group30_to_39_years_old">CSWW_FTE_and_Headcount_snapshot!$K$869:$Q$869</definedName>
    <definedName name="CharBracknell_ForestAge_group40_to_49_years_oldAge_group40_to_49_years_old">CSWW_FTE_and_Headcount_snapshot!$K$870:$Q$870</definedName>
    <definedName name="CharBracknell_ForestAge_group50_years_old_and_overAge_group50_years_old_and_over">CSWW_FTE_and_Headcount_snapshot!$K$871:$Q$871</definedName>
    <definedName name="CharBracknell_ForestEthnicityAny_other_ethnic_groupEthnicityAny_other_ethnic_group">CSWW_FTE_and_Headcount_snapshot!$K$3654:$Q$3654</definedName>
    <definedName name="CharBracknell_ForestEthnicityAsian_or_Asian_BritishEthnicityAsian_or_Asian_British">CSWW_FTE_and_Headcount_snapshot!$K$3652:$Q$3652</definedName>
    <definedName name="CharBracknell_ForestEthnicityBlack_or_Black_BritishEthnicityBlack_or_Black_British">CSWW_FTE_and_Headcount_snapshot!$K$3653:$Q$3653</definedName>
    <definedName name="CharBracknell_ForestEthnicityMixedEthnicityMixed">CSWW_FTE_and_Headcount_snapshot!$K$3651:$Q$3651</definedName>
    <definedName name="CharBracknell_ForestEthnicityRefused_or_not_availableEthnicityRefused_or_not_available">CSWW_FTE_and_Headcount_snapshot!$K$3655:$Q$3655</definedName>
    <definedName name="CharBracknell_ForestEthnicityWhiteEthnicityWhite">CSWW_FTE_and_Headcount_snapshot!$K$3650:$Q$3650</definedName>
    <definedName name="CharBracknell_ForestFemaleGenderFemale">CSWW_FTE_and_Headcount_snapshot!$K$354:$Q$354</definedName>
    <definedName name="CharBracknell_ForestGenderFemaleGenderFemale">CSWW_FTE_and_Headcount_snapshot!$K$354:$Q$354</definedName>
    <definedName name="CharBracknell_ForestGenderMaleGenderMale">CSWW_FTE_and_Headcount_snapshot!$K$355:$Q$355</definedName>
    <definedName name="CharBracknell_ForestMaleGenderMale">CSWW_FTE_and_Headcount_snapshot!$K$355:$Q$355</definedName>
    <definedName name="CharBracknell_ForestRoleCase_holderRoleCase_holder">CSWW_FTE_and_Headcount_snapshot!$K$2682:$Q$2682</definedName>
    <definedName name="CharBracknell_ForestRoleFirst_line_managerRoleFirst_line_manager">CSWW_FTE_and_Headcount_snapshot!$K$2681:$Q$2681</definedName>
    <definedName name="CharBracknell_ForestRoleMiddle_managerRoleMiddle_manager">CSWW_FTE_and_Headcount_snapshot!$K$2680:$Q$2680</definedName>
    <definedName name="CharBracknell_ForestRoleQualified_without_casesRoleQualified_without_cases">CSWW_FTE_and_Headcount_snapshot!$K$2683:$Q$2683</definedName>
    <definedName name="CharBracknell_ForestRoleSenior_managerRoleSenior_manager">CSWW_FTE_and_Headcount_snapshot!$K$2678:$Q$2678</definedName>
    <definedName name="CharBracknell_ForestRoleSenior_practitionerRoleSenior_practitioner">CSWW_FTE_and_Headcount_snapshot!$K$2679:$Q$2679</definedName>
    <definedName name="CharBracknell_ForestTime_in_service10_years_or_more_but_less_than_20_yearsTime_in_service10_years_or_more_but_less_than_20_years">CSWW_FTE_and_Headcount_snapshot!$K$1709:$Q$1709</definedName>
    <definedName name="CharBracknell_ForestTime_in_service2_years_or_more_but_less_than_5_yearsTime_in_service2_years_or_more_but_less_than_5_years">CSWW_FTE_and_Headcount_snapshot!$K$1707:$Q$1707</definedName>
    <definedName name="CharBracknell_ForestTime_in_service20_years_or_more_but_less_than_30_yearsTime_in_service20_years_or_more_but_less_than_30_years">CSWW_FTE_and_Headcount_snapshot!$K$1710:$Q$1710</definedName>
    <definedName name="CharBracknell_ForestTime_in_service30_years_or_moreTime_in_service30_years_or_more">CSWW_FTE_and_Headcount_snapshot!$K$1711:$Q$1711</definedName>
    <definedName name="CharBracknell_ForestTime_in_service5_years_or_more_but_less_than_10_yearsTime_in_service5_years_or_more_but_less_than_10_years">CSWW_FTE_and_Headcount_snapshot!$K$1708:$Q$1708</definedName>
    <definedName name="CharBracknell_ForestTime_in_serviceLess_than_2_yearsTime_in_serviceLess_than_2_years">CSWW_FTE_and_Headcount_snapshot!$K$1706:$Q$1706</definedName>
    <definedName name="CharBracknell_ForestTotal">CSWW_FTE_and_Headcount_snapshot!$K$97:$Q$97</definedName>
    <definedName name="CharBracknell_ForestTotal_Total">CSWW_FTE_and_Headcount_snapshot!$K$97:$Q$97</definedName>
    <definedName name="CharBradford">CSWW_FTE_and_Headcount_snapshot!$K$49:$Q$49</definedName>
    <definedName name="CharBradfordAge_group20_to_29_years_oldAge_group20_to_29_years_old">CSWW_FTE_and_Headcount_snapshot!$K$676:$Q$676</definedName>
    <definedName name="CharBradfordAge_group30_to_39_years_oldAge_group30_to_39_years_old">CSWW_FTE_and_Headcount_snapshot!$K$677:$Q$677</definedName>
    <definedName name="CharBradfordAge_group40_to_49_years_oldAge_group40_to_49_years_old">CSWW_FTE_and_Headcount_snapshot!$K$678:$Q$678</definedName>
    <definedName name="CharBradfordAge_group50_years_old_and_overAge_group50_years_old_and_over">CSWW_FTE_and_Headcount_snapshot!$K$679:$Q$679</definedName>
    <definedName name="CharBradfordEthnicityAny_other_ethnic_groupEthnicityAny_other_ethnic_group">CSWW_FTE_and_Headcount_snapshot!$K$3366:$Q$3366</definedName>
    <definedName name="CharBradfordEthnicityAsian_or_Asian_BritishEthnicityAsian_or_Asian_British">CSWW_FTE_and_Headcount_snapshot!$K$3364:$Q$3364</definedName>
    <definedName name="CharBradfordEthnicityBlack_or_Black_BritishEthnicityBlack_or_Black_British">CSWW_FTE_and_Headcount_snapshot!$K$3365:$Q$3365</definedName>
    <definedName name="CharBradfordEthnicityMixedEthnicityMixed">CSWW_FTE_and_Headcount_snapshot!$K$3363:$Q$3363</definedName>
    <definedName name="CharBradfordEthnicityRefused_or_not_availableEthnicityRefused_or_not_available">CSWW_FTE_and_Headcount_snapshot!$K$3367:$Q$3367</definedName>
    <definedName name="CharBradfordEthnicityWhiteEthnicityWhite">CSWW_FTE_and_Headcount_snapshot!$K$3362:$Q$3362</definedName>
    <definedName name="CharBradfordFemaleGenderFemale">CSWW_FTE_and_Headcount_snapshot!$K$258:$Q$258</definedName>
    <definedName name="CharBradfordGenderFemaleGenderFemale">CSWW_FTE_and_Headcount_snapshot!$K$258:$Q$258</definedName>
    <definedName name="CharBradfordGenderMaleGenderMale">CSWW_FTE_and_Headcount_snapshot!$K$259:$Q$259</definedName>
    <definedName name="CharBradfordMaleGenderMale">CSWW_FTE_and_Headcount_snapshot!$K$259:$Q$259</definedName>
    <definedName name="CharBradfordRoleCase_holderRoleCase_holder">CSWW_FTE_and_Headcount_snapshot!$K$2394:$Q$2394</definedName>
    <definedName name="CharBradfordRoleFirst_line_managerRoleFirst_line_manager">CSWW_FTE_and_Headcount_snapshot!$K$2393:$Q$2393</definedName>
    <definedName name="CharBradfordRoleMiddle_managerRoleMiddle_manager">CSWW_FTE_and_Headcount_snapshot!$K$2392:$Q$2392</definedName>
    <definedName name="CharBradfordRoleQualified_without_casesRoleQualified_without_cases">CSWW_FTE_and_Headcount_snapshot!$K$2395:$Q$2395</definedName>
    <definedName name="CharBradfordRoleSenior_managerRoleSenior_manager">CSWW_FTE_and_Headcount_snapshot!$K$2390:$Q$2390</definedName>
    <definedName name="CharBradfordRoleSenior_practitionerRoleSenior_practitioner">CSWW_FTE_and_Headcount_snapshot!$K$2391:$Q$2391</definedName>
    <definedName name="CharBradfordTime_in_service10_years_or_more_but_less_than_20_yearsTime_in_service10_years_or_more_but_less_than_20_years">CSWW_FTE_and_Headcount_snapshot!$K$1421:$Q$1421</definedName>
    <definedName name="CharBradfordTime_in_service2_years_or_more_but_less_than_5_yearsTime_in_service2_years_or_more_but_less_than_5_years">CSWW_FTE_and_Headcount_snapshot!$K$1419:$Q$1419</definedName>
    <definedName name="CharBradfordTime_in_service20_years_or_more_but_less_than_30_yearsTime_in_service20_years_or_more_but_less_than_30_years">CSWW_FTE_and_Headcount_snapshot!$K$1422:$Q$1422</definedName>
    <definedName name="CharBradfordTime_in_service30_years_or_moreTime_in_service30_years_or_more">CSWW_FTE_and_Headcount_snapshot!$K$1423:$Q$1423</definedName>
    <definedName name="CharBradfordTime_in_service5_years_or_more_but_less_than_10_yearsTime_in_service5_years_or_more_but_less_than_10_years">CSWW_FTE_and_Headcount_snapshot!$K$1420:$Q$1420</definedName>
    <definedName name="CharBradfordTime_in_serviceLess_than_2_yearsTime_in_serviceLess_than_2_years">CSWW_FTE_and_Headcount_snapshot!$K$1418:$Q$1418</definedName>
    <definedName name="CharBradfordTotal">CSWW_FTE_and_Headcount_snapshot!$K$49:$Q$49</definedName>
    <definedName name="CharBradfordTotal_Total">CSWW_FTE_and_Headcount_snapshot!$K$49:$Q$49</definedName>
    <definedName name="CharBrent">CSWW_FTE_and_Headcount_snapshot!$K$149:$Q$149</definedName>
    <definedName name="CharBrentAge_group20_to_29_years_oldAge_group20_to_29_years_old">CSWW_FTE_and_Headcount_snapshot!$K$1076:$Q$1076</definedName>
    <definedName name="CharBrentAge_group30_to_39_years_oldAge_group30_to_39_years_old">CSWW_FTE_and_Headcount_snapshot!$K$1077:$Q$1077</definedName>
    <definedName name="CharBrentAge_group40_to_49_years_oldAge_group40_to_49_years_old">CSWW_FTE_and_Headcount_snapshot!$K$1078:$Q$1078</definedName>
    <definedName name="CharBrentAge_group50_years_old_and_overAge_group50_years_old_and_over">CSWW_FTE_and_Headcount_snapshot!$K$1079:$Q$1079</definedName>
    <definedName name="CharBrentEthnicityAny_other_ethnic_groupEthnicityAny_other_ethnic_group">CSWW_FTE_and_Headcount_snapshot!$K$3966:$Q$3966</definedName>
    <definedName name="CharBrentEthnicityAsian_or_Asian_BritishEthnicityAsian_or_Asian_British">CSWW_FTE_and_Headcount_snapshot!$K$3964:$Q$3964</definedName>
    <definedName name="CharBrentEthnicityBlack_or_Black_BritishEthnicityBlack_or_Black_British">CSWW_FTE_and_Headcount_snapshot!$K$3965:$Q$3965</definedName>
    <definedName name="CharBrentEthnicityMixedEthnicityMixed">CSWW_FTE_and_Headcount_snapshot!$K$3963:$Q$3963</definedName>
    <definedName name="CharBrentEthnicityRefused_or_not_availableEthnicityRefused_or_not_available">CSWW_FTE_and_Headcount_snapshot!$K$3967:$Q$3967</definedName>
    <definedName name="CharBrentEthnicityWhiteEthnicityWhite">CSWW_FTE_and_Headcount_snapshot!$K$3962:$Q$3962</definedName>
    <definedName name="CharBrentFemaleGenderFemale">CSWW_FTE_and_Headcount_snapshot!$K$458:$Q$458</definedName>
    <definedName name="CharBrentGenderFemaleGenderFemale">CSWW_FTE_and_Headcount_snapshot!$K$458:$Q$458</definedName>
    <definedName name="CharBrentGenderMaleGenderMale">CSWW_FTE_and_Headcount_snapshot!$K$459:$Q$459</definedName>
    <definedName name="CharBrentMaleGenderMale">CSWW_FTE_and_Headcount_snapshot!$K$459:$Q$459</definedName>
    <definedName name="CharBrentRoleCase_holderRoleCase_holder">CSWW_FTE_and_Headcount_snapshot!$K$2994:$Q$2994</definedName>
    <definedName name="CharBrentRoleFirst_line_managerRoleFirst_line_manager">CSWW_FTE_and_Headcount_snapshot!$K$2993:$Q$2993</definedName>
    <definedName name="CharBrentRoleMiddle_managerRoleMiddle_manager">CSWW_FTE_and_Headcount_snapshot!$K$2992:$Q$2992</definedName>
    <definedName name="CharBrentRoleQualified_without_casesRoleQualified_without_cases">CSWW_FTE_and_Headcount_snapshot!$K$2995:$Q$2995</definedName>
    <definedName name="CharBrentRoleSenior_managerRoleSenior_manager">CSWW_FTE_and_Headcount_snapshot!$K$2990:$Q$2990</definedName>
    <definedName name="CharBrentRoleSenior_practitionerRoleSenior_practitioner">CSWW_FTE_and_Headcount_snapshot!$K$2991:$Q$2991</definedName>
    <definedName name="CharBrentTime_in_service10_years_or_more_but_less_than_20_yearsTime_in_service10_years_or_more_but_less_than_20_years">CSWW_FTE_and_Headcount_snapshot!$K$2021:$Q$2021</definedName>
    <definedName name="CharBrentTime_in_service2_years_or_more_but_less_than_5_yearsTime_in_service2_years_or_more_but_less_than_5_years">CSWW_FTE_and_Headcount_snapshot!$K$2019:$Q$2019</definedName>
    <definedName name="CharBrentTime_in_service20_years_or_more_but_less_than_30_yearsTime_in_service20_years_or_more_but_less_than_30_years">CSWW_FTE_and_Headcount_snapshot!$K$2022:$Q$2022</definedName>
    <definedName name="CharBrentTime_in_service30_years_or_moreTime_in_service30_years_or_more">CSWW_FTE_and_Headcount_snapshot!$K$2023:$Q$2023</definedName>
    <definedName name="CharBrentTime_in_service5_years_or_more_but_less_than_10_yearsTime_in_service5_years_or_more_but_less_than_10_years">CSWW_FTE_and_Headcount_snapshot!$K$2020:$Q$2020</definedName>
    <definedName name="CharBrentTime_in_serviceLess_than_2_yearsTime_in_serviceLess_than_2_years">CSWW_FTE_and_Headcount_snapshot!$K$2018:$Q$2018</definedName>
    <definedName name="CharBrentTotal">CSWW_FTE_and_Headcount_snapshot!$K$149:$Q$149</definedName>
    <definedName name="CharBrentTotal_Total">CSWW_FTE_and_Headcount_snapshot!$K$149:$Q$149</definedName>
    <definedName name="CharBrighton_and_Hove">CSWW_FTE_and_Headcount_snapshot!$K$98:$Q$98</definedName>
    <definedName name="CharBrighton_and_HoveAge_group20_to_29_years_oldAge_group20_to_29_years_old">CSWW_FTE_and_Headcount_snapshot!$K$872:$Q$872</definedName>
    <definedName name="CharBrighton_and_HoveAge_group30_to_39_years_oldAge_group30_to_39_years_old">CSWW_FTE_and_Headcount_snapshot!$K$873:$Q$873</definedName>
    <definedName name="CharBrighton_and_HoveAge_group40_to_49_years_oldAge_group40_to_49_years_old">CSWW_FTE_and_Headcount_snapshot!$K$874:$Q$874</definedName>
    <definedName name="CharBrighton_and_HoveAge_group50_years_old_and_overAge_group50_years_old_and_over">CSWW_FTE_and_Headcount_snapshot!$K$875:$Q$875</definedName>
    <definedName name="CharBrighton_and_HoveEthnicityAny_other_ethnic_groupEthnicityAny_other_ethnic_group">CSWW_FTE_and_Headcount_snapshot!$K$3660:$Q$3660</definedName>
    <definedName name="CharBrighton_and_HoveEthnicityAsian_or_Asian_BritishEthnicityAsian_or_Asian_British">CSWW_FTE_and_Headcount_snapshot!$K$3658:$Q$3658</definedName>
    <definedName name="CharBrighton_and_HoveEthnicityBlack_or_Black_BritishEthnicityBlack_or_Black_British">CSWW_FTE_and_Headcount_snapshot!$K$3659:$Q$3659</definedName>
    <definedName name="CharBrighton_and_HoveEthnicityMixedEthnicityMixed">CSWW_FTE_and_Headcount_snapshot!$K$3657:$Q$3657</definedName>
    <definedName name="CharBrighton_and_HoveEthnicityRefused_or_not_availableEthnicityRefused_or_not_available">CSWW_FTE_and_Headcount_snapshot!$K$3661:$Q$3661</definedName>
    <definedName name="CharBrighton_and_HoveEthnicityWhiteEthnicityWhite">CSWW_FTE_and_Headcount_snapshot!$K$3656:$Q$3656</definedName>
    <definedName name="CharBrighton_and_HoveFemaleGenderFemale">CSWW_FTE_and_Headcount_snapshot!$K$356:$Q$356</definedName>
    <definedName name="CharBrighton_and_HoveGenderFemaleGenderFemale">CSWW_FTE_and_Headcount_snapshot!$K$356:$Q$356</definedName>
    <definedName name="CharBrighton_and_HoveGenderMaleGenderMale">CSWW_FTE_and_Headcount_snapshot!$K$357:$Q$357</definedName>
    <definedName name="CharBrighton_and_HoveMaleGenderMale">CSWW_FTE_and_Headcount_snapshot!$K$357:$Q$357</definedName>
    <definedName name="CharBrighton_and_HoveRoleCase_holderRoleCase_holder">CSWW_FTE_and_Headcount_snapshot!$K$2688:$Q$2688</definedName>
    <definedName name="CharBrighton_and_HoveRoleFirst_line_managerRoleFirst_line_manager">CSWW_FTE_and_Headcount_snapshot!$K$2687:$Q$2687</definedName>
    <definedName name="CharBrighton_and_HoveRoleMiddle_managerRoleMiddle_manager">CSWW_FTE_and_Headcount_snapshot!$K$2686:$Q$2686</definedName>
    <definedName name="CharBrighton_and_HoveRoleQualified_without_casesRoleQualified_without_cases">CSWW_FTE_and_Headcount_snapshot!$K$2689:$Q$2689</definedName>
    <definedName name="CharBrighton_and_HoveRoleSenior_managerRoleSenior_manager">CSWW_FTE_and_Headcount_snapshot!$K$2684:$Q$2684</definedName>
    <definedName name="CharBrighton_and_HoveRoleSenior_practitionerRoleSenior_practitioner">CSWW_FTE_and_Headcount_snapshot!$K$2685:$Q$2685</definedName>
    <definedName name="CharBrighton_and_HoveTime_in_service10_years_or_more_but_less_than_20_yearsTime_in_service10_years_or_more_but_less_than_20_years">CSWW_FTE_and_Headcount_snapshot!$K$1715:$Q$1715</definedName>
    <definedName name="CharBrighton_and_HoveTime_in_service2_years_or_more_but_less_than_5_yearsTime_in_service2_years_or_more_but_less_than_5_years">CSWW_FTE_and_Headcount_snapshot!$K$1713:$Q$1713</definedName>
    <definedName name="CharBrighton_and_HoveTime_in_service20_years_or_more_but_less_than_30_yearsTime_in_service20_years_or_more_but_less_than_30_years">CSWW_FTE_and_Headcount_snapshot!$K$1716:$Q$1716</definedName>
    <definedName name="CharBrighton_and_HoveTime_in_service30_years_or_moreTime_in_service30_years_or_more">CSWW_FTE_and_Headcount_snapshot!$K$1717:$Q$1717</definedName>
    <definedName name="CharBrighton_and_HoveTime_in_service5_years_or_more_but_less_than_10_yearsTime_in_service5_years_or_more_but_less_than_10_years">CSWW_FTE_and_Headcount_snapshot!$K$1714:$Q$1714</definedName>
    <definedName name="CharBrighton_and_HoveTime_in_serviceLess_than_2_yearsTime_in_serviceLess_than_2_years">CSWW_FTE_and_Headcount_snapshot!$K$1712:$Q$1712</definedName>
    <definedName name="CharBrighton_and_HoveTotal">CSWW_FTE_and_Headcount_snapshot!$K$98:$Q$98</definedName>
    <definedName name="CharBrighton_and_HoveTotal_Total">CSWW_FTE_and_Headcount_snapshot!$K$98:$Q$98</definedName>
    <definedName name="CharBristol_City_of">CSWW_FTE_and_Headcount_snapshot!$K$118:$Q$118</definedName>
    <definedName name="CharBristol_City_ofAge_group20_to_29_years_oldAge_group20_to_29_years_old">CSWW_FTE_and_Headcount_snapshot!$K$952:$Q$952</definedName>
    <definedName name="CharBristol_City_ofAge_group30_to_39_years_oldAge_group30_to_39_years_old">CSWW_FTE_and_Headcount_snapshot!$K$953:$Q$953</definedName>
    <definedName name="CharBristol_City_ofAge_group40_to_49_years_oldAge_group40_to_49_years_old">CSWW_FTE_and_Headcount_snapshot!$K$954:$Q$954</definedName>
    <definedName name="CharBristol_City_ofAge_group50_years_old_and_overAge_group50_years_old_and_over">CSWW_FTE_and_Headcount_snapshot!$K$955:$Q$955</definedName>
    <definedName name="CharBristol_City_ofEthnicityAny_other_ethnic_groupEthnicityAny_other_ethnic_group">CSWW_FTE_and_Headcount_snapshot!$K$3780:$Q$3780</definedName>
    <definedName name="CharBristol_City_ofEthnicityAsian_or_Asian_BritishEthnicityAsian_or_Asian_British">CSWW_FTE_and_Headcount_snapshot!$K$3778:$Q$3778</definedName>
    <definedName name="CharBristol_City_ofEthnicityBlack_or_Black_BritishEthnicityBlack_or_Black_British">CSWW_FTE_and_Headcount_snapshot!$K$3779:$Q$3779</definedName>
    <definedName name="CharBristol_City_ofEthnicityMixedEthnicityMixed">CSWW_FTE_and_Headcount_snapshot!$K$3777:$Q$3777</definedName>
    <definedName name="CharBristol_City_ofEthnicityRefused_or_not_availableEthnicityRefused_or_not_available">CSWW_FTE_and_Headcount_snapshot!$K$3781:$Q$3781</definedName>
    <definedName name="CharBristol_City_ofEthnicityWhiteEthnicityWhite">CSWW_FTE_and_Headcount_snapshot!$K$3776:$Q$3776</definedName>
    <definedName name="CharBristol_City_ofFemaleGenderFemale">CSWW_FTE_and_Headcount_snapshot!$K$396:$Q$396</definedName>
    <definedName name="CharBristol_City_ofGenderFemaleGenderFemale">CSWW_FTE_and_Headcount_snapshot!$K$396:$Q$396</definedName>
    <definedName name="CharBristol_City_ofGenderMaleGenderMale">CSWW_FTE_and_Headcount_snapshot!$K$397:$Q$397</definedName>
    <definedName name="CharBristol_City_ofMaleGenderMale">CSWW_FTE_and_Headcount_snapshot!$K$397:$Q$397</definedName>
    <definedName name="CharBristol_City_ofRoleCase_holderRoleCase_holder">CSWW_FTE_and_Headcount_snapshot!$K$2808:$Q$2808</definedName>
    <definedName name="CharBristol_City_ofRoleFirst_line_managerRoleFirst_line_manager">CSWW_FTE_and_Headcount_snapshot!$K$2807:$Q$2807</definedName>
    <definedName name="CharBristol_City_ofRoleMiddle_managerRoleMiddle_manager">CSWW_FTE_and_Headcount_snapshot!$K$2806:$Q$2806</definedName>
    <definedName name="CharBristol_City_ofRoleQualified_without_casesRoleQualified_without_cases">CSWW_FTE_and_Headcount_snapshot!$K$2809:$Q$2809</definedName>
    <definedName name="CharBristol_City_ofRoleSenior_managerRoleSenior_manager">CSWW_FTE_and_Headcount_snapshot!$K$2804:$Q$2804</definedName>
    <definedName name="CharBristol_City_ofRoleSenior_practitionerRoleSenior_practitioner">CSWW_FTE_and_Headcount_snapshot!$K$2805:$Q$2805</definedName>
    <definedName name="CharBristol_City_ofTime_in_service10_years_or_more_but_less_than_20_yearsTime_in_service10_years_or_more_but_less_than_20_years">CSWW_FTE_and_Headcount_snapshot!$K$1835:$Q$1835</definedName>
    <definedName name="CharBristol_City_ofTime_in_service2_years_or_more_but_less_than_5_yearsTime_in_service2_years_or_more_but_less_than_5_years">CSWW_FTE_and_Headcount_snapshot!$K$1833:$Q$1833</definedName>
    <definedName name="CharBristol_City_ofTime_in_service20_years_or_more_but_less_than_30_yearsTime_in_service20_years_or_more_but_less_than_30_years">CSWW_FTE_and_Headcount_snapshot!$K$1836:$Q$1836</definedName>
    <definedName name="CharBristol_City_ofTime_in_service30_years_or_moreTime_in_service30_years_or_more">CSWW_FTE_and_Headcount_snapshot!$K$1837:$Q$1837</definedName>
    <definedName name="CharBristol_City_ofTime_in_service5_years_or_more_but_less_than_10_yearsTime_in_service5_years_or_more_but_less_than_10_years">CSWW_FTE_and_Headcount_snapshot!$K$1834:$Q$1834</definedName>
    <definedName name="CharBristol_City_ofTime_in_serviceLess_than_2_yearsTime_in_serviceLess_than_2_years">CSWW_FTE_and_Headcount_snapshot!$K$1832:$Q$1832</definedName>
    <definedName name="CharBristol_City_ofTotal">CSWW_FTE_and_Headcount_snapshot!$K$118:$Q$118</definedName>
    <definedName name="CharBristol_City_ofTotal_Total">CSWW_FTE_and_Headcount_snapshot!$K$118:$Q$118</definedName>
    <definedName name="CharBromley">CSWW_FTE_and_Headcount_snapshot!$K$150:$Q$150</definedName>
    <definedName name="CharBromleyAge_group20_to_29_years_oldAge_group20_to_29_years_old">CSWW_FTE_and_Headcount_snapshot!$K$1080:$Q$1080</definedName>
    <definedName name="CharBromleyAge_group30_to_39_years_oldAge_group30_to_39_years_old">CSWW_FTE_and_Headcount_snapshot!$K$1081:$Q$1081</definedName>
    <definedName name="CharBromleyAge_group40_to_49_years_oldAge_group40_to_49_years_old">CSWW_FTE_and_Headcount_snapshot!$K$1082:$Q$1082</definedName>
    <definedName name="CharBromleyAge_group50_years_old_and_overAge_group50_years_old_and_over">CSWW_FTE_and_Headcount_snapshot!$K$1083:$Q$1083</definedName>
    <definedName name="CharBromleyEthnicityAny_other_ethnic_groupEthnicityAny_other_ethnic_group">CSWW_FTE_and_Headcount_snapshot!$K$3972:$Q$3972</definedName>
    <definedName name="CharBromleyEthnicityAsian_or_Asian_BritishEthnicityAsian_or_Asian_British">CSWW_FTE_and_Headcount_snapshot!$K$3970:$Q$3970</definedName>
    <definedName name="CharBromleyEthnicityBlack_or_Black_BritishEthnicityBlack_or_Black_British">CSWW_FTE_and_Headcount_snapshot!$K$3971:$Q$3971</definedName>
    <definedName name="CharBromleyEthnicityMixedEthnicityMixed">CSWW_FTE_and_Headcount_snapshot!$K$3969:$Q$3969</definedName>
    <definedName name="CharBromleyEthnicityRefused_or_not_availableEthnicityRefused_or_not_available">CSWW_FTE_and_Headcount_snapshot!$K$3973:$Q$3973</definedName>
    <definedName name="CharBromleyEthnicityWhiteEthnicityWhite">CSWW_FTE_and_Headcount_snapshot!$K$3968:$Q$3968</definedName>
    <definedName name="CharBromleyFemaleGenderFemale">CSWW_FTE_and_Headcount_snapshot!$K$460:$Q$460</definedName>
    <definedName name="CharBromleyGenderFemaleGenderFemale">CSWW_FTE_and_Headcount_snapshot!$K$460:$Q$460</definedName>
    <definedName name="CharBromleyGenderMaleGenderMale">CSWW_FTE_and_Headcount_snapshot!$K$461:$Q$461</definedName>
    <definedName name="CharBromleyMaleGenderMale">CSWW_FTE_and_Headcount_snapshot!$K$461:$Q$461</definedName>
    <definedName name="CharBromleyRoleCase_holderRoleCase_holder">CSWW_FTE_and_Headcount_snapshot!$K$3000:$Q$3000</definedName>
    <definedName name="CharBromleyRoleFirst_line_managerRoleFirst_line_manager">CSWW_FTE_and_Headcount_snapshot!$K$2999:$Q$2999</definedName>
    <definedName name="CharBromleyRoleMiddle_managerRoleMiddle_manager">CSWW_FTE_and_Headcount_snapshot!$K$2998:$Q$2998</definedName>
    <definedName name="CharBromleyRoleQualified_without_casesRoleQualified_without_cases">CSWW_FTE_and_Headcount_snapshot!$K$3001:$Q$3001</definedName>
    <definedName name="CharBromleyRoleSenior_managerRoleSenior_manager">CSWW_FTE_and_Headcount_snapshot!$K$2996:$Q$2996</definedName>
    <definedName name="CharBromleyRoleSenior_practitionerRoleSenior_practitioner">CSWW_FTE_and_Headcount_snapshot!$K$2997:$Q$2997</definedName>
    <definedName name="CharBromleyTime_in_service10_years_or_more_but_less_than_20_yearsTime_in_service10_years_or_more_but_less_than_20_years">CSWW_FTE_and_Headcount_snapshot!$K$2027:$Q$2027</definedName>
    <definedName name="CharBromleyTime_in_service2_years_or_more_but_less_than_5_yearsTime_in_service2_years_or_more_but_less_than_5_years">CSWW_FTE_and_Headcount_snapshot!$K$2025:$Q$2025</definedName>
    <definedName name="CharBromleyTime_in_service20_years_or_more_but_less_than_30_yearsTime_in_service20_years_or_more_but_less_than_30_years">CSWW_FTE_and_Headcount_snapshot!$K$2028:$Q$2028</definedName>
    <definedName name="CharBromleyTime_in_service30_years_or_moreTime_in_service30_years_or_more">CSWW_FTE_and_Headcount_snapshot!$K$2029:$Q$2029</definedName>
    <definedName name="CharBromleyTime_in_service5_years_or_more_but_less_than_10_yearsTime_in_service5_years_or_more_but_less_than_10_years">CSWW_FTE_and_Headcount_snapshot!$K$2026:$Q$2026</definedName>
    <definedName name="CharBromleyTime_in_serviceLess_than_2_yearsTime_in_serviceLess_than_2_years">CSWW_FTE_and_Headcount_snapshot!$K$2024:$Q$2024</definedName>
    <definedName name="CharBromleyTotal">CSWW_FTE_and_Headcount_snapshot!$K$150:$Q$150</definedName>
    <definedName name="CharBromleyTotal_Total">CSWW_FTE_and_Headcount_snapshot!$K$150:$Q$150</definedName>
    <definedName name="CharBuckinghamshire">CSWW_FTE_and_Headcount_snapshot!$K$99:$Q$99</definedName>
    <definedName name="CharBuckinghamshireAge_group20_to_29_years_oldAge_group20_to_29_years_old">CSWW_FTE_and_Headcount_snapshot!$K$876:$Q$876</definedName>
    <definedName name="CharBuckinghamshireAge_group30_to_39_years_oldAge_group30_to_39_years_old">CSWW_FTE_and_Headcount_snapshot!$K$877:$Q$877</definedName>
    <definedName name="CharBuckinghamshireAge_group40_to_49_years_oldAge_group40_to_49_years_old">CSWW_FTE_and_Headcount_snapshot!$K$878:$Q$878</definedName>
    <definedName name="CharBuckinghamshireAge_group50_years_old_and_overAge_group50_years_old_and_over">CSWW_FTE_and_Headcount_snapshot!$K$879:$Q$879</definedName>
    <definedName name="CharBuckinghamshireEthnicityAny_other_ethnic_groupEthnicityAny_other_ethnic_group">CSWW_FTE_and_Headcount_snapshot!$K$3666:$Q$3666</definedName>
    <definedName name="CharBuckinghamshireEthnicityAsian_or_Asian_BritishEthnicityAsian_or_Asian_British">CSWW_FTE_and_Headcount_snapshot!$K$3664:$Q$3664</definedName>
    <definedName name="CharBuckinghamshireEthnicityBlack_or_Black_BritishEthnicityBlack_or_Black_British">CSWW_FTE_and_Headcount_snapshot!$K$3665:$Q$3665</definedName>
    <definedName name="CharBuckinghamshireEthnicityMixedEthnicityMixed">CSWW_FTE_and_Headcount_snapshot!$K$3663:$Q$3663</definedName>
    <definedName name="CharBuckinghamshireEthnicityRefused_or_not_availableEthnicityRefused_or_not_available">CSWW_FTE_and_Headcount_snapshot!$K$3667:$Q$3667</definedName>
    <definedName name="CharBuckinghamshireEthnicityWhiteEthnicityWhite">CSWW_FTE_and_Headcount_snapshot!$K$3662:$Q$3662</definedName>
    <definedName name="CharBuckinghamshireFemaleGenderFemale">CSWW_FTE_and_Headcount_snapshot!$K$358:$Q$358</definedName>
    <definedName name="CharBuckinghamshireGenderFemaleGenderFemale">CSWW_FTE_and_Headcount_snapshot!$K$358:$Q$358</definedName>
    <definedName name="CharBuckinghamshireGenderMaleGenderMale">CSWW_FTE_and_Headcount_snapshot!$K$359:$Q$359</definedName>
    <definedName name="CharBuckinghamshireMaleGenderMale">CSWW_FTE_and_Headcount_snapshot!$K$359:$Q$359</definedName>
    <definedName name="CharBuckinghamshireRoleCase_holderRoleCase_holder">CSWW_FTE_and_Headcount_snapshot!$K$2694:$Q$2694</definedName>
    <definedName name="CharBuckinghamshireRoleFirst_line_managerRoleFirst_line_manager">CSWW_FTE_and_Headcount_snapshot!$K$2693:$Q$2693</definedName>
    <definedName name="CharBuckinghamshireRoleMiddle_managerRoleMiddle_manager">CSWW_FTE_and_Headcount_snapshot!$K$2692:$Q$2692</definedName>
    <definedName name="CharBuckinghamshireRoleQualified_without_casesRoleQualified_without_cases">CSWW_FTE_and_Headcount_snapshot!$K$2695:$Q$2695</definedName>
    <definedName name="CharBuckinghamshireRoleSenior_managerRoleSenior_manager">CSWW_FTE_and_Headcount_snapshot!$K$2690:$Q$2690</definedName>
    <definedName name="CharBuckinghamshireRoleSenior_practitionerRoleSenior_practitioner">CSWW_FTE_and_Headcount_snapshot!$K$2691:$Q$2691</definedName>
    <definedName name="CharBuckinghamshireTime_in_service10_years_or_more_but_less_than_20_yearsTime_in_service10_years_or_more_but_less_than_20_years">CSWW_FTE_and_Headcount_snapshot!$K$1721:$Q$1721</definedName>
    <definedName name="CharBuckinghamshireTime_in_service2_years_or_more_but_less_than_5_yearsTime_in_service2_years_or_more_but_less_than_5_years">CSWW_FTE_and_Headcount_snapshot!$K$1719:$Q$1719</definedName>
    <definedName name="CharBuckinghamshireTime_in_service20_years_or_more_but_less_than_30_yearsTime_in_service20_years_or_more_but_less_than_30_years">CSWW_FTE_and_Headcount_snapshot!$K$1722:$Q$1722</definedName>
    <definedName name="CharBuckinghamshireTime_in_service30_years_or_moreTime_in_service30_years_or_more">CSWW_FTE_and_Headcount_snapshot!$K$1723:$Q$1723</definedName>
    <definedName name="CharBuckinghamshireTime_in_service5_years_or_more_but_less_than_10_yearsTime_in_service5_years_or_more_but_less_than_10_years">CSWW_FTE_and_Headcount_snapshot!$K$1720:$Q$1720</definedName>
    <definedName name="CharBuckinghamshireTime_in_serviceLess_than_2_yearsTime_in_serviceLess_than_2_years">CSWW_FTE_and_Headcount_snapshot!$K$1718:$Q$1718</definedName>
    <definedName name="CharBuckinghamshireTotal">CSWW_FTE_and_Headcount_snapshot!$K$99:$Q$99</definedName>
    <definedName name="CharBuckinghamshireTotal_Total">CSWW_FTE_and_Headcount_snapshot!$K$99:$Q$99</definedName>
    <definedName name="CharBury">CSWW_FTE_and_Headcount_snapshot!$K$28:$Q$28</definedName>
    <definedName name="CharBuryAge_group20_to_29_years_oldAge_group20_to_29_years_old">CSWW_FTE_and_Headcount_snapshot!$K$592:$Q$592</definedName>
    <definedName name="CharBuryAge_group30_to_39_years_oldAge_group30_to_39_years_old">CSWW_FTE_and_Headcount_snapshot!$K$593:$Q$593</definedName>
    <definedName name="CharBuryAge_group40_to_49_years_oldAge_group40_to_49_years_old">CSWW_FTE_and_Headcount_snapshot!$K$594:$Q$594</definedName>
    <definedName name="CharBuryAge_group50_years_old_and_overAge_group50_years_old_and_over">CSWW_FTE_and_Headcount_snapshot!$K$595:$Q$595</definedName>
    <definedName name="CharBuryEthnicityAny_other_ethnic_groupEthnicityAny_other_ethnic_group">CSWW_FTE_and_Headcount_snapshot!$K$3240:$Q$3240</definedName>
    <definedName name="CharBuryEthnicityAsian_or_Asian_BritishEthnicityAsian_or_Asian_British">CSWW_FTE_and_Headcount_snapshot!$K$3238:$Q$3238</definedName>
    <definedName name="CharBuryEthnicityBlack_or_Black_BritishEthnicityBlack_or_Black_British">CSWW_FTE_and_Headcount_snapshot!$K$3239:$Q$3239</definedName>
    <definedName name="CharBuryEthnicityMixedEthnicityMixed">CSWW_FTE_and_Headcount_snapshot!$K$3237:$Q$3237</definedName>
    <definedName name="CharBuryEthnicityRefused_or_not_availableEthnicityRefused_or_not_available">CSWW_FTE_and_Headcount_snapshot!$K$3241:$Q$3241</definedName>
    <definedName name="CharBuryEthnicityWhiteEthnicityWhite">CSWW_FTE_and_Headcount_snapshot!$K$3236:$Q$3236</definedName>
    <definedName name="CharBuryFemaleGenderFemale">CSWW_FTE_and_Headcount_snapshot!$K$216:$Q$216</definedName>
    <definedName name="CharBuryGenderFemaleGenderFemale">CSWW_FTE_and_Headcount_snapshot!$K$216:$Q$216</definedName>
    <definedName name="CharBuryGenderMaleGenderMale">CSWW_FTE_and_Headcount_snapshot!$K$217:$Q$217</definedName>
    <definedName name="CharBuryMaleGenderMale">CSWW_FTE_and_Headcount_snapshot!$K$217:$Q$217</definedName>
    <definedName name="CharBuryRoleCase_holderRoleCase_holder">CSWW_FTE_and_Headcount_snapshot!$K$2268:$Q$2268</definedName>
    <definedName name="CharBuryRoleFirst_line_managerRoleFirst_line_manager">CSWW_FTE_and_Headcount_snapshot!$K$2267:$Q$2267</definedName>
    <definedName name="CharBuryRoleMiddle_managerRoleMiddle_manager">CSWW_FTE_and_Headcount_snapshot!$K$2266:$Q$2266</definedName>
    <definedName name="CharBuryRoleQualified_without_casesRoleQualified_without_cases">CSWW_FTE_and_Headcount_snapshot!$K$2269:$Q$2269</definedName>
    <definedName name="CharBuryRoleSenior_managerRoleSenior_manager">CSWW_FTE_and_Headcount_snapshot!$K$2264:$Q$2264</definedName>
    <definedName name="CharBuryRoleSenior_practitionerRoleSenior_practitioner">CSWW_FTE_and_Headcount_snapshot!$K$2265:$Q$2265</definedName>
    <definedName name="CharBuryTime_in_service10_years_or_more_but_less_than_20_yearsTime_in_service10_years_or_more_but_less_than_20_years">CSWW_FTE_and_Headcount_snapshot!$K$1295:$Q$1295</definedName>
    <definedName name="CharBuryTime_in_service2_years_or_more_but_less_than_5_yearsTime_in_service2_years_or_more_but_less_than_5_years">CSWW_FTE_and_Headcount_snapshot!$K$1293:$Q$1293</definedName>
    <definedName name="CharBuryTime_in_service20_years_or_more_but_less_than_30_yearsTime_in_service20_years_or_more_but_less_than_30_years">CSWW_FTE_and_Headcount_snapshot!$K$1296:$Q$1296</definedName>
    <definedName name="CharBuryTime_in_service30_years_or_moreTime_in_service30_years_or_more">CSWW_FTE_and_Headcount_snapshot!$K$1297:$Q$1297</definedName>
    <definedName name="CharBuryTime_in_service5_years_or_more_but_less_than_10_yearsTime_in_service5_years_or_more_but_less_than_10_years">CSWW_FTE_and_Headcount_snapshot!$K$1294:$Q$1294</definedName>
    <definedName name="CharBuryTime_in_serviceLess_than_2_yearsTime_in_serviceLess_than_2_years">CSWW_FTE_and_Headcount_snapshot!$K$1292:$Q$1292</definedName>
    <definedName name="CharBuryTotal">CSWW_FTE_and_Headcount_snapshot!$K$28:$Q$28</definedName>
    <definedName name="CharBuryTotal_Total">CSWW_FTE_and_Headcount_snapshot!$K$28:$Q$28</definedName>
    <definedName name="CharCalderdale">CSWW_FTE_and_Headcount_snapshot!$K$50:$Q$50</definedName>
    <definedName name="CharCalderdaleAge_group20_to_29_years_oldAge_group20_to_29_years_old">CSWW_FTE_and_Headcount_snapshot!$K$680:$Q$680</definedName>
    <definedName name="CharCalderdaleAge_group30_to_39_years_oldAge_group30_to_39_years_old">CSWW_FTE_and_Headcount_snapshot!$K$681:$Q$681</definedName>
    <definedName name="CharCalderdaleAge_group40_to_49_years_oldAge_group40_to_49_years_old">CSWW_FTE_and_Headcount_snapshot!$K$682:$Q$682</definedName>
    <definedName name="CharCalderdaleAge_group50_years_old_and_overAge_group50_years_old_and_over">CSWW_FTE_and_Headcount_snapshot!$K$683:$Q$683</definedName>
    <definedName name="CharCalderdaleEthnicityAny_other_ethnic_groupEthnicityAny_other_ethnic_group">CSWW_FTE_and_Headcount_snapshot!$K$3372:$Q$3372</definedName>
    <definedName name="CharCalderdaleEthnicityAsian_or_Asian_BritishEthnicityAsian_or_Asian_British">CSWW_FTE_and_Headcount_snapshot!$K$3370:$Q$3370</definedName>
    <definedName name="CharCalderdaleEthnicityBlack_or_Black_BritishEthnicityBlack_or_Black_British">CSWW_FTE_and_Headcount_snapshot!$K$3371:$Q$3371</definedName>
    <definedName name="CharCalderdaleEthnicityMixedEthnicityMixed">CSWW_FTE_and_Headcount_snapshot!$K$3369:$Q$3369</definedName>
    <definedName name="CharCalderdaleEthnicityRefused_or_not_availableEthnicityRefused_or_not_available">CSWW_FTE_and_Headcount_snapshot!$K$3373:$Q$3373</definedName>
    <definedName name="CharCalderdaleEthnicityWhiteEthnicityWhite">CSWW_FTE_and_Headcount_snapshot!$K$3368:$Q$3368</definedName>
    <definedName name="CharCalderdaleFemaleGenderFemale">CSWW_FTE_and_Headcount_snapshot!$K$260:$Q$260</definedName>
    <definedName name="CharCalderdaleGenderFemaleGenderFemale">CSWW_FTE_and_Headcount_snapshot!$K$260:$Q$260</definedName>
    <definedName name="CharCalderdaleGenderMaleGenderMale">CSWW_FTE_and_Headcount_snapshot!$K$261:$Q$261</definedName>
    <definedName name="CharCalderdaleMaleGenderMale">CSWW_FTE_and_Headcount_snapshot!$K$261:$Q$261</definedName>
    <definedName name="CharCalderdaleRoleCase_holderRoleCase_holder">CSWW_FTE_and_Headcount_snapshot!$K$2400:$Q$2400</definedName>
    <definedName name="CharCalderdaleRoleFirst_line_managerRoleFirst_line_manager">CSWW_FTE_and_Headcount_snapshot!$K$2399:$Q$2399</definedName>
    <definedName name="CharCalderdaleRoleMiddle_managerRoleMiddle_manager">CSWW_FTE_and_Headcount_snapshot!$K$2398:$Q$2398</definedName>
    <definedName name="CharCalderdaleRoleQualified_without_casesRoleQualified_without_cases">CSWW_FTE_and_Headcount_snapshot!$K$2401:$Q$2401</definedName>
    <definedName name="CharCalderdaleRoleSenior_managerRoleSenior_manager">CSWW_FTE_and_Headcount_snapshot!$K$2396:$Q$2396</definedName>
    <definedName name="CharCalderdaleRoleSenior_practitionerRoleSenior_practitioner">CSWW_FTE_and_Headcount_snapshot!$K$2397:$Q$2397</definedName>
    <definedName name="CharCalderdaleTime_in_service10_years_or_more_but_less_than_20_yearsTime_in_service10_years_or_more_but_less_than_20_years">CSWW_FTE_and_Headcount_snapshot!$K$1427:$Q$1427</definedName>
    <definedName name="CharCalderdaleTime_in_service2_years_or_more_but_less_than_5_yearsTime_in_service2_years_or_more_but_less_than_5_years">CSWW_FTE_and_Headcount_snapshot!$K$1425:$Q$1425</definedName>
    <definedName name="CharCalderdaleTime_in_service20_years_or_more_but_less_than_30_yearsTime_in_service20_years_or_more_but_less_than_30_years">CSWW_FTE_and_Headcount_snapshot!$K$1428:$Q$1428</definedName>
    <definedName name="CharCalderdaleTime_in_service30_years_or_moreTime_in_service30_years_or_more">CSWW_FTE_and_Headcount_snapshot!$K$1429:$Q$1429</definedName>
    <definedName name="CharCalderdaleTime_in_service5_years_or_more_but_less_than_10_yearsTime_in_service5_years_or_more_but_less_than_10_years">CSWW_FTE_and_Headcount_snapshot!$K$1426:$Q$1426</definedName>
    <definedName name="CharCalderdaleTime_in_serviceLess_than_2_yearsTime_in_serviceLess_than_2_years">CSWW_FTE_and_Headcount_snapshot!$K$1424:$Q$1424</definedName>
    <definedName name="CharCalderdaleTotal">CSWW_FTE_and_Headcount_snapshot!$K$50:$Q$50</definedName>
    <definedName name="CharCalderdaleTotal_Total">CSWW_FTE_and_Headcount_snapshot!$K$50:$Q$50</definedName>
    <definedName name="CharCambridgeshire">CSWW_FTE_and_Headcount_snapshot!$K$87:$Q$87</definedName>
    <definedName name="CharCambridgeshireAge_group20_to_29_years_oldAge_group20_to_29_years_old">CSWW_FTE_and_Headcount_snapshot!$K$828:$Q$828</definedName>
    <definedName name="CharCambridgeshireAge_group30_to_39_years_oldAge_group30_to_39_years_old">CSWW_FTE_and_Headcount_snapshot!$K$829:$Q$829</definedName>
    <definedName name="CharCambridgeshireAge_group40_to_49_years_oldAge_group40_to_49_years_old">CSWW_FTE_and_Headcount_snapshot!$K$830:$Q$830</definedName>
    <definedName name="CharCambridgeshireAge_group50_years_old_and_overAge_group50_years_old_and_over">CSWW_FTE_and_Headcount_snapshot!$K$831:$Q$831</definedName>
    <definedName name="CharCambridgeshireEthnicityAny_other_ethnic_groupEthnicityAny_other_ethnic_group">CSWW_FTE_and_Headcount_snapshot!$K$3594:$Q$3594</definedName>
    <definedName name="CharCambridgeshireEthnicityAsian_or_Asian_BritishEthnicityAsian_or_Asian_British">CSWW_FTE_and_Headcount_snapshot!$K$3592:$Q$3592</definedName>
    <definedName name="CharCambridgeshireEthnicityBlack_or_Black_BritishEthnicityBlack_or_Black_British">CSWW_FTE_and_Headcount_snapshot!$K$3593:$Q$3593</definedName>
    <definedName name="CharCambridgeshireEthnicityMixedEthnicityMixed">CSWW_FTE_and_Headcount_snapshot!$K$3591:$Q$3591</definedName>
    <definedName name="CharCambridgeshireEthnicityRefused_or_not_availableEthnicityRefused_or_not_available">CSWW_FTE_and_Headcount_snapshot!$K$3595:$Q$3595</definedName>
    <definedName name="CharCambridgeshireEthnicityWhiteEthnicityWhite">CSWW_FTE_and_Headcount_snapshot!$K$3590:$Q$3590</definedName>
    <definedName name="CharCambridgeshireFemaleGenderFemale">CSWW_FTE_and_Headcount_snapshot!$K$334:$Q$334</definedName>
    <definedName name="CharCambridgeshireGenderFemaleGenderFemale">CSWW_FTE_and_Headcount_snapshot!$K$334:$Q$334</definedName>
    <definedName name="CharCambridgeshireGenderMaleGenderMale">CSWW_FTE_and_Headcount_snapshot!$K$335:$Q$335</definedName>
    <definedName name="CharCambridgeshireMaleGenderMale">CSWW_FTE_and_Headcount_snapshot!$K$335:$Q$335</definedName>
    <definedName name="CharCambridgeshireRoleCase_holderRoleCase_holder">CSWW_FTE_and_Headcount_snapshot!$K$2622:$Q$2622</definedName>
    <definedName name="CharCambridgeshireRoleFirst_line_managerRoleFirst_line_manager">CSWW_FTE_and_Headcount_snapshot!$K$2621:$Q$2621</definedName>
    <definedName name="CharCambridgeshireRoleMiddle_managerRoleMiddle_manager">CSWW_FTE_and_Headcount_snapshot!$K$2620:$Q$2620</definedName>
    <definedName name="CharCambridgeshireRoleQualified_without_casesRoleQualified_without_cases">CSWW_FTE_and_Headcount_snapshot!$K$2623:$Q$2623</definedName>
    <definedName name="CharCambridgeshireRoleSenior_managerRoleSenior_manager">CSWW_FTE_and_Headcount_snapshot!$K$2618:$Q$2618</definedName>
    <definedName name="CharCambridgeshireRoleSenior_practitionerRoleSenior_practitioner">CSWW_FTE_and_Headcount_snapshot!$K$2619:$Q$2619</definedName>
    <definedName name="CharCambridgeshireTime_in_service10_years_or_more_but_less_than_20_yearsTime_in_service10_years_or_more_but_less_than_20_years">CSWW_FTE_and_Headcount_snapshot!$K$1649:$Q$1649</definedName>
    <definedName name="CharCambridgeshireTime_in_service2_years_or_more_but_less_than_5_yearsTime_in_service2_years_or_more_but_less_than_5_years">CSWW_FTE_and_Headcount_snapshot!$K$1647:$Q$1647</definedName>
    <definedName name="CharCambridgeshireTime_in_service20_years_or_more_but_less_than_30_yearsTime_in_service20_years_or_more_but_less_than_30_years">CSWW_FTE_and_Headcount_snapshot!$K$1650:$Q$1650</definedName>
    <definedName name="CharCambridgeshireTime_in_service30_years_or_moreTime_in_service30_years_or_more">CSWW_FTE_and_Headcount_snapshot!$K$1651:$Q$1651</definedName>
    <definedName name="CharCambridgeshireTime_in_service5_years_or_more_but_less_than_10_yearsTime_in_service5_years_or_more_but_less_than_10_years">CSWW_FTE_and_Headcount_snapshot!$K$1648:$Q$1648</definedName>
    <definedName name="CharCambridgeshireTime_in_serviceLess_than_2_yearsTime_in_serviceLess_than_2_years">CSWW_FTE_and_Headcount_snapshot!$K$1646:$Q$1646</definedName>
    <definedName name="CharCambridgeshireTotal">CSWW_FTE_and_Headcount_snapshot!$K$87:$Q$87</definedName>
    <definedName name="CharCambridgeshireTotal_Total">CSWW_FTE_and_Headcount_snapshot!$K$87:$Q$87</definedName>
    <definedName name="CharCamden">CSWW_FTE_and_Headcount_snapshot!$K$132:$Q$132</definedName>
    <definedName name="CharCamdenAge_group20_to_29_years_oldAge_group20_to_29_years_old">CSWW_FTE_and_Headcount_snapshot!$K$1008:$Q$1008</definedName>
    <definedName name="CharCamdenAge_group30_to_39_years_oldAge_group30_to_39_years_old">CSWW_FTE_and_Headcount_snapshot!$K$1009:$Q$1009</definedName>
    <definedName name="CharCamdenAge_group40_to_49_years_oldAge_group40_to_49_years_old">CSWW_FTE_and_Headcount_snapshot!$K$1010:$Q$1010</definedName>
    <definedName name="CharCamdenAge_group50_years_old_and_overAge_group50_years_old_and_over">CSWW_FTE_and_Headcount_snapshot!$K$1011:$Q$1011</definedName>
    <definedName name="CharCamdenEthnicityAny_other_ethnic_groupEthnicityAny_other_ethnic_group">CSWW_FTE_and_Headcount_snapshot!$K$3864:$Q$3864</definedName>
    <definedName name="CharCamdenEthnicityAsian_or_Asian_BritishEthnicityAsian_or_Asian_British">CSWW_FTE_and_Headcount_snapshot!$K$3862:$Q$3862</definedName>
    <definedName name="CharCamdenEthnicityBlack_or_Black_BritishEthnicityBlack_or_Black_British">CSWW_FTE_and_Headcount_snapshot!$K$3863:$Q$3863</definedName>
    <definedName name="CharCamdenEthnicityMixedEthnicityMixed">CSWW_FTE_and_Headcount_snapshot!$K$3861:$Q$3861</definedName>
    <definedName name="CharCamdenEthnicityRefused_or_not_availableEthnicityRefused_or_not_available">CSWW_FTE_and_Headcount_snapshot!$K$3865:$Q$3865</definedName>
    <definedName name="CharCamdenEthnicityWhiteEthnicityWhite">CSWW_FTE_and_Headcount_snapshot!$K$3860:$Q$3860</definedName>
    <definedName name="CharCamdenFemaleGenderFemale">CSWW_FTE_and_Headcount_snapshot!$K$424:$Q$424</definedName>
    <definedName name="CharCamdenGenderFemaleGenderFemale">CSWW_FTE_and_Headcount_snapshot!$K$424:$Q$424</definedName>
    <definedName name="CharCamdenGenderMaleGenderMale">CSWW_FTE_and_Headcount_snapshot!$K$425:$Q$425</definedName>
    <definedName name="CharCamdenMaleGenderMale">CSWW_FTE_and_Headcount_snapshot!$K$425:$Q$425</definedName>
    <definedName name="CharCamdenRoleCase_holderRoleCase_holder">CSWW_FTE_and_Headcount_snapshot!$K$2892:$Q$2892</definedName>
    <definedName name="CharCamdenRoleFirst_line_managerRoleFirst_line_manager">CSWW_FTE_and_Headcount_snapshot!$K$2891:$Q$2891</definedName>
    <definedName name="CharCamdenRoleMiddle_managerRoleMiddle_manager">CSWW_FTE_and_Headcount_snapshot!$K$2890:$Q$2890</definedName>
    <definedName name="CharCamdenRoleQualified_without_casesRoleQualified_without_cases">CSWW_FTE_and_Headcount_snapshot!$K$2893:$Q$2893</definedName>
    <definedName name="CharCamdenRoleSenior_managerRoleSenior_manager">CSWW_FTE_and_Headcount_snapshot!$K$2888:$Q$2888</definedName>
    <definedName name="CharCamdenRoleSenior_practitionerRoleSenior_practitioner">CSWW_FTE_and_Headcount_snapshot!$K$2889:$Q$2889</definedName>
    <definedName name="CharCamdenTime_in_service10_years_or_more_but_less_than_20_yearsTime_in_service10_years_or_more_but_less_than_20_years">CSWW_FTE_and_Headcount_snapshot!$K$1919:$Q$1919</definedName>
    <definedName name="CharCamdenTime_in_service2_years_or_more_but_less_than_5_yearsTime_in_service2_years_or_more_but_less_than_5_years">CSWW_FTE_and_Headcount_snapshot!$K$1917:$Q$1917</definedName>
    <definedName name="CharCamdenTime_in_service20_years_or_more_but_less_than_30_yearsTime_in_service20_years_or_more_but_less_than_30_years">CSWW_FTE_and_Headcount_snapshot!$K$1920:$Q$1920</definedName>
    <definedName name="CharCamdenTime_in_service30_years_or_moreTime_in_service30_years_or_more">CSWW_FTE_and_Headcount_snapshot!$K$1921:$Q$1921</definedName>
    <definedName name="CharCamdenTime_in_service5_years_or_more_but_less_than_10_yearsTime_in_service5_years_or_more_but_less_than_10_years">CSWW_FTE_and_Headcount_snapshot!$K$1918:$Q$1918</definedName>
    <definedName name="CharCamdenTime_in_serviceLess_than_2_yearsTime_in_serviceLess_than_2_years">CSWW_FTE_and_Headcount_snapshot!$K$1916:$Q$1916</definedName>
    <definedName name="CharCamdenTotal">CSWW_FTE_and_Headcount_snapshot!$K$132:$Q$132</definedName>
    <definedName name="CharCamdenTotal_Total">CSWW_FTE_and_Headcount_snapshot!$K$132:$Q$132</definedName>
    <definedName name="CharCentral_Bedfordshire">CSWW_FTE_and_Headcount_snapshot!$K$88:$Q$88</definedName>
    <definedName name="CharCentral_BedfordshireAge_group20_to_29_years_oldAge_group20_to_29_years_old">CSWW_FTE_and_Headcount_snapshot!$K$832:$Q$832</definedName>
    <definedName name="CharCentral_BedfordshireAge_group30_to_39_years_oldAge_group30_to_39_years_old">CSWW_FTE_and_Headcount_snapshot!$K$833:$Q$833</definedName>
    <definedName name="CharCentral_BedfordshireAge_group40_to_49_years_oldAge_group40_to_49_years_old">CSWW_FTE_and_Headcount_snapshot!$K$834:$Q$834</definedName>
    <definedName name="CharCentral_BedfordshireAge_group50_years_old_and_overAge_group50_years_old_and_over">CSWW_FTE_and_Headcount_snapshot!$K$835:$Q$835</definedName>
    <definedName name="CharCentral_BedfordshireEthnicityAny_other_ethnic_groupEthnicityAny_other_ethnic_group">CSWW_FTE_and_Headcount_snapshot!$K$3600:$Q$3600</definedName>
    <definedName name="CharCentral_BedfordshireEthnicityAsian_or_Asian_BritishEthnicityAsian_or_Asian_British">CSWW_FTE_and_Headcount_snapshot!$K$3598:$Q$3598</definedName>
    <definedName name="CharCentral_BedfordshireEthnicityBlack_or_Black_BritishEthnicityBlack_or_Black_British">CSWW_FTE_and_Headcount_snapshot!$K$3599:$Q$3599</definedName>
    <definedName name="CharCentral_BedfordshireEthnicityMixedEthnicityMixed">CSWW_FTE_and_Headcount_snapshot!$K$3597:$Q$3597</definedName>
    <definedName name="CharCentral_BedfordshireEthnicityRefused_or_not_availableEthnicityRefused_or_not_available">CSWW_FTE_and_Headcount_snapshot!$K$3601:$Q$3601</definedName>
    <definedName name="CharCentral_BedfordshireEthnicityWhiteEthnicityWhite">CSWW_FTE_and_Headcount_snapshot!$K$3596:$Q$3596</definedName>
    <definedName name="CharCentral_BedfordshireFemaleGenderFemale">CSWW_FTE_and_Headcount_snapshot!$K$336:$Q$336</definedName>
    <definedName name="CharCentral_BedfordshireGenderFemaleGenderFemale">CSWW_FTE_and_Headcount_snapshot!$K$336:$Q$336</definedName>
    <definedName name="CharCentral_BedfordshireGenderMaleGenderMale">CSWW_FTE_and_Headcount_snapshot!$K$337:$Q$337</definedName>
    <definedName name="CharCentral_BedfordshireMaleGenderMale">CSWW_FTE_and_Headcount_snapshot!$K$337:$Q$337</definedName>
    <definedName name="CharCentral_BedfordshireRoleCase_holderRoleCase_holder">CSWW_FTE_and_Headcount_snapshot!$K$2628:$Q$2628</definedName>
    <definedName name="CharCentral_BedfordshireRoleFirst_line_managerRoleFirst_line_manager">CSWW_FTE_and_Headcount_snapshot!$K$2627:$Q$2627</definedName>
    <definedName name="CharCentral_BedfordshireRoleMiddle_managerRoleMiddle_manager">CSWW_FTE_and_Headcount_snapshot!$K$2626:$Q$2626</definedName>
    <definedName name="CharCentral_BedfordshireRoleQualified_without_casesRoleQualified_without_cases">CSWW_FTE_and_Headcount_snapshot!$K$2629:$Q$2629</definedName>
    <definedName name="CharCentral_BedfordshireRoleSenior_managerRoleSenior_manager">CSWW_FTE_and_Headcount_snapshot!$K$2624:$Q$2624</definedName>
    <definedName name="CharCentral_BedfordshireRoleSenior_practitionerRoleSenior_practitioner">CSWW_FTE_and_Headcount_snapshot!$K$2625:$Q$2625</definedName>
    <definedName name="CharCentral_BedfordshireTime_in_service10_years_or_more_but_less_than_20_yearsTime_in_service10_years_or_more_but_less_than_20_years">CSWW_FTE_and_Headcount_snapshot!$K$1655:$Q$1655</definedName>
    <definedName name="CharCentral_BedfordshireTime_in_service2_years_or_more_but_less_than_5_yearsTime_in_service2_years_or_more_but_less_than_5_years">CSWW_FTE_and_Headcount_snapshot!$K$1653:$Q$1653</definedName>
    <definedName name="CharCentral_BedfordshireTime_in_service20_years_or_more_but_less_than_30_yearsTime_in_service20_years_or_more_but_less_than_30_years">CSWW_FTE_and_Headcount_snapshot!$K$1656:$Q$1656</definedName>
    <definedName name="CharCentral_BedfordshireTime_in_service30_years_or_moreTime_in_service30_years_or_more">CSWW_FTE_and_Headcount_snapshot!$K$1657:$Q$1657</definedName>
    <definedName name="CharCentral_BedfordshireTime_in_service5_years_or_more_but_less_than_10_yearsTime_in_service5_years_or_more_but_less_than_10_years">CSWW_FTE_and_Headcount_snapshot!$K$1654:$Q$1654</definedName>
    <definedName name="CharCentral_BedfordshireTime_in_serviceLess_than_2_yearsTime_in_serviceLess_than_2_years">CSWW_FTE_and_Headcount_snapshot!$K$1652:$Q$1652</definedName>
    <definedName name="CharCentral_BedfordshireTotal">CSWW_FTE_and_Headcount_snapshot!$K$88:$Q$88</definedName>
    <definedName name="CharCentral_BedfordshireTotal_Total">CSWW_FTE_and_Headcount_snapshot!$K$88:$Q$88</definedName>
    <definedName name="CharCheshire_East">CSWW_FTE_and_Headcount_snapshot!$K$29:$Q$29</definedName>
    <definedName name="CharCheshire_EastAge_group20_to_29_years_oldAge_group20_to_29_years_old">CSWW_FTE_and_Headcount_snapshot!$K$596:$Q$596</definedName>
    <definedName name="CharCheshire_EastAge_group30_to_39_years_oldAge_group30_to_39_years_old">CSWW_FTE_and_Headcount_snapshot!$K$597:$Q$597</definedName>
    <definedName name="CharCheshire_EastAge_group40_to_49_years_oldAge_group40_to_49_years_old">CSWW_FTE_and_Headcount_snapshot!$K$598:$Q$598</definedName>
    <definedName name="CharCheshire_EastAge_group50_years_old_and_overAge_group50_years_old_and_over">CSWW_FTE_and_Headcount_snapshot!$K$599:$Q$599</definedName>
    <definedName name="CharCheshire_EastEthnicityAny_other_ethnic_groupEthnicityAny_other_ethnic_group">CSWW_FTE_and_Headcount_snapshot!$K$3246:$Q$3246</definedName>
    <definedName name="CharCheshire_EastEthnicityAsian_or_Asian_BritishEthnicityAsian_or_Asian_British">CSWW_FTE_and_Headcount_snapshot!$K$3244:$Q$3244</definedName>
    <definedName name="CharCheshire_EastEthnicityBlack_or_Black_BritishEthnicityBlack_or_Black_British">CSWW_FTE_and_Headcount_snapshot!$K$3245:$Q$3245</definedName>
    <definedName name="CharCheshire_EastEthnicityMixedEthnicityMixed">CSWW_FTE_and_Headcount_snapshot!$K$3243:$Q$3243</definedName>
    <definedName name="CharCheshire_EastEthnicityRefused_or_not_availableEthnicityRefused_or_not_available">CSWW_FTE_and_Headcount_snapshot!$K$3247:$Q$3247</definedName>
    <definedName name="CharCheshire_EastEthnicityWhiteEthnicityWhite">CSWW_FTE_and_Headcount_snapshot!$K$3242:$Q$3242</definedName>
    <definedName name="CharCheshire_EastFemaleGenderFemale">CSWW_FTE_and_Headcount_snapshot!$K$218:$Q$218</definedName>
    <definedName name="CharCheshire_EastGenderFemaleGenderFemale">CSWW_FTE_and_Headcount_snapshot!$K$218:$Q$218</definedName>
    <definedName name="CharCheshire_EastGenderMaleGenderMale">CSWW_FTE_and_Headcount_snapshot!$K$219:$Q$219</definedName>
    <definedName name="CharCheshire_EastMaleGenderMale">CSWW_FTE_and_Headcount_snapshot!$K$219:$Q$219</definedName>
    <definedName name="CharCheshire_EastRoleCase_holderRoleCase_holder">CSWW_FTE_and_Headcount_snapshot!$K$2274:$Q$2274</definedName>
    <definedName name="CharCheshire_EastRoleFirst_line_managerRoleFirst_line_manager">CSWW_FTE_and_Headcount_snapshot!$K$2273:$Q$2273</definedName>
    <definedName name="CharCheshire_EastRoleMiddle_managerRoleMiddle_manager">CSWW_FTE_and_Headcount_snapshot!$K$2272:$Q$2272</definedName>
    <definedName name="CharCheshire_EastRoleQualified_without_casesRoleQualified_without_cases">CSWW_FTE_and_Headcount_snapshot!$K$2275:$Q$2275</definedName>
    <definedName name="CharCheshire_EastRoleSenior_managerRoleSenior_manager">CSWW_FTE_and_Headcount_snapshot!$K$2270:$Q$2270</definedName>
    <definedName name="CharCheshire_EastRoleSenior_practitionerRoleSenior_practitioner">CSWW_FTE_and_Headcount_snapshot!$K$2271:$Q$2271</definedName>
    <definedName name="CharCheshire_EastTime_in_service10_years_or_more_but_less_than_20_yearsTime_in_service10_years_or_more_but_less_than_20_years">CSWW_FTE_and_Headcount_snapshot!$K$1301:$Q$1301</definedName>
    <definedName name="CharCheshire_EastTime_in_service2_years_or_more_but_less_than_5_yearsTime_in_service2_years_or_more_but_less_than_5_years">CSWW_FTE_and_Headcount_snapshot!$K$1299:$Q$1299</definedName>
    <definedName name="CharCheshire_EastTime_in_service20_years_or_more_but_less_than_30_yearsTime_in_service20_years_or_more_but_less_than_30_years">CSWW_FTE_and_Headcount_snapshot!$K$1302:$Q$1302</definedName>
    <definedName name="CharCheshire_EastTime_in_service30_years_or_moreTime_in_service30_years_or_more">CSWW_FTE_and_Headcount_snapshot!$K$1303:$Q$1303</definedName>
    <definedName name="CharCheshire_EastTime_in_service5_years_or_more_but_less_than_10_yearsTime_in_service5_years_or_more_but_less_than_10_years">CSWW_FTE_and_Headcount_snapshot!$K$1300:$Q$1300</definedName>
    <definedName name="CharCheshire_EastTime_in_serviceLess_than_2_yearsTime_in_serviceLess_than_2_years">CSWW_FTE_and_Headcount_snapshot!$K$1298:$Q$1298</definedName>
    <definedName name="CharCheshire_EastTotal">CSWW_FTE_and_Headcount_snapshot!$K$29:$Q$29</definedName>
    <definedName name="CharCheshire_EastTotal_Total">CSWW_FTE_and_Headcount_snapshot!$K$29:$Q$29</definedName>
    <definedName name="CharCheshire_West_and_Chester">CSWW_FTE_and_Headcount_snapshot!$K$30:$Q$30</definedName>
    <definedName name="CharCheshire_West_and_ChesterAge_group20_to_29_years_oldAge_group20_to_29_years_old">CSWW_FTE_and_Headcount_snapshot!$K$600:$Q$600</definedName>
    <definedName name="CharCheshire_West_and_ChesterAge_group30_to_39_years_oldAge_group30_to_39_years_old">CSWW_FTE_and_Headcount_snapshot!$K$601:$Q$601</definedName>
    <definedName name="CharCheshire_West_and_ChesterAge_group40_to_49_years_oldAge_group40_to_49_years_old">CSWW_FTE_and_Headcount_snapshot!$K$602:$Q$602</definedName>
    <definedName name="CharCheshire_West_and_ChesterAge_group50_years_old_and_overAge_group50_years_old_and_over">CSWW_FTE_and_Headcount_snapshot!$K$603:$Q$603</definedName>
    <definedName name="CharCheshire_West_and_ChesterEthnicityAny_other_ethnic_groupEthnicityAny_other_ethnic_group">CSWW_FTE_and_Headcount_snapshot!$K$3252:$Q$3252</definedName>
    <definedName name="CharCheshire_West_and_ChesterEthnicityAsian_or_Asian_BritishEthnicityAsian_or_Asian_British">CSWW_FTE_and_Headcount_snapshot!$K$3250:$Q$3250</definedName>
    <definedName name="CharCheshire_West_and_ChesterEthnicityBlack_or_Black_BritishEthnicityBlack_or_Black_British">CSWW_FTE_and_Headcount_snapshot!$K$3251:$Q$3251</definedName>
    <definedName name="CharCheshire_West_and_ChesterEthnicityMixedEthnicityMixed">CSWW_FTE_and_Headcount_snapshot!$K$3249:$Q$3249</definedName>
    <definedName name="CharCheshire_West_and_ChesterEthnicityRefused_or_not_availableEthnicityRefused_or_not_available">CSWW_FTE_and_Headcount_snapshot!$K$3253:$Q$3253</definedName>
    <definedName name="CharCheshire_West_and_ChesterEthnicityWhiteEthnicityWhite">CSWW_FTE_and_Headcount_snapshot!$K$3248:$Q$3248</definedName>
    <definedName name="CharCheshire_West_and_ChesterFemaleGenderFemale">CSWW_FTE_and_Headcount_snapshot!$K$220:$Q$220</definedName>
    <definedName name="CharCheshire_West_and_ChesterGenderFemaleGenderFemale">CSWW_FTE_and_Headcount_snapshot!$K$220:$Q$220</definedName>
    <definedName name="CharCheshire_West_and_ChesterGenderMaleGenderMale">CSWW_FTE_and_Headcount_snapshot!$K$221:$Q$221</definedName>
    <definedName name="CharCheshire_West_and_ChesterMaleGenderMale">CSWW_FTE_and_Headcount_snapshot!$K$221:$Q$221</definedName>
    <definedName name="CharCheshire_West_and_ChesterRoleCase_holderRoleCase_holder">CSWW_FTE_and_Headcount_snapshot!$K$2280:$Q$2280</definedName>
    <definedName name="CharCheshire_West_and_ChesterRoleFirst_line_managerRoleFirst_line_manager">CSWW_FTE_and_Headcount_snapshot!$K$2279:$Q$2279</definedName>
    <definedName name="CharCheshire_West_and_ChesterRoleMiddle_managerRoleMiddle_manager">CSWW_FTE_and_Headcount_snapshot!$K$2278:$Q$2278</definedName>
    <definedName name="CharCheshire_West_and_ChesterRoleQualified_without_casesRoleQualified_without_cases">CSWW_FTE_and_Headcount_snapshot!$K$2281:$Q$2281</definedName>
    <definedName name="CharCheshire_West_and_ChesterRoleSenior_managerRoleSenior_manager">CSWW_FTE_and_Headcount_snapshot!$K$2276:$Q$2276</definedName>
    <definedName name="CharCheshire_West_and_ChesterRoleSenior_practitionerRoleSenior_practitioner">CSWW_FTE_and_Headcount_snapshot!$K$2277:$Q$2277</definedName>
    <definedName name="CharCheshire_West_and_ChesterTime_in_service10_years_or_more_but_less_than_20_yearsTime_in_service10_years_or_more_but_less_than_20_years">CSWW_FTE_and_Headcount_snapshot!$K$1307:$Q$1307</definedName>
    <definedName name="CharCheshire_West_and_ChesterTime_in_service2_years_or_more_but_less_than_5_yearsTime_in_service2_years_or_more_but_less_than_5_years">CSWW_FTE_and_Headcount_snapshot!$K$1305:$Q$1305</definedName>
    <definedName name="CharCheshire_West_and_ChesterTime_in_service20_years_or_more_but_less_than_30_yearsTime_in_service20_years_or_more_but_less_than_30_years">CSWW_FTE_and_Headcount_snapshot!$K$1308:$Q$1308</definedName>
    <definedName name="CharCheshire_West_and_ChesterTime_in_service30_years_or_moreTime_in_service30_years_or_more">CSWW_FTE_and_Headcount_snapshot!$K$1309:$Q$1309</definedName>
    <definedName name="CharCheshire_West_and_ChesterTime_in_service5_years_or_more_but_less_than_10_yearsTime_in_service5_years_or_more_but_less_than_10_years">CSWW_FTE_and_Headcount_snapshot!$K$1306:$Q$1306</definedName>
    <definedName name="CharCheshire_West_and_ChesterTime_in_serviceLess_than_2_yearsTime_in_serviceLess_than_2_years">CSWW_FTE_and_Headcount_snapshot!$K$1304:$Q$1304</definedName>
    <definedName name="CharCheshire_West_and_ChesterTotal">CSWW_FTE_and_Headcount_snapshot!$K$30:$Q$30</definedName>
    <definedName name="CharCheshire_West_and_ChesterTotal_Total">CSWW_FTE_and_Headcount_snapshot!$K$30:$Q$30</definedName>
    <definedName name="CharCity_of_London">CSWW_FTE_and_Headcount_snapshot!$K$133:$Q$133</definedName>
    <definedName name="CharCity_of_LondonAge_group20_to_29_years_oldAge_group20_to_29_years_old">CSWW_FTE_and_Headcount_snapshot!$K$1012:$Q$1012</definedName>
    <definedName name="CharCity_of_LondonAge_group30_to_39_years_oldAge_group30_to_39_years_old">CSWW_FTE_and_Headcount_snapshot!$K$1013:$Q$1013</definedName>
    <definedName name="CharCity_of_LondonAge_group40_to_49_years_oldAge_group40_to_49_years_old">CSWW_FTE_and_Headcount_snapshot!$K$1014:$Q$1014</definedName>
    <definedName name="CharCity_of_LondonAge_group50_years_old_and_overAge_group50_years_old_and_over">CSWW_FTE_and_Headcount_snapshot!$K$1015:$Q$1015</definedName>
    <definedName name="CharCity_of_LondonEthnicityAny_other_ethnic_groupEthnicityAny_other_ethnic_group">CSWW_FTE_and_Headcount_snapshot!$K$3870:$Q$3870</definedName>
    <definedName name="CharCity_of_LondonEthnicityAsian_or_Asian_BritishEthnicityAsian_or_Asian_British">CSWW_FTE_and_Headcount_snapshot!$K$3868:$Q$3868</definedName>
    <definedName name="CharCity_of_LondonEthnicityBlack_or_Black_BritishEthnicityBlack_or_Black_British">CSWW_FTE_and_Headcount_snapshot!$K$3869:$Q$3869</definedName>
    <definedName name="CharCity_of_LondonEthnicityMixedEthnicityMixed">CSWW_FTE_and_Headcount_snapshot!$K$3867:$Q$3867</definedName>
    <definedName name="CharCity_of_LondonEthnicityRefused_or_not_availableEthnicityRefused_or_not_available">CSWW_FTE_and_Headcount_snapshot!$K$3871:$Q$3871</definedName>
    <definedName name="CharCity_of_LondonEthnicityWhiteEthnicityWhite">CSWW_FTE_and_Headcount_snapshot!$K$3866:$Q$3866</definedName>
    <definedName name="CharCity_of_LondonFemaleGenderFemale">CSWW_FTE_and_Headcount_snapshot!$K$426:$Q$426</definedName>
    <definedName name="CharCity_of_LondonGenderFemaleGenderFemale">CSWW_FTE_and_Headcount_snapshot!$K$426:$Q$426</definedName>
    <definedName name="CharCity_of_LondonGenderMaleGenderMale">CSWW_FTE_and_Headcount_snapshot!$K$427:$Q$427</definedName>
    <definedName name="CharCity_of_LondonMaleGenderMale">CSWW_FTE_and_Headcount_snapshot!$K$427:$Q$427</definedName>
    <definedName name="CharCity_of_LondonRoleCase_holderRoleCase_holder">CSWW_FTE_and_Headcount_snapshot!$K$2898:$Q$2898</definedName>
    <definedName name="CharCity_of_LondonRoleFirst_line_managerRoleFirst_line_manager">CSWW_FTE_and_Headcount_snapshot!$K$2897:$Q$2897</definedName>
    <definedName name="CharCity_of_LondonRoleMiddle_managerRoleMiddle_manager">CSWW_FTE_and_Headcount_snapshot!$K$2896:$Q$2896</definedName>
    <definedName name="CharCity_of_LondonRoleQualified_without_casesRoleQualified_without_cases">CSWW_FTE_and_Headcount_snapshot!$K$2899:$Q$2899</definedName>
    <definedName name="CharCity_of_LondonRoleSenior_managerRoleSenior_manager">CSWW_FTE_and_Headcount_snapshot!$K$2894:$Q$2894</definedName>
    <definedName name="CharCity_of_LondonRoleSenior_practitionerRoleSenior_practitioner">CSWW_FTE_and_Headcount_snapshot!$K$2895:$Q$2895</definedName>
    <definedName name="CharCity_of_LondonTime_in_service10_years_or_more_but_less_than_20_yearsTime_in_service10_years_or_more_but_less_than_20_years">CSWW_FTE_and_Headcount_snapshot!$K$1925:$Q$1925</definedName>
    <definedName name="CharCity_of_LondonTime_in_service2_years_or_more_but_less_than_5_yearsTime_in_service2_years_or_more_but_less_than_5_years">CSWW_FTE_and_Headcount_snapshot!$K$1923:$Q$1923</definedName>
    <definedName name="CharCity_of_LondonTime_in_service20_years_or_more_but_less_than_30_yearsTime_in_service20_years_or_more_but_less_than_30_years">CSWW_FTE_and_Headcount_snapshot!$K$1926:$Q$1926</definedName>
    <definedName name="CharCity_of_LondonTime_in_service30_years_or_moreTime_in_service30_years_or_more">CSWW_FTE_and_Headcount_snapshot!$K$1927:$Q$1927</definedName>
    <definedName name="CharCity_of_LondonTime_in_service5_years_or_more_but_less_than_10_yearsTime_in_service5_years_or_more_but_less_than_10_years">CSWW_FTE_and_Headcount_snapshot!$K$1924:$Q$1924</definedName>
    <definedName name="CharCity_of_LondonTime_in_serviceLess_than_2_yearsTime_in_serviceLess_than_2_years">CSWW_FTE_and_Headcount_snapshot!$K$1922:$Q$1922</definedName>
    <definedName name="CharCity_of_LondonTotal">CSWW_FTE_and_Headcount_snapshot!$K$133:$Q$133</definedName>
    <definedName name="CharCity_of_LondonTotal_Total">CSWW_FTE_and_Headcount_snapshot!$K$133:$Q$133</definedName>
    <definedName name="CharCornwall">CSWW_FTE_and_Headcount_snapshot!$K$119:$Q$119</definedName>
    <definedName name="CharCornwallAge_group20_to_29_years_oldAge_group20_to_29_years_old">CSWW_FTE_and_Headcount_snapshot!$K$956:$Q$956</definedName>
    <definedName name="CharCornwallAge_group30_to_39_years_oldAge_group30_to_39_years_old">CSWW_FTE_and_Headcount_snapshot!$K$957:$Q$957</definedName>
    <definedName name="CharCornwallAge_group40_to_49_years_oldAge_group40_to_49_years_old">CSWW_FTE_and_Headcount_snapshot!$K$958:$Q$958</definedName>
    <definedName name="CharCornwallAge_group50_years_old_and_overAge_group50_years_old_and_over">CSWW_FTE_and_Headcount_snapshot!$K$959:$Q$959</definedName>
    <definedName name="CharCornwallEthnicityAny_other_ethnic_groupEthnicityAny_other_ethnic_group">CSWW_FTE_and_Headcount_snapshot!$K$3786:$Q$3786</definedName>
    <definedName name="CharCornwallEthnicityAsian_or_Asian_BritishEthnicityAsian_or_Asian_British">CSWW_FTE_and_Headcount_snapshot!$K$3784:$Q$3784</definedName>
    <definedName name="CharCornwallEthnicityBlack_or_Black_BritishEthnicityBlack_or_Black_British">CSWW_FTE_and_Headcount_snapshot!$K$3785:$Q$3785</definedName>
    <definedName name="CharCornwallEthnicityMixedEthnicityMixed">CSWW_FTE_and_Headcount_snapshot!$K$3783:$Q$3783</definedName>
    <definedName name="CharCornwallEthnicityRefused_or_not_availableEthnicityRefused_or_not_available">CSWW_FTE_and_Headcount_snapshot!$K$3787:$Q$3787</definedName>
    <definedName name="CharCornwallEthnicityWhiteEthnicityWhite">CSWW_FTE_and_Headcount_snapshot!$K$3782:$Q$3782</definedName>
    <definedName name="CharCornwallFemaleGenderFemale">CSWW_FTE_and_Headcount_snapshot!$K$398:$Q$398</definedName>
    <definedName name="CharCornwallGenderFemaleGenderFemale">CSWW_FTE_and_Headcount_snapshot!$K$398:$Q$398</definedName>
    <definedName name="CharCornwallGenderMaleGenderMale">CSWW_FTE_and_Headcount_snapshot!$K$399:$Q$399</definedName>
    <definedName name="CharCornwallMaleGenderMale">CSWW_FTE_and_Headcount_snapshot!$K$399:$Q$399</definedName>
    <definedName name="CharCornwallRoleCase_holderRoleCase_holder">CSWW_FTE_and_Headcount_snapshot!$K$2814:$Q$2814</definedName>
    <definedName name="CharCornwallRoleFirst_line_managerRoleFirst_line_manager">CSWW_FTE_and_Headcount_snapshot!$K$2813:$Q$2813</definedName>
    <definedName name="CharCornwallRoleMiddle_managerRoleMiddle_manager">CSWW_FTE_and_Headcount_snapshot!$K$2812:$Q$2812</definedName>
    <definedName name="CharCornwallRoleQualified_without_casesRoleQualified_without_cases">CSWW_FTE_and_Headcount_snapshot!$K$2815:$Q$2815</definedName>
    <definedName name="CharCornwallRoleSenior_managerRoleSenior_manager">CSWW_FTE_and_Headcount_snapshot!$K$2810:$Q$2810</definedName>
    <definedName name="CharCornwallRoleSenior_practitionerRoleSenior_practitioner">CSWW_FTE_and_Headcount_snapshot!$K$2811:$Q$2811</definedName>
    <definedName name="CharCornwallTime_in_service10_years_or_more_but_less_than_20_yearsTime_in_service10_years_or_more_but_less_than_20_years">CSWW_FTE_and_Headcount_snapshot!$K$1841:$Q$1841</definedName>
    <definedName name="CharCornwallTime_in_service2_years_or_more_but_less_than_5_yearsTime_in_service2_years_or_more_but_less_than_5_years">CSWW_FTE_and_Headcount_snapshot!$K$1839:$Q$1839</definedName>
    <definedName name="CharCornwallTime_in_service20_years_or_more_but_less_than_30_yearsTime_in_service20_years_or_more_but_less_than_30_years">CSWW_FTE_and_Headcount_snapshot!$K$1842:$Q$1842</definedName>
    <definedName name="CharCornwallTime_in_service30_years_or_moreTime_in_service30_years_or_more">CSWW_FTE_and_Headcount_snapshot!$K$1843:$Q$1843</definedName>
    <definedName name="CharCornwallTime_in_service5_years_or_more_but_less_than_10_yearsTime_in_service5_years_or_more_but_less_than_10_years">CSWW_FTE_and_Headcount_snapshot!$K$1840:$Q$1840</definedName>
    <definedName name="CharCornwallTime_in_serviceLess_than_2_yearsTime_in_serviceLess_than_2_years">CSWW_FTE_and_Headcount_snapshot!$K$1838:$Q$1838</definedName>
    <definedName name="CharCornwallTotal">CSWW_FTE_and_Headcount_snapshot!$K$119:$Q$119</definedName>
    <definedName name="CharCornwallTotal_Total">CSWW_FTE_and_Headcount_snapshot!$K$119:$Q$119</definedName>
    <definedName name="CharCoventry">CSWW_FTE_and_Headcount_snapshot!$K$73:$Q$73</definedName>
    <definedName name="CharCoventryAge_group20_to_29_years_oldAge_group20_to_29_years_old">CSWW_FTE_and_Headcount_snapshot!$K$772:$Q$772</definedName>
    <definedName name="CharCoventryAge_group30_to_39_years_oldAge_group30_to_39_years_old">CSWW_FTE_and_Headcount_snapshot!$K$773:$Q$773</definedName>
    <definedName name="CharCoventryAge_group40_to_49_years_oldAge_group40_to_49_years_old">CSWW_FTE_and_Headcount_snapshot!$K$774:$Q$774</definedName>
    <definedName name="CharCoventryAge_group50_years_old_and_overAge_group50_years_old_and_over">CSWW_FTE_and_Headcount_snapshot!$K$775:$Q$775</definedName>
    <definedName name="CharCoventryEthnicityAny_other_ethnic_groupEthnicityAny_other_ethnic_group">CSWW_FTE_and_Headcount_snapshot!$K$3510:$Q$3510</definedName>
    <definedName name="CharCoventryEthnicityAsian_or_Asian_BritishEthnicityAsian_or_Asian_British">CSWW_FTE_and_Headcount_snapshot!$K$3508:$Q$3508</definedName>
    <definedName name="CharCoventryEthnicityBlack_or_Black_BritishEthnicityBlack_or_Black_British">CSWW_FTE_and_Headcount_snapshot!$K$3509:$Q$3509</definedName>
    <definedName name="CharCoventryEthnicityMixedEthnicityMixed">CSWW_FTE_and_Headcount_snapshot!$K$3507:$Q$3507</definedName>
    <definedName name="CharCoventryEthnicityRefused_or_not_availableEthnicityRefused_or_not_available">CSWW_FTE_and_Headcount_snapshot!$K$3511:$Q$3511</definedName>
    <definedName name="CharCoventryEthnicityWhiteEthnicityWhite">CSWW_FTE_and_Headcount_snapshot!$K$3506:$Q$3506</definedName>
    <definedName name="CharCoventryFemaleGenderFemale">CSWW_FTE_and_Headcount_snapshot!$K$306:$Q$306</definedName>
    <definedName name="CharCoventryGenderFemaleGenderFemale">CSWW_FTE_and_Headcount_snapshot!$K$306:$Q$306</definedName>
    <definedName name="CharCoventryGenderMaleGenderMale">CSWW_FTE_and_Headcount_snapshot!$K$307:$Q$307</definedName>
    <definedName name="CharCoventryMaleGenderMale">CSWW_FTE_and_Headcount_snapshot!$K$307:$Q$307</definedName>
    <definedName name="CharCoventryRoleCase_holderRoleCase_holder">CSWW_FTE_and_Headcount_snapshot!$K$2538:$Q$2538</definedName>
    <definedName name="CharCoventryRoleFirst_line_managerRoleFirst_line_manager">CSWW_FTE_and_Headcount_snapshot!$K$2537:$Q$2537</definedName>
    <definedName name="CharCoventryRoleMiddle_managerRoleMiddle_manager">CSWW_FTE_and_Headcount_snapshot!$K$2536:$Q$2536</definedName>
    <definedName name="CharCoventryRoleQualified_without_casesRoleQualified_without_cases">CSWW_FTE_and_Headcount_snapshot!$K$2539:$Q$2539</definedName>
    <definedName name="CharCoventryRoleSenior_managerRoleSenior_manager">CSWW_FTE_and_Headcount_snapshot!$K$2534:$Q$2534</definedName>
    <definedName name="CharCoventryRoleSenior_practitionerRoleSenior_practitioner">CSWW_FTE_and_Headcount_snapshot!$K$2535:$Q$2535</definedName>
    <definedName name="CharCoventryTime_in_service10_years_or_more_but_less_than_20_yearsTime_in_service10_years_or_more_but_less_than_20_years">CSWW_FTE_and_Headcount_snapshot!$K$1565:$Q$1565</definedName>
    <definedName name="CharCoventryTime_in_service2_years_or_more_but_less_than_5_yearsTime_in_service2_years_or_more_but_less_than_5_years">CSWW_FTE_and_Headcount_snapshot!$K$1563:$Q$1563</definedName>
    <definedName name="CharCoventryTime_in_service20_years_or_more_but_less_than_30_yearsTime_in_service20_years_or_more_but_less_than_30_years">CSWW_FTE_and_Headcount_snapshot!$K$1566:$Q$1566</definedName>
    <definedName name="CharCoventryTime_in_service30_years_or_moreTime_in_service30_years_or_more">CSWW_FTE_and_Headcount_snapshot!$K$1567:$Q$1567</definedName>
    <definedName name="CharCoventryTime_in_service5_years_or_more_but_less_than_10_yearsTime_in_service5_years_or_more_but_less_than_10_years">CSWW_FTE_and_Headcount_snapshot!$K$1564:$Q$1564</definedName>
    <definedName name="CharCoventryTime_in_serviceLess_than_2_yearsTime_in_serviceLess_than_2_years">CSWW_FTE_and_Headcount_snapshot!$K$1562:$Q$1562</definedName>
    <definedName name="CharCoventryTotal">CSWW_FTE_and_Headcount_snapshot!$K$73:$Q$73</definedName>
    <definedName name="CharCoventryTotal_Total">CSWW_FTE_and_Headcount_snapshot!$K$73:$Q$73</definedName>
    <definedName name="CharCroydon">CSWW_FTE_and_Headcount_snapshot!$K$151:$Q$151</definedName>
    <definedName name="CharCroydonAge_group20_to_29_years_oldAge_group20_to_29_years_old">CSWW_FTE_and_Headcount_snapshot!$K$1084:$Q$1084</definedName>
    <definedName name="CharCroydonAge_group30_to_39_years_oldAge_group30_to_39_years_old">CSWW_FTE_and_Headcount_snapshot!$K$1085:$Q$1085</definedName>
    <definedName name="CharCroydonAge_group40_to_49_years_oldAge_group40_to_49_years_old">CSWW_FTE_and_Headcount_snapshot!$K$1086:$Q$1086</definedName>
    <definedName name="CharCroydonAge_group50_years_old_and_overAge_group50_years_old_and_over">CSWW_FTE_and_Headcount_snapshot!$K$1087:$Q$1087</definedName>
    <definedName name="CharCroydonEthnicityAny_other_ethnic_groupEthnicityAny_other_ethnic_group">CSWW_FTE_and_Headcount_snapshot!$K$3978:$Q$3978</definedName>
    <definedName name="CharCroydonEthnicityAsian_or_Asian_BritishEthnicityAsian_or_Asian_British">CSWW_FTE_and_Headcount_snapshot!$K$3976:$Q$3976</definedName>
    <definedName name="CharCroydonEthnicityBlack_or_Black_BritishEthnicityBlack_or_Black_British">CSWW_FTE_and_Headcount_snapshot!$K$3977:$Q$3977</definedName>
    <definedName name="CharCroydonEthnicityMixedEthnicityMixed">CSWW_FTE_and_Headcount_snapshot!$K$3975:$Q$3975</definedName>
    <definedName name="CharCroydonEthnicityRefused_or_not_availableEthnicityRefused_or_not_available">CSWW_FTE_and_Headcount_snapshot!$K$3979:$Q$3979</definedName>
    <definedName name="CharCroydonEthnicityWhiteEthnicityWhite">CSWW_FTE_and_Headcount_snapshot!$K$3974:$Q$3974</definedName>
    <definedName name="CharCroydonFemaleGenderFemale">CSWW_FTE_and_Headcount_snapshot!$K$462:$Q$462</definedName>
    <definedName name="CharCroydonGenderFemaleGenderFemale">CSWW_FTE_and_Headcount_snapshot!$K$462:$Q$462</definedName>
    <definedName name="CharCroydonGenderMaleGenderMale">CSWW_FTE_and_Headcount_snapshot!$K$463:$Q$463</definedName>
    <definedName name="CharCroydonMaleGenderMale">CSWW_FTE_and_Headcount_snapshot!$K$463:$Q$463</definedName>
    <definedName name="CharCroydonRoleCase_holderRoleCase_holder">CSWW_FTE_and_Headcount_snapshot!$K$3006:$Q$3006</definedName>
    <definedName name="CharCroydonRoleFirst_line_managerRoleFirst_line_manager">CSWW_FTE_and_Headcount_snapshot!$K$3005:$Q$3005</definedName>
    <definedName name="CharCroydonRoleMiddle_managerRoleMiddle_manager">CSWW_FTE_and_Headcount_snapshot!$K$3004:$Q$3004</definedName>
    <definedName name="CharCroydonRoleQualified_without_casesRoleQualified_without_cases">CSWW_FTE_and_Headcount_snapshot!$K$3007:$Q$3007</definedName>
    <definedName name="CharCroydonRoleSenior_managerRoleSenior_manager">CSWW_FTE_and_Headcount_snapshot!$K$3002:$Q$3002</definedName>
    <definedName name="CharCroydonRoleSenior_practitionerRoleSenior_practitioner">CSWW_FTE_and_Headcount_snapshot!$K$3003:$Q$3003</definedName>
    <definedName name="CharCroydonTime_in_service10_years_or_more_but_less_than_20_yearsTime_in_service10_years_or_more_but_less_than_20_years">CSWW_FTE_and_Headcount_snapshot!$K$2033:$Q$2033</definedName>
    <definedName name="CharCroydonTime_in_service2_years_or_more_but_less_than_5_yearsTime_in_service2_years_or_more_but_less_than_5_years">CSWW_FTE_and_Headcount_snapshot!$K$2031:$Q$2031</definedName>
    <definedName name="CharCroydonTime_in_service20_years_or_more_but_less_than_30_yearsTime_in_service20_years_or_more_but_less_than_30_years">CSWW_FTE_and_Headcount_snapshot!$K$2034:$Q$2034</definedName>
    <definedName name="CharCroydonTime_in_service30_years_or_moreTime_in_service30_years_or_more">CSWW_FTE_and_Headcount_snapshot!$K$2035:$Q$2035</definedName>
    <definedName name="CharCroydonTime_in_service5_years_or_more_but_less_than_10_yearsTime_in_service5_years_or_more_but_less_than_10_years">CSWW_FTE_and_Headcount_snapshot!$K$2032:$Q$2032</definedName>
    <definedName name="CharCroydonTime_in_serviceLess_than_2_yearsTime_in_serviceLess_than_2_years">CSWW_FTE_and_Headcount_snapshot!$K$2030:$Q$2030</definedName>
    <definedName name="CharCroydonTotal">CSWW_FTE_and_Headcount_snapshot!$K$151:$Q$151</definedName>
    <definedName name="CharCroydonTotal_Total">CSWW_FTE_and_Headcount_snapshot!$K$151:$Q$151</definedName>
    <definedName name="CharCumbria">CSWW_FTE_and_Headcount_snapshot!$K$31:$Q$31</definedName>
    <definedName name="CharCumbriaAge_group20_to_29_years_oldAge_group20_to_29_years_old">CSWW_FTE_and_Headcount_snapshot!$K$604:$Q$604</definedName>
    <definedName name="CharCumbriaAge_group30_to_39_years_oldAge_group30_to_39_years_old">CSWW_FTE_and_Headcount_snapshot!$K$605:$Q$605</definedName>
    <definedName name="CharCumbriaAge_group40_to_49_years_oldAge_group40_to_49_years_old">CSWW_FTE_and_Headcount_snapshot!$K$606:$Q$606</definedName>
    <definedName name="CharCumbriaAge_group50_years_old_and_overAge_group50_years_old_and_over">CSWW_FTE_and_Headcount_snapshot!$K$607:$Q$607</definedName>
    <definedName name="CharCumbriaEthnicityAny_other_ethnic_groupEthnicityAny_other_ethnic_group">CSWW_FTE_and_Headcount_snapshot!$K$3258:$Q$3258</definedName>
    <definedName name="CharCumbriaEthnicityAsian_or_Asian_BritishEthnicityAsian_or_Asian_British">CSWW_FTE_and_Headcount_snapshot!$K$3256:$Q$3256</definedName>
    <definedName name="CharCumbriaEthnicityBlack_or_Black_BritishEthnicityBlack_or_Black_British">CSWW_FTE_and_Headcount_snapshot!$K$3257:$Q$3257</definedName>
    <definedName name="CharCumbriaEthnicityMixedEthnicityMixed">CSWW_FTE_and_Headcount_snapshot!$K$3255:$Q$3255</definedName>
    <definedName name="CharCumbriaEthnicityRefused_or_not_availableEthnicityRefused_or_not_available">CSWW_FTE_and_Headcount_snapshot!$K$3259:$Q$3259</definedName>
    <definedName name="CharCumbriaEthnicityWhiteEthnicityWhite">CSWW_FTE_and_Headcount_snapshot!$K$3254:$Q$3254</definedName>
    <definedName name="CharCumbriaFemaleGenderFemale">CSWW_FTE_and_Headcount_snapshot!$K$222:$Q$222</definedName>
    <definedName name="CharCumbriaGenderFemaleGenderFemale">CSWW_FTE_and_Headcount_snapshot!$K$222:$Q$222</definedName>
    <definedName name="CharCumbriaGenderMaleGenderMale">CSWW_FTE_and_Headcount_snapshot!$K$223:$Q$223</definedName>
    <definedName name="CharCumbriaMaleGenderMale">CSWW_FTE_and_Headcount_snapshot!$K$223:$Q$223</definedName>
    <definedName name="CharCumbriaRoleCase_holderRoleCase_holder">CSWW_FTE_and_Headcount_snapshot!$K$2286:$Q$2286</definedName>
    <definedName name="CharCumbriaRoleFirst_line_managerRoleFirst_line_manager">CSWW_FTE_and_Headcount_snapshot!$K$2285:$Q$2285</definedName>
    <definedName name="CharCumbriaRoleMiddle_managerRoleMiddle_manager">CSWW_FTE_and_Headcount_snapshot!$K$2284:$Q$2284</definedName>
    <definedName name="CharCumbriaRoleQualified_without_casesRoleQualified_without_cases">CSWW_FTE_and_Headcount_snapshot!$K$2287:$Q$2287</definedName>
    <definedName name="CharCumbriaRoleSenior_managerRoleSenior_manager">CSWW_FTE_and_Headcount_snapshot!$K$2282:$Q$2282</definedName>
    <definedName name="CharCumbriaRoleSenior_practitionerRoleSenior_practitioner">CSWW_FTE_and_Headcount_snapshot!$K$2283:$Q$2283</definedName>
    <definedName name="CharCumbriaTime_in_service10_years_or_more_but_less_than_20_yearsTime_in_service10_years_or_more_but_less_than_20_years">CSWW_FTE_and_Headcount_snapshot!$K$1313:$Q$1313</definedName>
    <definedName name="CharCumbriaTime_in_service2_years_or_more_but_less_than_5_yearsTime_in_service2_years_or_more_but_less_than_5_years">CSWW_FTE_and_Headcount_snapshot!$K$1311:$Q$1311</definedName>
    <definedName name="CharCumbriaTime_in_service20_years_or_more_but_less_than_30_yearsTime_in_service20_years_or_more_but_less_than_30_years">CSWW_FTE_and_Headcount_snapshot!$K$1314:$Q$1314</definedName>
    <definedName name="CharCumbriaTime_in_service30_years_or_moreTime_in_service30_years_or_more">CSWW_FTE_and_Headcount_snapshot!$K$1315:$Q$1315</definedName>
    <definedName name="CharCumbriaTime_in_service5_years_or_more_but_less_than_10_yearsTime_in_service5_years_or_more_but_less_than_10_years">CSWW_FTE_and_Headcount_snapshot!$K$1312:$Q$1312</definedName>
    <definedName name="CharCumbriaTime_in_serviceLess_than_2_yearsTime_in_serviceLess_than_2_years">CSWW_FTE_and_Headcount_snapshot!$K$1310:$Q$1310</definedName>
    <definedName name="CharCumbriaTotal">CSWW_FTE_and_Headcount_snapshot!$K$31:$Q$31</definedName>
    <definedName name="CharCumbriaTotal_Total">CSWW_FTE_and_Headcount_snapshot!$K$31:$Q$31</definedName>
    <definedName name="CharDarlington">CSWW_FTE_and_Headcount_snapshot!$K$13:$Q$13</definedName>
    <definedName name="CharDarlingtonAge_group20_to_29_years_oldAge_group20_to_29_years_old">CSWW_FTE_and_Headcount_snapshot!$K$532:$Q$532</definedName>
    <definedName name="CharDarlingtonAge_group30_to_39_years_oldAge_group30_to_39_years_old">CSWW_FTE_and_Headcount_snapshot!$K$533:$Q$533</definedName>
    <definedName name="CharDarlingtonAge_group40_to_49_years_oldAge_group40_to_49_years_old">CSWW_FTE_and_Headcount_snapshot!$K$534:$Q$534</definedName>
    <definedName name="CharDarlingtonAge_group50_years_old_and_overAge_group50_years_old_and_over">CSWW_FTE_and_Headcount_snapshot!$K$535:$Q$535</definedName>
    <definedName name="CharDarlingtonEthnicityAny_other_ethnic_groupEthnicityAny_other_ethnic_group">CSWW_FTE_and_Headcount_snapshot!$K$3150:$Q$3150</definedName>
    <definedName name="CharDarlingtonEthnicityAsian_or_Asian_BritishEthnicityAsian_or_Asian_British">CSWW_FTE_and_Headcount_snapshot!$K$3148:$Q$3148</definedName>
    <definedName name="CharDarlingtonEthnicityBlack_or_Black_BritishEthnicityBlack_or_Black_British">CSWW_FTE_and_Headcount_snapshot!$K$3149:$Q$3149</definedName>
    <definedName name="CharDarlingtonEthnicityMixedEthnicityMixed">CSWW_FTE_and_Headcount_snapshot!$K$3147:$Q$3147</definedName>
    <definedName name="CharDarlingtonEthnicityRefused_or_not_availableEthnicityRefused_or_not_available">CSWW_FTE_and_Headcount_snapshot!$K$3151:$Q$3151</definedName>
    <definedName name="CharDarlingtonEthnicityWhiteEthnicityWhite">CSWW_FTE_and_Headcount_snapshot!$K$3146:$Q$3146</definedName>
    <definedName name="CharDarlingtonFemaleGenderFemale">CSWW_FTE_and_Headcount_snapshot!$K$186:$Q$186</definedName>
    <definedName name="CharDarlingtonGenderFemaleGenderFemale">CSWW_FTE_and_Headcount_snapshot!$K$186:$Q$186</definedName>
    <definedName name="CharDarlingtonGenderMaleGenderMale">CSWW_FTE_and_Headcount_snapshot!$K$187:$Q$187</definedName>
    <definedName name="CharDarlingtonMaleGenderMale">CSWW_FTE_and_Headcount_snapshot!$K$187:$Q$187</definedName>
    <definedName name="CharDarlingtonRoleCase_holderRoleCase_holder">CSWW_FTE_and_Headcount_snapshot!$K$2178:$Q$2178</definedName>
    <definedName name="CharDarlingtonRoleFirst_line_managerRoleFirst_line_manager">CSWW_FTE_and_Headcount_snapshot!$K$2177:$Q$2177</definedName>
    <definedName name="CharDarlingtonRoleMiddle_managerRoleMiddle_manager">CSWW_FTE_and_Headcount_snapshot!$K$2176:$Q$2176</definedName>
    <definedName name="CharDarlingtonRoleQualified_without_casesRoleQualified_without_cases">CSWW_FTE_and_Headcount_snapshot!$K$2179:$Q$2179</definedName>
    <definedName name="CharDarlingtonRoleSenior_managerRoleSenior_manager">CSWW_FTE_and_Headcount_snapshot!$K$2174:$Q$2174</definedName>
    <definedName name="CharDarlingtonRoleSenior_practitionerRoleSenior_practitioner">CSWW_FTE_and_Headcount_snapshot!$K$2175:$Q$2175</definedName>
    <definedName name="CharDarlingtonTime_in_service10_years_or_more_but_less_than_20_yearsTime_in_service10_years_or_more_but_less_than_20_years">CSWW_FTE_and_Headcount_snapshot!$K$1205:$Q$1205</definedName>
    <definedName name="CharDarlingtonTime_in_service2_years_or_more_but_less_than_5_yearsTime_in_service2_years_or_more_but_less_than_5_years">CSWW_FTE_and_Headcount_snapshot!$K$1203:$Q$1203</definedName>
    <definedName name="CharDarlingtonTime_in_service20_years_or_more_but_less_than_30_yearsTime_in_service20_years_or_more_but_less_than_30_years">CSWW_FTE_and_Headcount_snapshot!$K$1206:$Q$1206</definedName>
    <definedName name="CharDarlingtonTime_in_service30_years_or_moreTime_in_service30_years_or_more">CSWW_FTE_and_Headcount_snapshot!$K$1207:$Q$1207</definedName>
    <definedName name="CharDarlingtonTime_in_service5_years_or_more_but_less_than_10_yearsTime_in_service5_years_or_more_but_less_than_10_years">CSWW_FTE_and_Headcount_snapshot!$K$1204:$Q$1204</definedName>
    <definedName name="CharDarlingtonTime_in_serviceLess_than_2_yearsTime_in_serviceLess_than_2_years">CSWW_FTE_and_Headcount_snapshot!$K$1202:$Q$1202</definedName>
    <definedName name="CharDarlingtonTotal">CSWW_FTE_and_Headcount_snapshot!$K$13:$Q$13</definedName>
    <definedName name="CharDarlingtonTotal_Total">CSWW_FTE_and_Headcount_snapshot!$K$13:$Q$13</definedName>
    <definedName name="CharDerby">CSWW_FTE_and_Headcount_snapshot!$K$63:$Q$63</definedName>
    <definedName name="CharDerbyAge_group20_to_29_years_oldAge_group20_to_29_years_old">CSWW_FTE_and_Headcount_snapshot!$K$732:$Q$732</definedName>
    <definedName name="CharDerbyAge_group30_to_39_years_oldAge_group30_to_39_years_old">CSWW_FTE_and_Headcount_snapshot!$K$733:$Q$733</definedName>
    <definedName name="CharDerbyAge_group40_to_49_years_oldAge_group40_to_49_years_old">CSWW_FTE_and_Headcount_snapshot!$K$734:$Q$734</definedName>
    <definedName name="CharDerbyAge_group50_years_old_and_overAge_group50_years_old_and_over">CSWW_FTE_and_Headcount_snapshot!$K$735:$Q$735</definedName>
    <definedName name="CharDerbyEthnicityAny_other_ethnic_groupEthnicityAny_other_ethnic_group">CSWW_FTE_and_Headcount_snapshot!$K$3450:$Q$3450</definedName>
    <definedName name="CharDerbyEthnicityAsian_or_Asian_BritishEthnicityAsian_or_Asian_British">CSWW_FTE_and_Headcount_snapshot!$K$3448:$Q$3448</definedName>
    <definedName name="CharDerbyEthnicityBlack_or_Black_BritishEthnicityBlack_or_Black_British">CSWW_FTE_and_Headcount_snapshot!$K$3449:$Q$3449</definedName>
    <definedName name="CharDerbyEthnicityMixedEthnicityMixed">CSWW_FTE_and_Headcount_snapshot!$K$3447:$Q$3447</definedName>
    <definedName name="CharDerbyEthnicityRefused_or_not_availableEthnicityRefused_or_not_available">CSWW_FTE_and_Headcount_snapshot!$K$3451:$Q$3451</definedName>
    <definedName name="CharDerbyEthnicityWhiteEthnicityWhite">CSWW_FTE_and_Headcount_snapshot!$K$3446:$Q$3446</definedName>
    <definedName name="CharDerbyFemaleGenderFemale">CSWW_FTE_and_Headcount_snapshot!$K$286:$Q$286</definedName>
    <definedName name="CharDerbyGenderFemaleGenderFemale">CSWW_FTE_and_Headcount_snapshot!$K$286:$Q$286</definedName>
    <definedName name="CharDerbyGenderMaleGenderMale">CSWW_FTE_and_Headcount_snapshot!$K$287:$Q$287</definedName>
    <definedName name="CharDerbyMaleGenderMale">CSWW_FTE_and_Headcount_snapshot!$K$287:$Q$287</definedName>
    <definedName name="CharDerbyRoleCase_holderRoleCase_holder">CSWW_FTE_and_Headcount_snapshot!$K$2478:$Q$2478</definedName>
    <definedName name="CharDerbyRoleFirst_line_managerRoleFirst_line_manager">CSWW_FTE_and_Headcount_snapshot!$K$2477:$Q$2477</definedName>
    <definedName name="CharDerbyRoleMiddle_managerRoleMiddle_manager">CSWW_FTE_and_Headcount_snapshot!$K$2476:$Q$2476</definedName>
    <definedName name="CharDerbyRoleQualified_without_casesRoleQualified_without_cases">CSWW_FTE_and_Headcount_snapshot!$K$2479:$Q$2479</definedName>
    <definedName name="CharDerbyRoleSenior_managerRoleSenior_manager">CSWW_FTE_and_Headcount_snapshot!$K$2474:$Q$2474</definedName>
    <definedName name="CharDerbyRoleSenior_practitionerRoleSenior_practitioner">CSWW_FTE_and_Headcount_snapshot!$K$2475:$Q$2475</definedName>
    <definedName name="CharDerbyshire">CSWW_FTE_and_Headcount_snapshot!$K$64:$Q$64</definedName>
    <definedName name="CharDerbyshireAge_group20_to_29_years_oldAge_group20_to_29_years_old">CSWW_FTE_and_Headcount_snapshot!$K$736:$Q$736</definedName>
    <definedName name="CharDerbyshireAge_group30_to_39_years_oldAge_group30_to_39_years_old">CSWW_FTE_and_Headcount_snapshot!$K$737:$Q$737</definedName>
    <definedName name="CharDerbyshireAge_group40_to_49_years_oldAge_group40_to_49_years_old">CSWW_FTE_and_Headcount_snapshot!$K$738:$Q$738</definedName>
    <definedName name="CharDerbyshireAge_group50_years_old_and_overAge_group50_years_old_and_over">CSWW_FTE_and_Headcount_snapshot!$K$739:$Q$739</definedName>
    <definedName name="CharDerbyshireEthnicityAny_other_ethnic_groupEthnicityAny_other_ethnic_group">CSWW_FTE_and_Headcount_snapshot!$K$3456:$Q$3456</definedName>
    <definedName name="CharDerbyshireEthnicityAsian_or_Asian_BritishEthnicityAsian_or_Asian_British">CSWW_FTE_and_Headcount_snapshot!$K$3454:$Q$3454</definedName>
    <definedName name="CharDerbyshireEthnicityBlack_or_Black_BritishEthnicityBlack_or_Black_British">CSWW_FTE_and_Headcount_snapshot!$K$3455:$Q$3455</definedName>
    <definedName name="CharDerbyshireEthnicityMixedEthnicityMixed">CSWW_FTE_and_Headcount_snapshot!$K$3453:$Q$3453</definedName>
    <definedName name="CharDerbyshireEthnicityRefused_or_not_availableEthnicityRefused_or_not_available">CSWW_FTE_and_Headcount_snapshot!$K$3457:$Q$3457</definedName>
    <definedName name="CharDerbyshireEthnicityWhiteEthnicityWhite">CSWW_FTE_and_Headcount_snapshot!$K$3452:$Q$3452</definedName>
    <definedName name="CharDerbyshireFemaleGenderFemale">CSWW_FTE_and_Headcount_snapshot!$K$288:$Q$288</definedName>
    <definedName name="CharDerbyshireGenderFemaleGenderFemale">CSWW_FTE_and_Headcount_snapshot!$K$288:$Q$288</definedName>
    <definedName name="CharDerbyshireGenderMaleGenderMale">CSWW_FTE_and_Headcount_snapshot!$K$289:$Q$289</definedName>
    <definedName name="CharDerbyshireMaleGenderMale">CSWW_FTE_and_Headcount_snapshot!$K$289:$Q$289</definedName>
    <definedName name="CharDerbyshireRoleCase_holderRoleCase_holder">CSWW_FTE_and_Headcount_snapshot!$K$2484:$Q$2484</definedName>
    <definedName name="CharDerbyshireRoleFirst_line_managerRoleFirst_line_manager">CSWW_FTE_and_Headcount_snapshot!$K$2483:$Q$2483</definedName>
    <definedName name="CharDerbyshireRoleMiddle_managerRoleMiddle_manager">CSWW_FTE_and_Headcount_snapshot!$K$2482:$Q$2482</definedName>
    <definedName name="CharDerbyshireRoleQualified_without_casesRoleQualified_without_cases">CSWW_FTE_and_Headcount_snapshot!$K$2485:$Q$2485</definedName>
    <definedName name="CharDerbyshireRoleSenior_managerRoleSenior_manager">CSWW_FTE_and_Headcount_snapshot!$K$2480:$Q$2480</definedName>
    <definedName name="CharDerbyshireRoleSenior_practitionerRoleSenior_practitioner">CSWW_FTE_and_Headcount_snapshot!$K$2481:$Q$2481</definedName>
    <definedName name="CharDerbyshireTime_in_service10_years_or_more_but_less_than_20_yearsTime_in_service10_years_or_more_but_less_than_20_years">CSWW_FTE_and_Headcount_snapshot!$K$1511:$Q$1511</definedName>
    <definedName name="CharDerbyshireTime_in_service2_years_or_more_but_less_than_5_yearsTime_in_service2_years_or_more_but_less_than_5_years">CSWW_FTE_and_Headcount_snapshot!$K$1509:$Q$1509</definedName>
    <definedName name="CharDerbyshireTime_in_service20_years_or_more_but_less_than_30_yearsTime_in_service20_years_or_more_but_less_than_30_years">CSWW_FTE_and_Headcount_snapshot!$K$1512:$Q$1512</definedName>
    <definedName name="CharDerbyshireTime_in_service30_years_or_moreTime_in_service30_years_or_more">CSWW_FTE_and_Headcount_snapshot!$K$1513:$Q$1513</definedName>
    <definedName name="CharDerbyshireTime_in_service5_years_or_more_but_less_than_10_yearsTime_in_service5_years_or_more_but_less_than_10_years">CSWW_FTE_and_Headcount_snapshot!$K$1510:$Q$1510</definedName>
    <definedName name="CharDerbyshireTime_in_serviceLess_than_2_yearsTime_in_serviceLess_than_2_years">CSWW_FTE_and_Headcount_snapshot!$K$1508:$Q$1508</definedName>
    <definedName name="CharDerbyshireTotal">CSWW_FTE_and_Headcount_snapshot!$K$64:$Q$64</definedName>
    <definedName name="CharDerbyshireTotal_Total">CSWW_FTE_and_Headcount_snapshot!$K$64:$Q$64</definedName>
    <definedName name="CharDerbyTime_in_service10_years_or_more_but_less_than_20_yearsTime_in_service10_years_or_more_but_less_than_20_years">CSWW_FTE_and_Headcount_snapshot!$K$1505:$Q$1505</definedName>
    <definedName name="CharDerbyTime_in_service2_years_or_more_but_less_than_5_yearsTime_in_service2_years_or_more_but_less_than_5_years">CSWW_FTE_and_Headcount_snapshot!$K$1503:$Q$1503</definedName>
    <definedName name="CharDerbyTime_in_service20_years_or_more_but_less_than_30_yearsTime_in_service20_years_or_more_but_less_than_30_years">CSWW_FTE_and_Headcount_snapshot!$K$1506:$Q$1506</definedName>
    <definedName name="CharDerbyTime_in_service30_years_or_moreTime_in_service30_years_or_more">CSWW_FTE_and_Headcount_snapshot!$K$1507:$Q$1507</definedName>
    <definedName name="CharDerbyTime_in_service5_years_or_more_but_less_than_10_yearsTime_in_service5_years_or_more_but_less_than_10_years">CSWW_FTE_and_Headcount_snapshot!$K$1504:$Q$1504</definedName>
    <definedName name="CharDerbyTime_in_serviceLess_than_2_yearsTime_in_serviceLess_than_2_years">CSWW_FTE_and_Headcount_snapshot!$K$1502:$Q$1502</definedName>
    <definedName name="CharDerbyTotal">CSWW_FTE_and_Headcount_snapshot!$K$63:$Q$63</definedName>
    <definedName name="CharDerbyTotal_Total">CSWW_FTE_and_Headcount_snapshot!$K$63:$Q$63</definedName>
    <definedName name="CharDevon">CSWW_FTE_and_Headcount_snapshot!$K$120:$Q$120</definedName>
    <definedName name="CharDevonAge_group20_to_29_years_oldAge_group20_to_29_years_old">CSWW_FTE_and_Headcount_snapshot!$K$960:$Q$960</definedName>
    <definedName name="CharDevonAge_group30_to_39_years_oldAge_group30_to_39_years_old">CSWW_FTE_and_Headcount_snapshot!$K$961:$Q$961</definedName>
    <definedName name="CharDevonAge_group40_to_49_years_oldAge_group40_to_49_years_old">CSWW_FTE_and_Headcount_snapshot!$K$962:$Q$962</definedName>
    <definedName name="CharDevonAge_group50_years_old_and_overAge_group50_years_old_and_over">CSWW_FTE_and_Headcount_snapshot!$K$963:$Q$963</definedName>
    <definedName name="CharDevonEthnicityAny_other_ethnic_groupEthnicityAny_other_ethnic_group">CSWW_FTE_and_Headcount_snapshot!$K$3792:$Q$3792</definedName>
    <definedName name="CharDevonEthnicityAsian_or_Asian_BritishEthnicityAsian_or_Asian_British">CSWW_FTE_and_Headcount_snapshot!$K$3790:$Q$3790</definedName>
    <definedName name="CharDevonEthnicityBlack_or_Black_BritishEthnicityBlack_or_Black_British">CSWW_FTE_and_Headcount_snapshot!$K$3791:$Q$3791</definedName>
    <definedName name="CharDevonEthnicityMixedEthnicityMixed">CSWW_FTE_and_Headcount_snapshot!$K$3789:$Q$3789</definedName>
    <definedName name="CharDevonEthnicityRefused_or_not_availableEthnicityRefused_or_not_available">CSWW_FTE_and_Headcount_snapshot!$K$3793:$Q$3793</definedName>
    <definedName name="CharDevonEthnicityWhiteEthnicityWhite">CSWW_FTE_and_Headcount_snapshot!$K$3788:$Q$3788</definedName>
    <definedName name="CharDevonFemaleGenderFemale">CSWW_FTE_and_Headcount_snapshot!$K$400:$Q$400</definedName>
    <definedName name="CharDevonGenderFemaleGenderFemale">CSWW_FTE_and_Headcount_snapshot!$K$400:$Q$400</definedName>
    <definedName name="CharDevonGenderMaleGenderMale">CSWW_FTE_and_Headcount_snapshot!$K$401:$Q$401</definedName>
    <definedName name="CharDevonMaleGenderMale">CSWW_FTE_and_Headcount_snapshot!$K$401:$Q$401</definedName>
    <definedName name="CharDevonRoleCase_holderRoleCase_holder">CSWW_FTE_and_Headcount_snapshot!$K$2820:$Q$2820</definedName>
    <definedName name="CharDevonRoleFirst_line_managerRoleFirst_line_manager">CSWW_FTE_and_Headcount_snapshot!$K$2819:$Q$2819</definedName>
    <definedName name="CharDevonRoleMiddle_managerRoleMiddle_manager">CSWW_FTE_and_Headcount_snapshot!$K$2818:$Q$2818</definedName>
    <definedName name="CharDevonRoleQualified_without_casesRoleQualified_without_cases">CSWW_FTE_and_Headcount_snapshot!$K$2821:$Q$2821</definedName>
    <definedName name="CharDevonRoleSenior_managerRoleSenior_manager">CSWW_FTE_and_Headcount_snapshot!$K$2816:$Q$2816</definedName>
    <definedName name="CharDevonRoleSenior_practitionerRoleSenior_practitioner">CSWW_FTE_and_Headcount_snapshot!$K$2817:$Q$2817</definedName>
    <definedName name="CharDevonTime_in_service10_years_or_more_but_less_than_20_yearsTime_in_service10_years_or_more_but_less_than_20_years">CSWW_FTE_and_Headcount_snapshot!$K$1847:$Q$1847</definedName>
    <definedName name="CharDevonTime_in_service2_years_or_more_but_less_than_5_yearsTime_in_service2_years_or_more_but_less_than_5_years">CSWW_FTE_and_Headcount_snapshot!$K$1845:$Q$1845</definedName>
    <definedName name="CharDevonTime_in_service20_years_or_more_but_less_than_30_yearsTime_in_service20_years_or_more_but_less_than_30_years">CSWW_FTE_and_Headcount_snapshot!$K$1848:$Q$1848</definedName>
    <definedName name="CharDevonTime_in_service30_years_or_moreTime_in_service30_years_or_more">CSWW_FTE_and_Headcount_snapshot!$K$1849:$Q$1849</definedName>
    <definedName name="CharDevonTime_in_service5_years_or_more_but_less_than_10_yearsTime_in_service5_years_or_more_but_less_than_10_years">CSWW_FTE_and_Headcount_snapshot!$K$1846:$Q$1846</definedName>
    <definedName name="CharDevonTime_in_serviceLess_than_2_yearsTime_in_serviceLess_than_2_years">CSWW_FTE_and_Headcount_snapshot!$K$1844:$Q$1844</definedName>
    <definedName name="CharDevonTotal">CSWW_FTE_and_Headcount_snapshot!$K$120:$Q$120</definedName>
    <definedName name="CharDevonTotal_Total">CSWW_FTE_and_Headcount_snapshot!$K$120:$Q$120</definedName>
    <definedName name="CharDoncaster">CSWW_FTE_and_Headcount_snapshot!$K$51:$Q$51</definedName>
    <definedName name="CharDoncasterAge_group20_to_29_years_oldAge_group20_to_29_years_old">CSWW_FTE_and_Headcount_snapshot!$K$684:$Q$684</definedName>
    <definedName name="CharDoncasterAge_group30_to_39_years_oldAge_group30_to_39_years_old">CSWW_FTE_and_Headcount_snapshot!$K$685:$Q$685</definedName>
    <definedName name="CharDoncasterAge_group40_to_49_years_oldAge_group40_to_49_years_old">CSWW_FTE_and_Headcount_snapshot!$K$686:$Q$686</definedName>
    <definedName name="CharDoncasterAge_group50_years_old_and_overAge_group50_years_old_and_over">CSWW_FTE_and_Headcount_snapshot!$K$687:$Q$687</definedName>
    <definedName name="CharDoncasterEthnicityAny_other_ethnic_groupEthnicityAny_other_ethnic_group">CSWW_FTE_and_Headcount_snapshot!$K$3378:$Q$3378</definedName>
    <definedName name="CharDoncasterEthnicityAsian_or_Asian_BritishEthnicityAsian_or_Asian_British">CSWW_FTE_and_Headcount_snapshot!$K$3376:$Q$3376</definedName>
    <definedName name="CharDoncasterEthnicityBlack_or_Black_BritishEthnicityBlack_or_Black_British">CSWW_FTE_and_Headcount_snapshot!$K$3377:$Q$3377</definedName>
    <definedName name="CharDoncasterEthnicityMixedEthnicityMixed">CSWW_FTE_and_Headcount_snapshot!$K$3375:$Q$3375</definedName>
    <definedName name="CharDoncasterEthnicityRefused_or_not_availableEthnicityRefused_or_not_available">CSWW_FTE_and_Headcount_snapshot!$K$3379:$Q$3379</definedName>
    <definedName name="CharDoncasterEthnicityWhiteEthnicityWhite">CSWW_FTE_and_Headcount_snapshot!$K$3374:$Q$3374</definedName>
    <definedName name="CharDoncasterFemaleGenderFemale">CSWW_FTE_and_Headcount_snapshot!$K$262:$Q$262</definedName>
    <definedName name="CharDoncasterGenderFemaleGenderFemale">CSWW_FTE_and_Headcount_snapshot!$K$262:$Q$262</definedName>
    <definedName name="CharDoncasterGenderMaleGenderMale">CSWW_FTE_and_Headcount_snapshot!$K$263:$Q$263</definedName>
    <definedName name="CharDoncasterMaleGenderMale">CSWW_FTE_and_Headcount_snapshot!$K$263:$Q$263</definedName>
    <definedName name="CharDoncasterRoleCase_holderRoleCase_holder">CSWW_FTE_and_Headcount_snapshot!$K$2406:$Q$2406</definedName>
    <definedName name="CharDoncasterRoleFirst_line_managerRoleFirst_line_manager">CSWW_FTE_and_Headcount_snapshot!$K$2405:$Q$2405</definedName>
    <definedName name="CharDoncasterRoleMiddle_managerRoleMiddle_manager">CSWW_FTE_and_Headcount_snapshot!$K$2404:$Q$2404</definedName>
    <definedName name="CharDoncasterRoleQualified_without_casesRoleQualified_without_cases">CSWW_FTE_and_Headcount_snapshot!$K$2407:$Q$2407</definedName>
    <definedName name="CharDoncasterRoleSenior_managerRoleSenior_manager">CSWW_FTE_and_Headcount_snapshot!$K$2402:$Q$2402</definedName>
    <definedName name="CharDoncasterRoleSenior_practitionerRoleSenior_practitioner">CSWW_FTE_and_Headcount_snapshot!$K$2403:$Q$2403</definedName>
    <definedName name="CharDoncasterTime_in_service10_years_or_more_but_less_than_20_yearsTime_in_service10_years_or_more_but_less_than_20_years">CSWW_FTE_and_Headcount_snapshot!$K$1433:$Q$1433</definedName>
    <definedName name="CharDoncasterTime_in_service2_years_or_more_but_less_than_5_yearsTime_in_service2_years_or_more_but_less_than_5_years">CSWW_FTE_and_Headcount_snapshot!$K$1431:$Q$1431</definedName>
    <definedName name="CharDoncasterTime_in_service20_years_or_more_but_less_than_30_yearsTime_in_service20_years_or_more_but_less_than_30_years">CSWW_FTE_and_Headcount_snapshot!$K$1434:$Q$1434</definedName>
    <definedName name="CharDoncasterTime_in_service30_years_or_moreTime_in_service30_years_or_more">CSWW_FTE_and_Headcount_snapshot!$K$1435:$Q$1435</definedName>
    <definedName name="CharDoncasterTime_in_service5_years_or_more_but_less_than_10_yearsTime_in_service5_years_or_more_but_less_than_10_years">CSWW_FTE_and_Headcount_snapshot!$K$1432:$Q$1432</definedName>
    <definedName name="CharDoncasterTime_in_serviceLess_than_2_yearsTime_in_serviceLess_than_2_years">CSWW_FTE_and_Headcount_snapshot!$K$1430:$Q$1430</definedName>
    <definedName name="CharDoncasterTotal">CSWW_FTE_and_Headcount_snapshot!$K$51:$Q$51</definedName>
    <definedName name="CharDoncasterTotal_Total">CSWW_FTE_and_Headcount_snapshot!$K$51:$Q$51</definedName>
    <definedName name="CharDorset">CSWW_FTE_and_Headcount_snapshot!$K$121:$Q$121</definedName>
    <definedName name="CharDorsetAge_group20_to_29_years_oldAge_group20_to_29_years_old">CSWW_FTE_and_Headcount_snapshot!$K$964:$Q$964</definedName>
    <definedName name="CharDorsetAge_group30_to_39_years_oldAge_group30_to_39_years_old">CSWW_FTE_and_Headcount_snapshot!$K$965:$Q$965</definedName>
    <definedName name="CharDorsetAge_group40_to_49_years_oldAge_group40_to_49_years_old">CSWW_FTE_and_Headcount_snapshot!$K$966:$Q$966</definedName>
    <definedName name="CharDorsetAge_group50_years_old_and_overAge_group50_years_old_and_over">CSWW_FTE_and_Headcount_snapshot!$K$967:$Q$967</definedName>
    <definedName name="CharDorsetEthnicityAny_other_ethnic_groupEthnicityAny_other_ethnic_group">CSWW_FTE_and_Headcount_snapshot!$K$3798:$Q$3798</definedName>
    <definedName name="CharDorsetEthnicityAsian_or_Asian_BritishEthnicityAsian_or_Asian_British">CSWW_FTE_and_Headcount_snapshot!$K$3796:$Q$3796</definedName>
    <definedName name="CharDorsetEthnicityBlack_or_Black_BritishEthnicityBlack_or_Black_British">CSWW_FTE_and_Headcount_snapshot!$K$3797:$Q$3797</definedName>
    <definedName name="CharDorsetEthnicityMixedEthnicityMixed">CSWW_FTE_and_Headcount_snapshot!$K$3795:$Q$3795</definedName>
    <definedName name="CharDorsetEthnicityRefused_or_not_availableEthnicityRefused_or_not_available">CSWW_FTE_and_Headcount_snapshot!$K$3799:$Q$3799</definedName>
    <definedName name="CharDorsetEthnicityWhiteEthnicityWhite">CSWW_FTE_and_Headcount_snapshot!$K$3794:$Q$3794</definedName>
    <definedName name="CharDorsetFemaleGenderFemale">CSWW_FTE_and_Headcount_snapshot!$K$402:$Q$402</definedName>
    <definedName name="CharDorsetGenderFemaleGenderFemale">CSWW_FTE_and_Headcount_snapshot!$K$402:$Q$402</definedName>
    <definedName name="CharDorsetGenderMaleGenderMale">CSWW_FTE_and_Headcount_snapshot!$K$403:$Q$403</definedName>
    <definedName name="CharDorsetMaleGenderMale">CSWW_FTE_and_Headcount_snapshot!$K$403:$Q$403</definedName>
    <definedName name="CharDorsetRoleCase_holderRoleCase_holder">CSWW_FTE_and_Headcount_snapshot!$K$2826:$Q$2826</definedName>
    <definedName name="CharDorsetRoleFirst_line_managerRoleFirst_line_manager">CSWW_FTE_and_Headcount_snapshot!$K$2825:$Q$2825</definedName>
    <definedName name="CharDorsetRoleMiddle_managerRoleMiddle_manager">CSWW_FTE_and_Headcount_snapshot!$K$2824:$Q$2824</definedName>
    <definedName name="CharDorsetRoleQualified_without_casesRoleQualified_without_cases">CSWW_FTE_and_Headcount_snapshot!$K$2827:$Q$2827</definedName>
    <definedName name="CharDorsetRoleSenior_managerRoleSenior_manager">CSWW_FTE_and_Headcount_snapshot!$K$2822:$Q$2822</definedName>
    <definedName name="CharDorsetRoleSenior_practitionerRoleSenior_practitioner">CSWW_FTE_and_Headcount_snapshot!$K$2823:$Q$2823</definedName>
    <definedName name="CharDorsetTime_in_service10_years_or_more_but_less_than_20_yearsTime_in_service10_years_or_more_but_less_than_20_years">CSWW_FTE_and_Headcount_snapshot!$K$1853:$Q$1853</definedName>
    <definedName name="CharDorsetTime_in_service2_years_or_more_but_less_than_5_yearsTime_in_service2_years_or_more_but_less_than_5_years">CSWW_FTE_and_Headcount_snapshot!$K$1851:$Q$1851</definedName>
    <definedName name="CharDorsetTime_in_service20_years_or_more_but_less_than_30_yearsTime_in_service20_years_or_more_but_less_than_30_years">CSWW_FTE_and_Headcount_snapshot!$K$1854:$Q$1854</definedName>
    <definedName name="CharDorsetTime_in_service30_years_or_moreTime_in_service30_years_or_more">CSWW_FTE_and_Headcount_snapshot!$K$1855:$Q$1855</definedName>
    <definedName name="CharDorsetTime_in_service5_years_or_more_but_less_than_10_yearsTime_in_service5_years_or_more_but_less_than_10_years">CSWW_FTE_and_Headcount_snapshot!$K$1852:$Q$1852</definedName>
    <definedName name="CharDorsetTime_in_serviceLess_than_2_yearsTime_in_serviceLess_than_2_years">CSWW_FTE_and_Headcount_snapshot!$K$1850:$Q$1850</definedName>
    <definedName name="CharDorsetTotal">CSWW_FTE_and_Headcount_snapshot!$K$121:$Q$121</definedName>
    <definedName name="CharDorsetTotal_Total">CSWW_FTE_and_Headcount_snapshot!$K$121:$Q$121</definedName>
    <definedName name="CharDudley">CSWW_FTE_and_Headcount_snapshot!$K$74:$Q$74</definedName>
    <definedName name="CharDudleyAge_group20_to_29_years_oldAge_group20_to_29_years_old">CSWW_FTE_and_Headcount_snapshot!$K$776:$Q$776</definedName>
    <definedName name="CharDudleyAge_group30_to_39_years_oldAge_group30_to_39_years_old">CSWW_FTE_and_Headcount_snapshot!$K$777:$Q$777</definedName>
    <definedName name="CharDudleyAge_group40_to_49_years_oldAge_group40_to_49_years_old">CSWW_FTE_and_Headcount_snapshot!$K$778:$Q$778</definedName>
    <definedName name="CharDudleyAge_group50_years_old_and_overAge_group50_years_old_and_over">CSWW_FTE_and_Headcount_snapshot!$K$779:$Q$779</definedName>
    <definedName name="CharDudleyEthnicityAny_other_ethnic_groupEthnicityAny_other_ethnic_group">CSWW_FTE_and_Headcount_snapshot!$K$3516:$Q$3516</definedName>
    <definedName name="CharDudleyEthnicityAsian_or_Asian_BritishEthnicityAsian_or_Asian_British">CSWW_FTE_and_Headcount_snapshot!$K$3514:$Q$3514</definedName>
    <definedName name="CharDudleyEthnicityBlack_or_Black_BritishEthnicityBlack_or_Black_British">CSWW_FTE_and_Headcount_snapshot!$K$3515:$Q$3515</definedName>
    <definedName name="CharDudleyEthnicityMixedEthnicityMixed">CSWW_FTE_and_Headcount_snapshot!$K$3513:$Q$3513</definedName>
    <definedName name="CharDudleyEthnicityRefused_or_not_availableEthnicityRefused_or_not_available">CSWW_FTE_and_Headcount_snapshot!$K$3517:$Q$3517</definedName>
    <definedName name="CharDudleyEthnicityWhiteEthnicityWhite">CSWW_FTE_and_Headcount_snapshot!$K$3512:$Q$3512</definedName>
    <definedName name="CharDudleyFemaleGenderFemale">CSWW_FTE_and_Headcount_snapshot!$K$308:$Q$308</definedName>
    <definedName name="CharDudleyGenderFemaleGenderFemale">CSWW_FTE_and_Headcount_snapshot!$K$308:$Q$308</definedName>
    <definedName name="CharDudleyGenderMaleGenderMale">CSWW_FTE_and_Headcount_snapshot!$K$309:$Q$309</definedName>
    <definedName name="CharDudleyMaleGenderMale">CSWW_FTE_and_Headcount_snapshot!$K$309:$Q$309</definedName>
    <definedName name="CharDudleyRoleCase_holderRoleCase_holder">CSWW_FTE_and_Headcount_snapshot!$K$2544:$Q$2544</definedName>
    <definedName name="CharDudleyRoleFirst_line_managerRoleFirst_line_manager">CSWW_FTE_and_Headcount_snapshot!$K$2543:$Q$2543</definedName>
    <definedName name="CharDudleyRoleMiddle_managerRoleMiddle_manager">CSWW_FTE_and_Headcount_snapshot!$K$2542:$Q$2542</definedName>
    <definedName name="CharDudleyRoleQualified_without_casesRoleQualified_without_cases">CSWW_FTE_and_Headcount_snapshot!$K$2545:$Q$2545</definedName>
    <definedName name="CharDudleyRoleSenior_managerRoleSenior_manager">CSWW_FTE_and_Headcount_snapshot!$K$2540:$Q$2540</definedName>
    <definedName name="CharDudleyRoleSenior_practitionerRoleSenior_practitioner">CSWW_FTE_and_Headcount_snapshot!$K$2541:$Q$2541</definedName>
    <definedName name="CharDudleyTime_in_service10_years_or_more_but_less_than_20_yearsTime_in_service10_years_or_more_but_less_than_20_years">CSWW_FTE_and_Headcount_snapshot!$K$1571:$Q$1571</definedName>
    <definedName name="CharDudleyTime_in_service2_years_or_more_but_less_than_5_yearsTime_in_service2_years_or_more_but_less_than_5_years">CSWW_FTE_and_Headcount_snapshot!$K$1569:$Q$1569</definedName>
    <definedName name="CharDudleyTime_in_service20_years_or_more_but_less_than_30_yearsTime_in_service20_years_or_more_but_less_than_30_years">CSWW_FTE_and_Headcount_snapshot!$K$1572:$Q$1572</definedName>
    <definedName name="CharDudleyTime_in_service30_years_or_moreTime_in_service30_years_or_more">CSWW_FTE_and_Headcount_snapshot!$K$1573:$Q$1573</definedName>
    <definedName name="CharDudleyTime_in_service5_years_or_more_but_less_than_10_yearsTime_in_service5_years_or_more_but_less_than_10_years">CSWW_FTE_and_Headcount_snapshot!$K$1570:$Q$1570</definedName>
    <definedName name="CharDudleyTime_in_serviceLess_than_2_yearsTime_in_serviceLess_than_2_years">CSWW_FTE_and_Headcount_snapshot!$K$1568:$Q$1568</definedName>
    <definedName name="CharDudleyTotal">CSWW_FTE_and_Headcount_snapshot!$K$74:$Q$74</definedName>
    <definedName name="CharDudleyTotal_Total">CSWW_FTE_and_Headcount_snapshot!$K$74:$Q$74</definedName>
    <definedName name="CharDurham">CSWW_FTE_and_Headcount_snapshot!$K$14:$Q$14</definedName>
    <definedName name="CharDurhamAge_group20_to_29_years_oldAge_group20_to_29_years_old">CSWW_FTE_and_Headcount_snapshot!$K$536:$Q$536</definedName>
    <definedName name="CharDurhamAge_group30_to_39_years_oldAge_group30_to_39_years_old">CSWW_FTE_and_Headcount_snapshot!$K$537:$Q$537</definedName>
    <definedName name="CharDurhamAge_group40_to_49_years_oldAge_group40_to_49_years_old">CSWW_FTE_and_Headcount_snapshot!$K$538:$Q$538</definedName>
    <definedName name="CharDurhamAge_group50_years_old_and_overAge_group50_years_old_and_over">CSWW_FTE_and_Headcount_snapshot!$K$539:$Q$539</definedName>
    <definedName name="CharDurhamEthnicityAny_other_ethnic_groupEthnicityAny_other_ethnic_group">CSWW_FTE_and_Headcount_snapshot!$K$3156:$Q$3156</definedName>
    <definedName name="CharDurhamEthnicityAsian_or_Asian_BritishEthnicityAsian_or_Asian_British">CSWW_FTE_and_Headcount_snapshot!$K$3154:$Q$3154</definedName>
    <definedName name="CharDurhamEthnicityBlack_or_Black_BritishEthnicityBlack_or_Black_British">CSWW_FTE_and_Headcount_snapshot!$K$3155:$Q$3155</definedName>
    <definedName name="CharDurhamEthnicityMixedEthnicityMixed">CSWW_FTE_and_Headcount_snapshot!$K$3153:$Q$3153</definedName>
    <definedName name="CharDurhamEthnicityRefused_or_not_availableEthnicityRefused_or_not_available">CSWW_FTE_and_Headcount_snapshot!$K$3157:$Q$3157</definedName>
    <definedName name="CharDurhamEthnicityWhiteEthnicityWhite">CSWW_FTE_and_Headcount_snapshot!$K$3152:$Q$3152</definedName>
    <definedName name="CharDurhamFemaleGenderFemale">CSWW_FTE_and_Headcount_snapshot!$K$188:$Q$188</definedName>
    <definedName name="CharDurhamGenderFemaleGenderFemale">CSWW_FTE_and_Headcount_snapshot!$K$188:$Q$188</definedName>
    <definedName name="CharDurhamGenderMaleGenderMale">CSWW_FTE_and_Headcount_snapshot!$K$189:$Q$189</definedName>
    <definedName name="CharDurhamMaleGenderMale">CSWW_FTE_and_Headcount_snapshot!$K$189:$Q$189</definedName>
    <definedName name="CharDurhamRoleCase_holderRoleCase_holder">CSWW_FTE_and_Headcount_snapshot!$K$2184:$Q$2184</definedName>
    <definedName name="CharDurhamRoleFirst_line_managerRoleFirst_line_manager">CSWW_FTE_and_Headcount_snapshot!$K$2183:$Q$2183</definedName>
    <definedName name="CharDurhamRoleMiddle_managerRoleMiddle_manager">CSWW_FTE_and_Headcount_snapshot!$K$2182:$Q$2182</definedName>
    <definedName name="CharDurhamRoleQualified_without_casesRoleQualified_without_cases">CSWW_FTE_and_Headcount_snapshot!$K$2185:$Q$2185</definedName>
    <definedName name="CharDurhamRoleSenior_managerRoleSenior_manager">CSWW_FTE_and_Headcount_snapshot!$K$2180:$Q$2180</definedName>
    <definedName name="CharDurhamRoleSenior_practitionerRoleSenior_practitioner">CSWW_FTE_and_Headcount_snapshot!$K$2181:$Q$2181</definedName>
    <definedName name="CharDurhamTime_in_service10_years_or_more_but_less_than_20_yearsTime_in_service10_years_or_more_but_less_than_20_years">CSWW_FTE_and_Headcount_snapshot!$K$1211:$Q$1211</definedName>
    <definedName name="CharDurhamTime_in_service2_years_or_more_but_less_than_5_yearsTime_in_service2_years_or_more_but_less_than_5_years">CSWW_FTE_and_Headcount_snapshot!$K$1209:$Q$1209</definedName>
    <definedName name="CharDurhamTime_in_service20_years_or_more_but_less_than_30_yearsTime_in_service20_years_or_more_but_less_than_30_years">CSWW_FTE_and_Headcount_snapshot!$K$1212:$Q$1212</definedName>
    <definedName name="CharDurhamTime_in_service30_years_or_moreTime_in_service30_years_or_more">CSWW_FTE_and_Headcount_snapshot!$K$1213:$Q$1213</definedName>
    <definedName name="CharDurhamTime_in_service5_years_or_more_but_less_than_10_yearsTime_in_service5_years_or_more_but_less_than_10_years">CSWW_FTE_and_Headcount_snapshot!$K$1210:$Q$1210</definedName>
    <definedName name="CharDurhamTime_in_serviceLess_than_2_yearsTime_in_serviceLess_than_2_years">CSWW_FTE_and_Headcount_snapshot!$K$1208:$Q$1208</definedName>
    <definedName name="CharDurhamTotal">CSWW_FTE_and_Headcount_snapshot!$K$14:$Q$14</definedName>
    <definedName name="CharDurhamTotal_Total">CSWW_FTE_and_Headcount_snapshot!$K$14:$Q$14</definedName>
    <definedName name="CharEaling">CSWW_FTE_and_Headcount_snapshot!$K$152:$Q$152</definedName>
    <definedName name="CharEalingAge_group20_to_29_years_oldAge_group20_to_29_years_old">CSWW_FTE_and_Headcount_snapshot!$K$1088:$Q$1088</definedName>
    <definedName name="CharEalingAge_group30_to_39_years_oldAge_group30_to_39_years_old">CSWW_FTE_and_Headcount_snapshot!$K$1089:$Q$1089</definedName>
    <definedName name="CharEalingAge_group40_to_49_years_oldAge_group40_to_49_years_old">CSWW_FTE_and_Headcount_snapshot!$K$1090:$Q$1090</definedName>
    <definedName name="CharEalingAge_group50_years_old_and_overAge_group50_years_old_and_over">CSWW_FTE_and_Headcount_snapshot!$K$1091:$Q$1091</definedName>
    <definedName name="CharEalingEthnicityAny_other_ethnic_groupEthnicityAny_other_ethnic_group">CSWW_FTE_and_Headcount_snapshot!$K$3984:$Q$3984</definedName>
    <definedName name="CharEalingEthnicityAsian_or_Asian_BritishEthnicityAsian_or_Asian_British">CSWW_FTE_and_Headcount_snapshot!$K$3982:$Q$3982</definedName>
    <definedName name="CharEalingEthnicityBlack_or_Black_BritishEthnicityBlack_or_Black_British">CSWW_FTE_and_Headcount_snapshot!$K$3983:$Q$3983</definedName>
    <definedName name="CharEalingEthnicityMixedEthnicityMixed">CSWW_FTE_and_Headcount_snapshot!$K$3981:$Q$3981</definedName>
    <definedName name="CharEalingEthnicityRefused_or_not_availableEthnicityRefused_or_not_available">CSWW_FTE_and_Headcount_snapshot!$K$3985:$Q$3985</definedName>
    <definedName name="CharEalingEthnicityWhiteEthnicityWhite">CSWW_FTE_and_Headcount_snapshot!$K$3980:$Q$3980</definedName>
    <definedName name="CharEalingFemaleGenderFemale">CSWW_FTE_and_Headcount_snapshot!$K$464:$Q$464</definedName>
    <definedName name="CharEalingGenderFemaleGenderFemale">CSWW_FTE_and_Headcount_snapshot!$K$464:$Q$464</definedName>
    <definedName name="CharEalingGenderMaleGenderMale">CSWW_FTE_and_Headcount_snapshot!$K$465:$Q$465</definedName>
    <definedName name="CharEalingMaleGenderMale">CSWW_FTE_and_Headcount_snapshot!$K$465:$Q$465</definedName>
    <definedName name="CharEalingRoleCase_holderRoleCase_holder">CSWW_FTE_and_Headcount_snapshot!$K$3012:$Q$3012</definedName>
    <definedName name="CharEalingRoleFirst_line_managerRoleFirst_line_manager">CSWW_FTE_and_Headcount_snapshot!$K$3011:$Q$3011</definedName>
    <definedName name="CharEalingRoleMiddle_managerRoleMiddle_manager">CSWW_FTE_and_Headcount_snapshot!$K$3010:$Q$3010</definedName>
    <definedName name="CharEalingRoleQualified_without_casesRoleQualified_without_cases">CSWW_FTE_and_Headcount_snapshot!$K$3013:$Q$3013</definedName>
    <definedName name="CharEalingRoleSenior_managerRoleSenior_manager">CSWW_FTE_and_Headcount_snapshot!$K$3008:$Q$3008</definedName>
    <definedName name="CharEalingRoleSenior_practitionerRoleSenior_practitioner">CSWW_FTE_and_Headcount_snapshot!$K$3009:$Q$3009</definedName>
    <definedName name="CharEalingTime_in_service10_years_or_more_but_less_than_20_yearsTime_in_service10_years_or_more_but_less_than_20_years">CSWW_FTE_and_Headcount_snapshot!$K$2039:$Q$2039</definedName>
    <definedName name="CharEalingTime_in_service2_years_or_more_but_less_than_5_yearsTime_in_service2_years_or_more_but_less_than_5_years">CSWW_FTE_and_Headcount_snapshot!$K$2037:$Q$2037</definedName>
    <definedName name="CharEalingTime_in_service20_years_or_more_but_less_than_30_yearsTime_in_service20_years_or_more_but_less_than_30_years">CSWW_FTE_and_Headcount_snapshot!$K$2040:$Q$2040</definedName>
    <definedName name="CharEalingTime_in_service30_years_or_moreTime_in_service30_years_or_more">CSWW_FTE_and_Headcount_snapshot!$K$2041:$Q$2041</definedName>
    <definedName name="CharEalingTime_in_service5_years_or_more_but_less_than_10_yearsTime_in_service5_years_or_more_but_less_than_10_years">CSWW_FTE_and_Headcount_snapshot!$K$2038:$Q$2038</definedName>
    <definedName name="CharEalingTime_in_serviceLess_than_2_yearsTime_in_serviceLess_than_2_years">CSWW_FTE_and_Headcount_snapshot!$K$2036:$Q$2036</definedName>
    <definedName name="CharEalingTotal">CSWW_FTE_and_Headcount_snapshot!$K$152:$Q$152</definedName>
    <definedName name="CharEalingTotal_Total">CSWW_FTE_and_Headcount_snapshot!$K$152:$Q$152</definedName>
    <definedName name="CharEast_Midlands">CSWW_FTE_and_Headcount_snapshot!$K$6:$Q$6</definedName>
    <definedName name="CharEast_MidlandsAge_group20_to_29_years_oldAge_group20_to_29_years_old">CSWW_FTE_and_Headcount_snapshot!$K$504:$Q$504</definedName>
    <definedName name="CharEast_MidlandsAge_group30_to_39_years_oldAge_group30_to_39_years_old">CSWW_FTE_and_Headcount_snapshot!$K$505:$Q$505</definedName>
    <definedName name="CharEast_MidlandsAge_group40_to_49_years_oldAge_group40_to_49_years_old">CSWW_FTE_and_Headcount_snapshot!$K$506:$Q$506</definedName>
    <definedName name="CharEast_MidlandsAge_group50_years_old_and_overAge_group50_years_old_and_over">CSWW_FTE_and_Headcount_snapshot!$K$507:$Q$507</definedName>
    <definedName name="CharEast_MidlandsEthnicityAny_other_ethnic_groupEthnicityAny_other_ethnic_group">CSWW_FTE_and_Headcount_snapshot!$K$3108:$Q$3108</definedName>
    <definedName name="CharEast_MidlandsEthnicityAsian_or_Asian_BritishEthnicityAsian_or_Asian_British">CSWW_FTE_and_Headcount_snapshot!$K$3106:$Q$3106</definedName>
    <definedName name="CharEast_MidlandsEthnicityBlack_or_Black_BritishEthnicityBlack_or_Black_British">CSWW_FTE_and_Headcount_snapshot!$K$3107:$Q$3107</definedName>
    <definedName name="CharEast_MidlandsEthnicityMixedEthnicityMixed">CSWW_FTE_and_Headcount_snapshot!$K$3105:$Q$3105</definedName>
    <definedName name="CharEast_MidlandsEthnicityRefused_or_not_availableEthnicityRefused_or_not_available">CSWW_FTE_and_Headcount_snapshot!$K$3109:$Q$3109</definedName>
    <definedName name="CharEast_MidlandsEthnicityWhiteEthnicityWhite">CSWW_FTE_and_Headcount_snapshot!$K$3104:$Q$3104</definedName>
    <definedName name="CharEast_MidlandsFemaleGenderFemale">CSWW_FTE_and_Headcount_snapshot!$K$172:$Q$172</definedName>
    <definedName name="CharEast_MidlandsGenderFemaleGenderFemale">CSWW_FTE_and_Headcount_snapshot!$K$172:$Q$172</definedName>
    <definedName name="CharEast_MidlandsGenderMaleGenderMale">CSWW_FTE_and_Headcount_snapshot!$K$173:$Q$173</definedName>
    <definedName name="CharEast_MidlandsMaleGenderMale">CSWW_FTE_and_Headcount_snapshot!$K$173:$Q$173</definedName>
    <definedName name="CharEast_MidlandsRoleCase_holderRoleCase_holder">CSWW_FTE_and_Headcount_snapshot!$K$2136:$Q$2136</definedName>
    <definedName name="CharEast_MidlandsRoleFirst_line_managerRoleFirst_line_manager">CSWW_FTE_and_Headcount_snapshot!$K$2135:$Q$2135</definedName>
    <definedName name="CharEast_MidlandsRoleMiddle_managerRoleMiddle_manager">CSWW_FTE_and_Headcount_snapshot!$K$2134:$Q$2134</definedName>
    <definedName name="CharEast_MidlandsRoleQualified_without_casesRoleQualified_without_cases">CSWW_FTE_and_Headcount_snapshot!$K$2137:$Q$2137</definedName>
    <definedName name="CharEast_MidlandsRoleSenior_managerRoleSenior_manager">CSWW_FTE_and_Headcount_snapshot!$K$2132:$Q$2132</definedName>
    <definedName name="CharEast_MidlandsRoleSenior_practitionerRoleSenior_practitioner">CSWW_FTE_and_Headcount_snapshot!$K$2133:$Q$2133</definedName>
    <definedName name="CharEast_MidlandsTime_in_service10_years_or_more_but_less_than_20_yearsTime_in_service10_years_or_more_but_less_than_20_years">CSWW_FTE_and_Headcount_snapshot!$K$1163:$Q$1163</definedName>
    <definedName name="CharEast_MidlandsTime_in_service2_years_or_more_but_less_than_5_yearsTime_in_service2_years_or_more_but_less_than_5_years">CSWW_FTE_and_Headcount_snapshot!$K$1161:$Q$1161</definedName>
    <definedName name="CharEast_MidlandsTime_in_service20_years_or_more_but_less_than_30_yearsTime_in_service20_years_or_more_but_less_than_30_years">CSWW_FTE_and_Headcount_snapshot!$K$1164:$Q$1164</definedName>
    <definedName name="CharEast_MidlandsTime_in_service30_years_or_moreTime_in_service30_years_or_more">CSWW_FTE_and_Headcount_snapshot!$K$1165:$Q$1165</definedName>
    <definedName name="CharEast_MidlandsTime_in_service5_years_or_more_but_less_than_10_yearsTime_in_service5_years_or_more_but_less_than_10_years">CSWW_FTE_and_Headcount_snapshot!$K$1162:$Q$1162</definedName>
    <definedName name="CharEast_MidlandsTime_in_serviceLess_than_2_yearsTime_in_serviceLess_than_2_years">CSWW_FTE_and_Headcount_snapshot!$K$1160:$Q$1160</definedName>
    <definedName name="CharEast_MidlandsTotal">CSWW_FTE_and_Headcount_snapshot!$K$6:$Q$6</definedName>
    <definedName name="CharEast_MidlandsTotal_Total">CSWW_FTE_and_Headcount_snapshot!$K$6:$Q$6</definedName>
    <definedName name="CharEast_of_England">CSWW_FTE_and_Headcount_snapshot!$K$8:$Q$8</definedName>
    <definedName name="CharEast_of_EnglandAge_group20_to_29_years_oldAge_group20_to_29_years_old">CSWW_FTE_and_Headcount_snapshot!$K$512:$Q$512</definedName>
    <definedName name="CharEast_of_EnglandAge_group30_to_39_years_oldAge_group30_to_39_years_old">CSWW_FTE_and_Headcount_snapshot!$K$513:$Q$513</definedName>
    <definedName name="CharEast_of_EnglandAge_group40_to_49_years_oldAge_group40_to_49_years_old">CSWW_FTE_and_Headcount_snapshot!$K$514:$Q$514</definedName>
    <definedName name="CharEast_of_EnglandAge_group50_years_old_and_overAge_group50_years_old_and_over">CSWW_FTE_and_Headcount_snapshot!$K$515:$Q$515</definedName>
    <definedName name="CharEast_of_EnglandEthnicityAny_other_ethnic_groupEthnicityAny_other_ethnic_group">CSWW_FTE_and_Headcount_snapshot!$K$3120:$Q$3120</definedName>
    <definedName name="CharEast_of_EnglandEthnicityAsian_or_Asian_BritishEthnicityAsian_or_Asian_British">CSWW_FTE_and_Headcount_snapshot!$K$3118:$Q$3118</definedName>
    <definedName name="CharEast_of_EnglandEthnicityBlack_or_Black_BritishEthnicityBlack_or_Black_British">CSWW_FTE_and_Headcount_snapshot!$K$3119:$Q$3119</definedName>
    <definedName name="CharEast_of_EnglandEthnicityMixedEthnicityMixed">CSWW_FTE_and_Headcount_snapshot!$K$3117:$Q$3117</definedName>
    <definedName name="CharEast_of_EnglandEthnicityRefused_or_not_availableEthnicityRefused_or_not_available">CSWW_FTE_and_Headcount_snapshot!$K$3121:$Q$3121</definedName>
    <definedName name="CharEast_of_EnglandEthnicityWhiteEthnicityWhite">CSWW_FTE_and_Headcount_snapshot!$K$3116:$Q$3116</definedName>
    <definedName name="CharEast_of_EnglandFemaleGenderFemale">CSWW_FTE_and_Headcount_snapshot!$K$176:$Q$176</definedName>
    <definedName name="CharEast_of_EnglandGenderFemaleGenderFemale">CSWW_FTE_and_Headcount_snapshot!$K$176:$Q$176</definedName>
    <definedName name="CharEast_of_EnglandGenderMaleGenderMale">CSWW_FTE_and_Headcount_snapshot!$K$177:$Q$177</definedName>
    <definedName name="CharEast_of_EnglandMaleGenderMale">CSWW_FTE_and_Headcount_snapshot!$K$177:$Q$177</definedName>
    <definedName name="CharEast_of_EnglandRoleCase_holderRoleCase_holder">CSWW_FTE_and_Headcount_snapshot!$K$2148:$Q$2148</definedName>
    <definedName name="CharEast_of_EnglandRoleFirst_line_managerRoleFirst_line_manager">CSWW_FTE_and_Headcount_snapshot!$K$2147:$Q$2147</definedName>
    <definedName name="CharEast_of_EnglandRoleMiddle_managerRoleMiddle_manager">CSWW_FTE_and_Headcount_snapshot!$K$2146:$Q$2146</definedName>
    <definedName name="CharEast_of_EnglandRoleQualified_without_casesRoleQualified_without_cases">CSWW_FTE_and_Headcount_snapshot!$K$2149:$Q$2149</definedName>
    <definedName name="CharEast_of_EnglandRoleSenior_managerRoleSenior_manager">CSWW_FTE_and_Headcount_snapshot!$K$2144:$Q$2144</definedName>
    <definedName name="CharEast_of_EnglandRoleSenior_practitionerRoleSenior_practitioner">CSWW_FTE_and_Headcount_snapshot!$K$2145:$Q$2145</definedName>
    <definedName name="CharEast_of_EnglandTime_in_service10_years_or_more_but_less_than_20_yearsTime_in_service10_years_or_more_but_less_than_20_years">CSWW_FTE_and_Headcount_snapshot!$K$1175:$Q$1175</definedName>
    <definedName name="CharEast_of_EnglandTime_in_service2_years_or_more_but_less_than_5_yearsTime_in_service2_years_or_more_but_less_than_5_years">CSWW_FTE_and_Headcount_snapshot!$K$1173:$Q$1173</definedName>
    <definedName name="CharEast_of_EnglandTime_in_service20_years_or_more_but_less_than_30_yearsTime_in_service20_years_or_more_but_less_than_30_years">CSWW_FTE_and_Headcount_snapshot!$K$1176:$Q$1176</definedName>
    <definedName name="CharEast_of_EnglandTime_in_service30_years_or_moreTime_in_service30_years_or_more">CSWW_FTE_and_Headcount_snapshot!$K$1177:$Q$1177</definedName>
    <definedName name="CharEast_of_EnglandTime_in_service5_years_or_more_but_less_than_10_yearsTime_in_service5_years_or_more_but_less_than_10_years">CSWW_FTE_and_Headcount_snapshot!$K$1174:$Q$1174</definedName>
    <definedName name="CharEast_of_EnglandTime_in_serviceLess_than_2_yearsTime_in_serviceLess_than_2_years">CSWW_FTE_and_Headcount_snapshot!$K$1172:$Q$1172</definedName>
    <definedName name="CharEast_of_EnglandTotal">CSWW_FTE_and_Headcount_snapshot!$K$8:$Q$8</definedName>
    <definedName name="CharEast_of_EnglandTotal_Total">CSWW_FTE_and_Headcount_snapshot!$K$8:$Q$8</definedName>
    <definedName name="CharEast_Riding_of_Yorkshire">CSWW_FTE_and_Headcount_snapshot!$K$52:$Q$52</definedName>
    <definedName name="CharEast_Riding_of_YorkshireAge_group20_to_29_years_oldAge_group20_to_29_years_old">CSWW_FTE_and_Headcount_snapshot!$K$688:$Q$688</definedName>
    <definedName name="CharEast_Riding_of_YorkshireAge_group30_to_39_years_oldAge_group30_to_39_years_old">CSWW_FTE_and_Headcount_snapshot!$K$689:$Q$689</definedName>
    <definedName name="CharEast_Riding_of_YorkshireAge_group40_to_49_years_oldAge_group40_to_49_years_old">CSWW_FTE_and_Headcount_snapshot!$K$690:$Q$690</definedName>
    <definedName name="CharEast_Riding_of_YorkshireAge_group50_years_old_and_overAge_group50_years_old_and_over">CSWW_FTE_and_Headcount_snapshot!$K$691:$Q$691</definedName>
    <definedName name="CharEast_Riding_of_YorkshireEthnicityAny_other_ethnic_groupEthnicityAny_other_ethnic_group">CSWW_FTE_and_Headcount_snapshot!$K$3384:$Q$3384</definedName>
    <definedName name="CharEast_Riding_of_YorkshireEthnicityAsian_or_Asian_BritishEthnicityAsian_or_Asian_British">CSWW_FTE_and_Headcount_snapshot!$K$3382:$Q$3382</definedName>
    <definedName name="CharEast_Riding_of_YorkshireEthnicityBlack_or_Black_BritishEthnicityBlack_or_Black_British">CSWW_FTE_and_Headcount_snapshot!$K$3383:$Q$3383</definedName>
    <definedName name="CharEast_Riding_of_YorkshireEthnicityMixedEthnicityMixed">CSWW_FTE_and_Headcount_snapshot!$K$3381:$Q$3381</definedName>
    <definedName name="CharEast_Riding_of_YorkshireEthnicityRefused_or_not_availableEthnicityRefused_or_not_available">CSWW_FTE_and_Headcount_snapshot!$K$3385:$Q$3385</definedName>
    <definedName name="CharEast_Riding_of_YorkshireEthnicityWhiteEthnicityWhite">CSWW_FTE_and_Headcount_snapshot!$K$3380:$Q$3380</definedName>
    <definedName name="CharEast_Riding_of_YorkshireFemaleGenderFemale">CSWW_FTE_and_Headcount_snapshot!$K$264:$Q$264</definedName>
    <definedName name="CharEast_Riding_of_YorkshireGenderFemaleGenderFemale">CSWW_FTE_and_Headcount_snapshot!$K$264:$Q$264</definedName>
    <definedName name="CharEast_Riding_of_YorkshireGenderMaleGenderMale">CSWW_FTE_and_Headcount_snapshot!$K$265:$Q$265</definedName>
    <definedName name="CharEast_Riding_of_YorkshireMaleGenderMale">CSWW_FTE_and_Headcount_snapshot!$K$265:$Q$265</definedName>
    <definedName name="CharEast_Riding_of_YorkshireRoleCase_holderRoleCase_holder">CSWW_FTE_and_Headcount_snapshot!$K$2412:$Q$2412</definedName>
    <definedName name="CharEast_Riding_of_YorkshireRoleFirst_line_managerRoleFirst_line_manager">CSWW_FTE_and_Headcount_snapshot!$K$2411:$Q$2411</definedName>
    <definedName name="CharEast_Riding_of_YorkshireRoleMiddle_managerRoleMiddle_manager">CSWW_FTE_and_Headcount_snapshot!$K$2410:$Q$2410</definedName>
    <definedName name="CharEast_Riding_of_YorkshireRoleQualified_without_casesRoleQualified_without_cases">CSWW_FTE_and_Headcount_snapshot!$K$2413:$Q$2413</definedName>
    <definedName name="CharEast_Riding_of_YorkshireRoleSenior_managerRoleSenior_manager">CSWW_FTE_and_Headcount_snapshot!$K$2408:$Q$2408</definedName>
    <definedName name="CharEast_Riding_of_YorkshireRoleSenior_practitionerRoleSenior_practitioner">CSWW_FTE_and_Headcount_snapshot!$K$2409:$Q$2409</definedName>
    <definedName name="CharEast_Riding_of_YorkshireTime_in_service10_years_or_more_but_less_than_20_yearsTime_in_service10_years_or_more_but_less_than_20_years">CSWW_FTE_and_Headcount_snapshot!$K$1439:$Q$1439</definedName>
    <definedName name="CharEast_Riding_of_YorkshireTime_in_service2_years_or_more_but_less_than_5_yearsTime_in_service2_years_or_more_but_less_than_5_years">CSWW_FTE_and_Headcount_snapshot!$K$1437:$Q$1437</definedName>
    <definedName name="CharEast_Riding_of_YorkshireTime_in_service20_years_or_more_but_less_than_30_yearsTime_in_service20_years_or_more_but_less_than_30_years">CSWW_FTE_and_Headcount_snapshot!$K$1440:$Q$1440</definedName>
    <definedName name="CharEast_Riding_of_YorkshireTime_in_service30_years_or_moreTime_in_service30_years_or_more">CSWW_FTE_and_Headcount_snapshot!$K$1441:$Q$1441</definedName>
    <definedName name="CharEast_Riding_of_YorkshireTime_in_service5_years_or_more_but_less_than_10_yearsTime_in_service5_years_or_more_but_less_than_10_years">CSWW_FTE_and_Headcount_snapshot!$K$1438:$Q$1438</definedName>
    <definedName name="CharEast_Riding_of_YorkshireTime_in_serviceLess_than_2_yearsTime_in_serviceLess_than_2_years">CSWW_FTE_and_Headcount_snapshot!$K$1436:$Q$1436</definedName>
    <definedName name="CharEast_Riding_of_YorkshireTotal">CSWW_FTE_and_Headcount_snapshot!$K$52:$Q$52</definedName>
    <definedName name="CharEast_Riding_of_YorkshireTotal_Total">CSWW_FTE_and_Headcount_snapshot!$K$52:$Q$52</definedName>
    <definedName name="CharEast_Sussex">CSWW_FTE_and_Headcount_snapshot!$K$100:$Q$100</definedName>
    <definedName name="CharEast_SussexAge_group20_to_29_years_oldAge_group20_to_29_years_old">CSWW_FTE_and_Headcount_snapshot!$K$880:$Q$880</definedName>
    <definedName name="CharEast_SussexAge_group30_to_39_years_oldAge_group30_to_39_years_old">CSWW_FTE_and_Headcount_snapshot!$K$881:$Q$881</definedName>
    <definedName name="CharEast_SussexAge_group40_to_49_years_oldAge_group40_to_49_years_old">CSWW_FTE_and_Headcount_snapshot!$K$882:$Q$882</definedName>
    <definedName name="CharEast_SussexAge_group50_years_old_and_overAge_group50_years_old_and_over">CSWW_FTE_and_Headcount_snapshot!$K$883:$Q$883</definedName>
    <definedName name="CharEast_SussexEthnicityAny_other_ethnic_groupEthnicityAny_other_ethnic_group">CSWW_FTE_and_Headcount_snapshot!$K$3672:$Q$3672</definedName>
    <definedName name="CharEast_SussexEthnicityAsian_or_Asian_BritishEthnicityAsian_or_Asian_British">CSWW_FTE_and_Headcount_snapshot!$K$3670:$Q$3670</definedName>
    <definedName name="CharEast_SussexEthnicityBlack_or_Black_BritishEthnicityBlack_or_Black_British">CSWW_FTE_and_Headcount_snapshot!$K$3671:$Q$3671</definedName>
    <definedName name="CharEast_SussexEthnicityMixedEthnicityMixed">CSWW_FTE_and_Headcount_snapshot!$K$3669:$Q$3669</definedName>
    <definedName name="CharEast_SussexEthnicityRefused_or_not_availableEthnicityRefused_or_not_available">CSWW_FTE_and_Headcount_snapshot!$K$3673:$Q$3673</definedName>
    <definedName name="CharEast_SussexEthnicityWhiteEthnicityWhite">CSWW_FTE_and_Headcount_snapshot!$K$3668:$Q$3668</definedName>
    <definedName name="CharEast_SussexFemaleGenderFemale">CSWW_FTE_and_Headcount_snapshot!$K$360:$Q$360</definedName>
    <definedName name="CharEast_SussexGenderFemaleGenderFemale">CSWW_FTE_and_Headcount_snapshot!$K$360:$Q$360</definedName>
    <definedName name="CharEast_SussexGenderMaleGenderMale">CSWW_FTE_and_Headcount_snapshot!$K$361:$Q$361</definedName>
    <definedName name="CharEast_SussexMaleGenderMale">CSWW_FTE_and_Headcount_snapshot!$K$361:$Q$361</definedName>
    <definedName name="CharEast_SussexRoleCase_holderRoleCase_holder">CSWW_FTE_and_Headcount_snapshot!$K$2700:$Q$2700</definedName>
    <definedName name="CharEast_SussexRoleFirst_line_managerRoleFirst_line_manager">CSWW_FTE_and_Headcount_snapshot!$K$2699:$Q$2699</definedName>
    <definedName name="CharEast_SussexRoleMiddle_managerRoleMiddle_manager">CSWW_FTE_and_Headcount_snapshot!$K$2698:$Q$2698</definedName>
    <definedName name="CharEast_SussexRoleQualified_without_casesRoleQualified_without_cases">CSWW_FTE_and_Headcount_snapshot!$K$2701:$Q$2701</definedName>
    <definedName name="CharEast_SussexRoleSenior_managerRoleSenior_manager">CSWW_FTE_and_Headcount_snapshot!$K$2696:$Q$2696</definedName>
    <definedName name="CharEast_SussexRoleSenior_practitionerRoleSenior_practitioner">CSWW_FTE_and_Headcount_snapshot!$K$2697:$Q$2697</definedName>
    <definedName name="CharEast_SussexTime_in_service10_years_or_more_but_less_than_20_yearsTime_in_service10_years_or_more_but_less_than_20_years">CSWW_FTE_and_Headcount_snapshot!$K$1727:$Q$1727</definedName>
    <definedName name="CharEast_SussexTime_in_service2_years_or_more_but_less_than_5_yearsTime_in_service2_years_or_more_but_less_than_5_years">CSWW_FTE_and_Headcount_snapshot!$K$1725:$Q$1725</definedName>
    <definedName name="CharEast_SussexTime_in_service20_years_or_more_but_less_than_30_yearsTime_in_service20_years_or_more_but_less_than_30_years">CSWW_FTE_and_Headcount_snapshot!$K$1728:$Q$1728</definedName>
    <definedName name="CharEast_SussexTime_in_service30_years_or_moreTime_in_service30_years_or_more">CSWW_FTE_and_Headcount_snapshot!$K$1729:$Q$1729</definedName>
    <definedName name="CharEast_SussexTime_in_service5_years_or_more_but_less_than_10_yearsTime_in_service5_years_or_more_but_less_than_10_years">CSWW_FTE_and_Headcount_snapshot!$K$1726:$Q$1726</definedName>
    <definedName name="CharEast_SussexTime_in_serviceLess_than_2_yearsTime_in_serviceLess_than_2_years">CSWW_FTE_and_Headcount_snapshot!$K$1724:$Q$1724</definedName>
    <definedName name="CharEast_SussexTotal">CSWW_FTE_and_Headcount_snapshot!$K$100:$Q$100</definedName>
    <definedName name="CharEast_SussexTotal_Total">CSWW_FTE_and_Headcount_snapshot!$K$100:$Q$100</definedName>
    <definedName name="CharEnfield">CSWW_FTE_and_Headcount_snapshot!$K$153:$Q$153</definedName>
    <definedName name="CharEnfieldAge_group20_to_29_years_oldAge_group20_to_29_years_old">CSWW_FTE_and_Headcount_snapshot!$K$1092:$Q$1092</definedName>
    <definedName name="CharEnfieldAge_group30_to_39_years_oldAge_group30_to_39_years_old">CSWW_FTE_and_Headcount_snapshot!$K$1093:$Q$1093</definedName>
    <definedName name="CharEnfieldAge_group40_to_49_years_oldAge_group40_to_49_years_old">CSWW_FTE_and_Headcount_snapshot!$K$1094:$Q$1094</definedName>
    <definedName name="CharEnfieldAge_group50_years_old_and_overAge_group50_years_old_and_over">CSWW_FTE_and_Headcount_snapshot!$K$1095:$Q$1095</definedName>
    <definedName name="CharEnfieldEthnicityAny_other_ethnic_groupEthnicityAny_other_ethnic_group">CSWW_FTE_and_Headcount_snapshot!$K$3990:$Q$3990</definedName>
    <definedName name="CharEnfieldEthnicityAsian_or_Asian_BritishEthnicityAsian_or_Asian_British">CSWW_FTE_and_Headcount_snapshot!$K$3988:$Q$3988</definedName>
    <definedName name="CharEnfieldEthnicityBlack_or_Black_BritishEthnicityBlack_or_Black_British">CSWW_FTE_and_Headcount_snapshot!$K$3989:$Q$3989</definedName>
    <definedName name="CharEnfieldEthnicityMixedEthnicityMixed">CSWW_FTE_and_Headcount_snapshot!$K$3987:$Q$3987</definedName>
    <definedName name="CharEnfieldEthnicityRefused_or_not_availableEthnicityRefused_or_not_available">CSWW_FTE_and_Headcount_snapshot!$K$3991:$Q$3991</definedName>
    <definedName name="CharEnfieldEthnicityWhiteEthnicityWhite">CSWW_FTE_and_Headcount_snapshot!$K$3986:$Q$3986</definedName>
    <definedName name="CharEnfieldFemaleGenderFemale">CSWW_FTE_and_Headcount_snapshot!$K$466:$Q$466</definedName>
    <definedName name="CharEnfieldGenderFemaleGenderFemale">CSWW_FTE_and_Headcount_snapshot!$K$466:$Q$466</definedName>
    <definedName name="CharEnfieldGenderMaleGenderMale">CSWW_FTE_and_Headcount_snapshot!$K$467:$Q$467</definedName>
    <definedName name="CharEnfieldMaleGenderMale">CSWW_FTE_and_Headcount_snapshot!$K$467:$Q$467</definedName>
    <definedName name="CharEnfieldRoleCase_holderRoleCase_holder">CSWW_FTE_and_Headcount_snapshot!$K$3018:$Q$3018</definedName>
    <definedName name="CharEnfieldRoleFirst_line_managerRoleFirst_line_manager">CSWW_FTE_and_Headcount_snapshot!$K$3017:$Q$3017</definedName>
    <definedName name="CharEnfieldRoleMiddle_managerRoleMiddle_manager">CSWW_FTE_and_Headcount_snapshot!$K$3016:$Q$3016</definedName>
    <definedName name="CharEnfieldRoleQualified_without_casesRoleQualified_without_cases">CSWW_FTE_and_Headcount_snapshot!$K$3019:$Q$3019</definedName>
    <definedName name="CharEnfieldRoleSenior_managerRoleSenior_manager">CSWW_FTE_and_Headcount_snapshot!$K$3014:$Q$3014</definedName>
    <definedName name="CharEnfieldRoleSenior_practitionerRoleSenior_practitioner">CSWW_FTE_and_Headcount_snapshot!$K$3015:$Q$3015</definedName>
    <definedName name="CharEnfieldTime_in_service10_years_or_more_but_less_than_20_yearsTime_in_service10_years_or_more_but_less_than_20_years">CSWW_FTE_and_Headcount_snapshot!$K$2045:$Q$2045</definedName>
    <definedName name="CharEnfieldTime_in_service2_years_or_more_but_less_than_5_yearsTime_in_service2_years_or_more_but_less_than_5_years">CSWW_FTE_and_Headcount_snapshot!$K$2043:$Q$2043</definedName>
    <definedName name="CharEnfieldTime_in_service20_years_or_more_but_less_than_30_yearsTime_in_service20_years_or_more_but_less_than_30_years">CSWW_FTE_and_Headcount_snapshot!$K$2046:$Q$2046</definedName>
    <definedName name="CharEnfieldTime_in_service30_years_or_moreTime_in_service30_years_or_more">CSWW_FTE_and_Headcount_snapshot!$K$2047:$Q$2047</definedName>
    <definedName name="CharEnfieldTime_in_service5_years_or_more_but_less_than_10_yearsTime_in_service5_years_or_more_but_less_than_10_years">CSWW_FTE_and_Headcount_snapshot!$K$2044:$Q$2044</definedName>
    <definedName name="CharEnfieldTime_in_serviceLess_than_2_yearsTime_in_serviceLess_than_2_years">CSWW_FTE_and_Headcount_snapshot!$K$2042:$Q$2042</definedName>
    <definedName name="CharEnfieldTotal">CSWW_FTE_and_Headcount_snapshot!$K$153:$Q$153</definedName>
    <definedName name="CharEnfieldTotal_Total">CSWW_FTE_and_Headcount_snapshot!$K$153:$Q$153</definedName>
    <definedName name="CharEngland">CSWW_FTE_and_Headcount_snapshot!$K$2:$Q$2</definedName>
    <definedName name="CharEnglandAge_group20_to_29_years_oldAge_group20_to_29_years_old">CSWW_FTE_and_Headcount_snapshot!$K$488:$Q$488</definedName>
    <definedName name="CharEnglandAge_group30_to_39_years_oldAge_group30_to_39_years_old">CSWW_FTE_and_Headcount_snapshot!$K$489:$Q$489</definedName>
    <definedName name="CharEnglandAge_group40_to_49_years_oldAge_group40_to_49_years_old">CSWW_FTE_and_Headcount_snapshot!$K$490:$Q$490</definedName>
    <definedName name="CharEnglandAge_group50_years_old_and_overAge_group50_years_old_and_over">CSWW_FTE_and_Headcount_snapshot!$K$491:$Q$491</definedName>
    <definedName name="CharEnglandEthnicityAny_other_ethnic_groupEthnicityAny_other_ethnic_group">CSWW_FTE_and_Headcount_snapshot!$K$3084:$Q$3084</definedName>
    <definedName name="CharEnglandEthnicityAsian_or_Asian_BritishEthnicityAsian_or_Asian_British">CSWW_FTE_and_Headcount_snapshot!$K$3082:$Q$3082</definedName>
    <definedName name="CharEnglandEthnicityBlack_or_Black_BritishEthnicityBlack_or_Black_British">CSWW_FTE_and_Headcount_snapshot!$K$3083:$Q$3083</definedName>
    <definedName name="CharEnglandEthnicityMixedEthnicityMixed">CSWW_FTE_and_Headcount_snapshot!$K$3081:$Q$3081</definedName>
    <definedName name="CharEnglandEthnicityRefused_or_not_availableEthnicityRefused_or_not_available">CSWW_FTE_and_Headcount_snapshot!$K$3085:$Q$3085</definedName>
    <definedName name="CharEnglandEthnicityWhiteEthnicityWhite">CSWW_FTE_and_Headcount_snapshot!$K$3080:$Q$3080</definedName>
    <definedName name="CharEnglandFemaleGenderFemale">CSWW_FTE_and_Headcount_snapshot!$K$164:$Q$164</definedName>
    <definedName name="CharEnglandGenderFemaleGenderFemale">CSWW_FTE_and_Headcount_snapshot!$K$164:$Q$164</definedName>
    <definedName name="CharEnglandGenderMaleGenderMale">CSWW_FTE_and_Headcount_snapshot!$K$165:$Q$165</definedName>
    <definedName name="CharEnglandMaleGenderMale">CSWW_FTE_and_Headcount_snapshot!$K$165:$Q$165</definedName>
    <definedName name="CharEnglandRoleCase_holderRoleCase_holder">CSWW_FTE_and_Headcount_snapshot!$K$2112:$Q$2112</definedName>
    <definedName name="CharEnglandRoleFirst_line_managerRoleFirst_line_manager">CSWW_FTE_and_Headcount_snapshot!$K$2111:$Q$2111</definedName>
    <definedName name="CharEnglandRoleMiddle_managerRoleMiddle_manager">CSWW_FTE_and_Headcount_snapshot!$K$2110:$Q$2110</definedName>
    <definedName name="CharEnglandRoleQualified_without_casesRoleQualified_without_cases">CSWW_FTE_and_Headcount_snapshot!$K$2113:$Q$2113</definedName>
    <definedName name="CharEnglandRoleSenior_managerRoleSenior_manager">CSWW_FTE_and_Headcount_snapshot!$K$2108:$Q$2108</definedName>
    <definedName name="CharEnglandRoleSenior_practitionerRoleSenior_practitioner">CSWW_FTE_and_Headcount_snapshot!$K$2109:$Q$2109</definedName>
    <definedName name="CharEnglandTime_in_service10_years_or_more_but_less_than_20_yearsTime_in_service10_years_or_more_but_less_than_20_years">CSWW_FTE_and_Headcount_snapshot!$K$1139:$Q$1139</definedName>
    <definedName name="CharEnglandTime_in_service2_years_or_more_but_less_than_5_yearsTime_in_service2_years_or_more_but_less_than_5_years">CSWW_FTE_and_Headcount_snapshot!$K$1137:$Q$1137</definedName>
    <definedName name="CharEnglandTime_in_service20_years_or_more_but_less_than_30_yearsTime_in_service20_years_or_more_but_less_than_30_years">CSWW_FTE_and_Headcount_snapshot!$K$1140:$Q$1140</definedName>
    <definedName name="CharEnglandTime_in_service30_years_or_moreTime_in_service30_years_or_more">CSWW_FTE_and_Headcount_snapshot!$K$1141:$Q$1141</definedName>
    <definedName name="CharEnglandTime_in_service5_years_or_more_but_less_than_10_yearsTime_in_service5_years_or_more_but_less_than_10_years">CSWW_FTE_and_Headcount_snapshot!$K$1138:$Q$1138</definedName>
    <definedName name="CharEnglandTime_in_serviceLess_than_2_yearsTime_in_serviceLess_than_2_years">CSWW_FTE_and_Headcount_snapshot!$K$1136:$Q$1136</definedName>
    <definedName name="CharEnglandTotal">CSWW_FTE_and_Headcount_snapshot!$K$2:$Q$2</definedName>
    <definedName name="CharEnglandTotal_Total">CSWW_FTE_and_Headcount_snapshot!$K$2:$Q$2</definedName>
    <definedName name="CharEssex">CSWW_FTE_and_Headcount_snapshot!$K$89:$Q$89</definedName>
    <definedName name="CharEssexAge_group20_to_29_years_oldAge_group20_to_29_years_old">CSWW_FTE_and_Headcount_snapshot!$K$836:$Q$836</definedName>
    <definedName name="CharEssexAge_group30_to_39_years_oldAge_group30_to_39_years_old">CSWW_FTE_and_Headcount_snapshot!$K$837:$Q$837</definedName>
    <definedName name="CharEssexAge_group40_to_49_years_oldAge_group40_to_49_years_old">CSWW_FTE_and_Headcount_snapshot!$K$838:$Q$838</definedName>
    <definedName name="CharEssexAge_group50_years_old_and_overAge_group50_years_old_and_over">CSWW_FTE_and_Headcount_snapshot!$K$839:$Q$839</definedName>
    <definedName name="CharEssexEthnicityAny_other_ethnic_groupEthnicityAny_other_ethnic_group">CSWW_FTE_and_Headcount_snapshot!$K$3606:$Q$3606</definedName>
    <definedName name="CharEssexEthnicityAsian_or_Asian_BritishEthnicityAsian_or_Asian_British">CSWW_FTE_and_Headcount_snapshot!$K$3604:$Q$3604</definedName>
    <definedName name="CharEssexEthnicityBlack_or_Black_BritishEthnicityBlack_or_Black_British">CSWW_FTE_and_Headcount_snapshot!$K$3605:$Q$3605</definedName>
    <definedName name="CharEssexEthnicityMixedEthnicityMixed">CSWW_FTE_and_Headcount_snapshot!$K$3603:$Q$3603</definedName>
    <definedName name="CharEssexEthnicityRefused_or_not_availableEthnicityRefused_or_not_available">CSWW_FTE_and_Headcount_snapshot!$K$3607:$Q$3607</definedName>
    <definedName name="CharEssexEthnicityWhiteEthnicityWhite">CSWW_FTE_and_Headcount_snapshot!$K$3602:$Q$3602</definedName>
    <definedName name="CharEssexFemaleGenderFemale">CSWW_FTE_and_Headcount_snapshot!$K$338:$Q$338</definedName>
    <definedName name="CharEssexGenderFemaleGenderFemale">CSWW_FTE_and_Headcount_snapshot!$K$338:$Q$338</definedName>
    <definedName name="CharEssexGenderMaleGenderMale">CSWW_FTE_and_Headcount_snapshot!$K$339:$Q$339</definedName>
    <definedName name="CharEssexMaleGenderMale">CSWW_FTE_and_Headcount_snapshot!$K$339:$Q$339</definedName>
    <definedName name="CharEssexRoleCase_holderRoleCase_holder">CSWW_FTE_and_Headcount_snapshot!$K$2634:$Q$2634</definedName>
    <definedName name="CharEssexRoleFirst_line_managerRoleFirst_line_manager">CSWW_FTE_and_Headcount_snapshot!$K$2633:$Q$2633</definedName>
    <definedName name="CharEssexRoleMiddle_managerRoleMiddle_manager">CSWW_FTE_and_Headcount_snapshot!$K$2632:$Q$2632</definedName>
    <definedName name="CharEssexRoleQualified_without_casesRoleQualified_without_cases">CSWW_FTE_and_Headcount_snapshot!$K$2635:$Q$2635</definedName>
    <definedName name="CharEssexRoleSenior_managerRoleSenior_manager">CSWW_FTE_and_Headcount_snapshot!$K$2630:$Q$2630</definedName>
    <definedName name="CharEssexRoleSenior_practitionerRoleSenior_practitioner">CSWW_FTE_and_Headcount_snapshot!$K$2631:$Q$2631</definedName>
    <definedName name="CharEssexTime_in_service10_years_or_more_but_less_than_20_yearsTime_in_service10_years_or_more_but_less_than_20_years">CSWW_FTE_and_Headcount_snapshot!$K$1661:$Q$1661</definedName>
    <definedName name="CharEssexTime_in_service2_years_or_more_but_less_than_5_yearsTime_in_service2_years_or_more_but_less_than_5_years">CSWW_FTE_and_Headcount_snapshot!$K$1659:$Q$1659</definedName>
    <definedName name="CharEssexTime_in_service20_years_or_more_but_less_than_30_yearsTime_in_service20_years_or_more_but_less_than_30_years">CSWW_FTE_and_Headcount_snapshot!$K$1662:$Q$1662</definedName>
    <definedName name="CharEssexTime_in_service30_years_or_moreTime_in_service30_years_or_more">CSWW_FTE_and_Headcount_snapshot!$K$1663:$Q$1663</definedName>
    <definedName name="CharEssexTime_in_service5_years_or_more_but_less_than_10_yearsTime_in_service5_years_or_more_but_less_than_10_years">CSWW_FTE_and_Headcount_snapshot!$K$1660:$Q$1660</definedName>
    <definedName name="CharEssexTime_in_serviceLess_than_2_yearsTime_in_serviceLess_than_2_years">CSWW_FTE_and_Headcount_snapshot!$K$1658:$Q$1658</definedName>
    <definedName name="CharEssexTotal">CSWW_FTE_and_Headcount_snapshot!$K$89:$Q$89</definedName>
    <definedName name="CharEssexTotal_Total">CSWW_FTE_and_Headcount_snapshot!$K$89:$Q$89</definedName>
    <definedName name="CharGateshead">CSWW_FTE_and_Headcount_snapshot!$K$15:$Q$15</definedName>
    <definedName name="CharGatesheadAge_group20_to_29_years_oldAge_group20_to_29_years_old">CSWW_FTE_and_Headcount_snapshot!$K$540:$Q$540</definedName>
    <definedName name="CharGatesheadAge_group30_to_39_years_oldAge_group30_to_39_years_old">CSWW_FTE_and_Headcount_snapshot!$K$541:$Q$541</definedName>
    <definedName name="CharGatesheadAge_group40_to_49_years_oldAge_group40_to_49_years_old">CSWW_FTE_and_Headcount_snapshot!$K$542:$Q$542</definedName>
    <definedName name="CharGatesheadAge_group50_years_old_and_overAge_group50_years_old_and_over">CSWW_FTE_and_Headcount_snapshot!$K$543:$Q$543</definedName>
    <definedName name="CharGatesheadEthnicityAny_other_ethnic_groupEthnicityAny_other_ethnic_group">CSWW_FTE_and_Headcount_snapshot!$K$3162:$Q$3162</definedName>
    <definedName name="CharGatesheadEthnicityAsian_or_Asian_BritishEthnicityAsian_or_Asian_British">CSWW_FTE_and_Headcount_snapshot!$K$3160:$Q$3160</definedName>
    <definedName name="CharGatesheadEthnicityBlack_or_Black_BritishEthnicityBlack_or_Black_British">CSWW_FTE_and_Headcount_snapshot!$K$3161:$Q$3161</definedName>
    <definedName name="CharGatesheadEthnicityMixedEthnicityMixed">CSWW_FTE_and_Headcount_snapshot!$K$3159:$Q$3159</definedName>
    <definedName name="CharGatesheadEthnicityRefused_or_not_availableEthnicityRefused_or_not_available">CSWW_FTE_and_Headcount_snapshot!$K$3163:$Q$3163</definedName>
    <definedName name="CharGatesheadEthnicityWhiteEthnicityWhite">CSWW_FTE_and_Headcount_snapshot!$K$3158:$Q$3158</definedName>
    <definedName name="CharGatesheadFemaleGenderFemale">CSWW_FTE_and_Headcount_snapshot!$K$190:$Q$190</definedName>
    <definedName name="CharGatesheadGenderFemaleGenderFemale">CSWW_FTE_and_Headcount_snapshot!$K$190:$Q$190</definedName>
    <definedName name="CharGatesheadGenderMaleGenderMale">CSWW_FTE_and_Headcount_snapshot!$K$191:$Q$191</definedName>
    <definedName name="CharGatesheadMaleGenderMale">CSWW_FTE_and_Headcount_snapshot!$K$191:$Q$191</definedName>
    <definedName name="CharGatesheadRoleCase_holderRoleCase_holder">CSWW_FTE_and_Headcount_snapshot!$K$2190:$Q$2190</definedName>
    <definedName name="CharGatesheadRoleFirst_line_managerRoleFirst_line_manager">CSWW_FTE_and_Headcount_snapshot!$K$2189:$Q$2189</definedName>
    <definedName name="CharGatesheadRoleMiddle_managerRoleMiddle_manager">CSWW_FTE_and_Headcount_snapshot!$K$2188:$Q$2188</definedName>
    <definedName name="CharGatesheadRoleQualified_without_casesRoleQualified_without_cases">CSWW_FTE_and_Headcount_snapshot!$K$2191:$Q$2191</definedName>
    <definedName name="CharGatesheadRoleSenior_managerRoleSenior_manager">CSWW_FTE_and_Headcount_snapshot!$K$2186:$Q$2186</definedName>
    <definedName name="CharGatesheadRoleSenior_practitionerRoleSenior_practitioner">CSWW_FTE_and_Headcount_snapshot!$K$2187:$Q$2187</definedName>
    <definedName name="CharGatesheadTime_in_service10_years_or_more_but_less_than_20_yearsTime_in_service10_years_or_more_but_less_than_20_years">CSWW_FTE_and_Headcount_snapshot!$K$1217:$Q$1217</definedName>
    <definedName name="CharGatesheadTime_in_service2_years_or_more_but_less_than_5_yearsTime_in_service2_years_or_more_but_less_than_5_years">CSWW_FTE_and_Headcount_snapshot!$K$1215:$Q$1215</definedName>
    <definedName name="CharGatesheadTime_in_service20_years_or_more_but_less_than_30_yearsTime_in_service20_years_or_more_but_less_than_30_years">CSWW_FTE_and_Headcount_snapshot!$K$1218:$Q$1218</definedName>
    <definedName name="CharGatesheadTime_in_service30_years_or_moreTime_in_service30_years_or_more">CSWW_FTE_and_Headcount_snapshot!$K$1219:$Q$1219</definedName>
    <definedName name="CharGatesheadTime_in_service5_years_or_more_but_less_than_10_yearsTime_in_service5_years_or_more_but_less_than_10_years">CSWW_FTE_and_Headcount_snapshot!$K$1216:$Q$1216</definedName>
    <definedName name="CharGatesheadTime_in_serviceLess_than_2_yearsTime_in_serviceLess_than_2_years">CSWW_FTE_and_Headcount_snapshot!$K$1214:$Q$1214</definedName>
    <definedName name="CharGatesheadTotal">CSWW_FTE_and_Headcount_snapshot!$K$15:$Q$15</definedName>
    <definedName name="CharGatesheadTotal_Total">CSWW_FTE_and_Headcount_snapshot!$K$15:$Q$15</definedName>
    <definedName name="CharGloucestershire">CSWW_FTE_and_Headcount_snapshot!$K$122:$Q$122</definedName>
    <definedName name="CharGloucestershireAge_group20_to_29_years_oldAge_group20_to_29_years_old">CSWW_FTE_and_Headcount_snapshot!$K$968:$Q$968</definedName>
    <definedName name="CharGloucestershireAge_group30_to_39_years_oldAge_group30_to_39_years_old">CSWW_FTE_and_Headcount_snapshot!$K$969:$Q$969</definedName>
    <definedName name="CharGloucestershireAge_group40_to_49_years_oldAge_group40_to_49_years_old">CSWW_FTE_and_Headcount_snapshot!$K$970:$Q$970</definedName>
    <definedName name="CharGloucestershireAge_group50_years_old_and_overAge_group50_years_old_and_over">CSWW_FTE_and_Headcount_snapshot!$K$971:$Q$971</definedName>
    <definedName name="CharGloucestershireEthnicityAny_other_ethnic_groupEthnicityAny_other_ethnic_group">CSWW_FTE_and_Headcount_snapshot!$K$3804:$Q$3804</definedName>
    <definedName name="CharGloucestershireEthnicityAsian_or_Asian_BritishEthnicityAsian_or_Asian_British">CSWW_FTE_and_Headcount_snapshot!$K$3802:$Q$3802</definedName>
    <definedName name="CharGloucestershireEthnicityBlack_or_Black_BritishEthnicityBlack_or_Black_British">CSWW_FTE_and_Headcount_snapshot!$K$3803:$Q$3803</definedName>
    <definedName name="CharGloucestershireEthnicityMixedEthnicityMixed">CSWW_FTE_and_Headcount_snapshot!$K$3801:$Q$3801</definedName>
    <definedName name="CharGloucestershireEthnicityRefused_or_not_availableEthnicityRefused_or_not_available">CSWW_FTE_and_Headcount_snapshot!$K$3805:$Q$3805</definedName>
    <definedName name="CharGloucestershireEthnicityWhiteEthnicityWhite">CSWW_FTE_and_Headcount_snapshot!$K$3800:$Q$3800</definedName>
    <definedName name="CharGloucestershireFemaleGenderFemale">CSWW_FTE_and_Headcount_snapshot!$K$404:$Q$404</definedName>
    <definedName name="CharGloucestershireGenderFemaleGenderFemale">CSWW_FTE_and_Headcount_snapshot!$K$404:$Q$404</definedName>
    <definedName name="CharGloucestershireGenderMaleGenderMale">CSWW_FTE_and_Headcount_snapshot!$K$405:$Q$405</definedName>
    <definedName name="CharGloucestershireMaleGenderMale">CSWW_FTE_and_Headcount_snapshot!$K$405:$Q$405</definedName>
    <definedName name="CharGloucestershireRoleCase_holderRoleCase_holder">CSWW_FTE_and_Headcount_snapshot!$K$2832:$Q$2832</definedName>
    <definedName name="CharGloucestershireRoleFirst_line_managerRoleFirst_line_manager">CSWW_FTE_and_Headcount_snapshot!$K$2831:$Q$2831</definedName>
    <definedName name="CharGloucestershireRoleMiddle_managerRoleMiddle_manager">CSWW_FTE_and_Headcount_snapshot!$K$2830:$Q$2830</definedName>
    <definedName name="CharGloucestershireRoleQualified_without_casesRoleQualified_without_cases">CSWW_FTE_and_Headcount_snapshot!$K$2833:$Q$2833</definedName>
    <definedName name="CharGloucestershireRoleSenior_managerRoleSenior_manager">CSWW_FTE_and_Headcount_snapshot!$K$2828:$Q$2828</definedName>
    <definedName name="CharGloucestershireRoleSenior_practitionerRoleSenior_practitioner">CSWW_FTE_and_Headcount_snapshot!$K$2829:$Q$2829</definedName>
    <definedName name="CharGloucestershireTime_in_service10_years_or_more_but_less_than_20_yearsTime_in_service10_years_or_more_but_less_than_20_years">CSWW_FTE_and_Headcount_snapshot!$K$1859:$Q$1859</definedName>
    <definedName name="CharGloucestershireTime_in_service2_years_or_more_but_less_than_5_yearsTime_in_service2_years_or_more_but_less_than_5_years">CSWW_FTE_and_Headcount_snapshot!$K$1857:$Q$1857</definedName>
    <definedName name="CharGloucestershireTime_in_service20_years_or_more_but_less_than_30_yearsTime_in_service20_years_or_more_but_less_than_30_years">CSWW_FTE_and_Headcount_snapshot!$K$1860:$Q$1860</definedName>
    <definedName name="CharGloucestershireTime_in_service30_years_or_moreTime_in_service30_years_or_more">CSWW_FTE_and_Headcount_snapshot!$K$1861:$Q$1861</definedName>
    <definedName name="CharGloucestershireTime_in_service5_years_or_more_but_less_than_10_yearsTime_in_service5_years_or_more_but_less_than_10_years">CSWW_FTE_and_Headcount_snapshot!$K$1858:$Q$1858</definedName>
    <definedName name="CharGloucestershireTime_in_serviceLess_than_2_yearsTime_in_serviceLess_than_2_years">CSWW_FTE_and_Headcount_snapshot!$K$1856:$Q$1856</definedName>
    <definedName name="CharGloucestershireTotal">CSWW_FTE_and_Headcount_snapshot!$K$122:$Q$122</definedName>
    <definedName name="CharGloucestershireTotal_Total">CSWW_FTE_and_Headcount_snapshot!$K$122:$Q$122</definedName>
    <definedName name="CharGreenwich">CSWW_FTE_and_Headcount_snapshot!$K$154:$Q$154</definedName>
    <definedName name="CharGreenwichAge_group20_to_29_years_oldAge_group20_to_29_years_old">CSWW_FTE_and_Headcount_snapshot!$K$1096:$Q$1096</definedName>
    <definedName name="CharGreenwichAge_group30_to_39_years_oldAge_group30_to_39_years_old">CSWW_FTE_and_Headcount_snapshot!$K$1097:$Q$1097</definedName>
    <definedName name="CharGreenwichAge_group40_to_49_years_oldAge_group40_to_49_years_old">CSWW_FTE_and_Headcount_snapshot!$K$1098:$Q$1098</definedName>
    <definedName name="CharGreenwichAge_group50_years_old_and_overAge_group50_years_old_and_over">CSWW_FTE_and_Headcount_snapshot!$K$1099:$Q$1099</definedName>
    <definedName name="CharGreenwichEthnicityAny_other_ethnic_groupEthnicityAny_other_ethnic_group">CSWW_FTE_and_Headcount_snapshot!$K$3996:$Q$3996</definedName>
    <definedName name="CharGreenwichEthnicityAsian_or_Asian_BritishEthnicityAsian_or_Asian_British">CSWW_FTE_and_Headcount_snapshot!$K$3994:$Q$3994</definedName>
    <definedName name="CharGreenwichEthnicityBlack_or_Black_BritishEthnicityBlack_or_Black_British">CSWW_FTE_and_Headcount_snapshot!$K$3995:$Q$3995</definedName>
    <definedName name="CharGreenwichEthnicityMixedEthnicityMixed">CSWW_FTE_and_Headcount_snapshot!$K$3993:$Q$3993</definedName>
    <definedName name="CharGreenwichEthnicityRefused_or_not_availableEthnicityRefused_or_not_available">CSWW_FTE_and_Headcount_snapshot!$K$3997:$Q$3997</definedName>
    <definedName name="CharGreenwichEthnicityWhiteEthnicityWhite">CSWW_FTE_and_Headcount_snapshot!$K$3992:$Q$3992</definedName>
    <definedName name="CharGreenwichFemaleGenderFemale">CSWW_FTE_and_Headcount_snapshot!$K$468:$Q$468</definedName>
    <definedName name="CharGreenwichGenderFemaleGenderFemale">CSWW_FTE_and_Headcount_snapshot!$K$468:$Q$468</definedName>
    <definedName name="CharGreenwichGenderMaleGenderMale">CSWW_FTE_and_Headcount_snapshot!$K$469:$Q$469</definedName>
    <definedName name="CharGreenwichMaleGenderMale">CSWW_FTE_and_Headcount_snapshot!$K$469:$Q$469</definedName>
    <definedName name="CharGreenwichRoleCase_holderRoleCase_holder">CSWW_FTE_and_Headcount_snapshot!$K$3024:$Q$3024</definedName>
    <definedName name="CharGreenwichRoleFirst_line_managerRoleFirst_line_manager">CSWW_FTE_and_Headcount_snapshot!$K$3023:$Q$3023</definedName>
    <definedName name="CharGreenwichRoleMiddle_managerRoleMiddle_manager">CSWW_FTE_and_Headcount_snapshot!$K$3022:$Q$3022</definedName>
    <definedName name="CharGreenwichRoleQualified_without_casesRoleQualified_without_cases">CSWW_FTE_and_Headcount_snapshot!$K$3025:$Q$3025</definedName>
    <definedName name="CharGreenwichRoleSenior_managerRoleSenior_manager">CSWW_FTE_and_Headcount_snapshot!$K$3020:$Q$3020</definedName>
    <definedName name="CharGreenwichRoleSenior_practitionerRoleSenior_practitioner">CSWW_FTE_and_Headcount_snapshot!$K$3021:$Q$3021</definedName>
    <definedName name="CharGreenwichTime_in_service10_years_or_more_but_less_than_20_yearsTime_in_service10_years_or_more_but_less_than_20_years">CSWW_FTE_and_Headcount_snapshot!$K$2051:$Q$2051</definedName>
    <definedName name="CharGreenwichTime_in_service2_years_or_more_but_less_than_5_yearsTime_in_service2_years_or_more_but_less_than_5_years">CSWW_FTE_and_Headcount_snapshot!$K$2049:$Q$2049</definedName>
    <definedName name="CharGreenwichTime_in_service20_years_or_more_but_less_than_30_yearsTime_in_service20_years_or_more_but_less_than_30_years">CSWW_FTE_and_Headcount_snapshot!$K$2052:$Q$2052</definedName>
    <definedName name="CharGreenwichTime_in_service30_years_or_moreTime_in_service30_years_or_more">CSWW_FTE_and_Headcount_snapshot!$K$2053:$Q$2053</definedName>
    <definedName name="CharGreenwichTime_in_service5_years_or_more_but_less_than_10_yearsTime_in_service5_years_or_more_but_less_than_10_years">CSWW_FTE_and_Headcount_snapshot!$K$2050:$Q$2050</definedName>
    <definedName name="CharGreenwichTime_in_serviceLess_than_2_yearsTime_in_serviceLess_than_2_years">CSWW_FTE_and_Headcount_snapshot!$K$2048:$Q$2048</definedName>
    <definedName name="CharGreenwichTotal">CSWW_FTE_and_Headcount_snapshot!$K$154:$Q$154</definedName>
    <definedName name="CharGreenwichTotal_Total">CSWW_FTE_and_Headcount_snapshot!$K$154:$Q$154</definedName>
    <definedName name="CharHackney">CSWW_FTE_and_Headcount_snapshot!$K$134:$Q$134</definedName>
    <definedName name="CharHackneyAge_group20_to_29_years_oldAge_group20_to_29_years_old">CSWW_FTE_and_Headcount_snapshot!$K$1016:$Q$1016</definedName>
    <definedName name="CharHackneyAge_group30_to_39_years_oldAge_group30_to_39_years_old">CSWW_FTE_and_Headcount_snapshot!$K$1017:$Q$1017</definedName>
    <definedName name="CharHackneyAge_group40_to_49_years_oldAge_group40_to_49_years_old">CSWW_FTE_and_Headcount_snapshot!$K$1018:$Q$1018</definedName>
    <definedName name="CharHackneyAge_group50_years_old_and_overAge_group50_years_old_and_over">CSWW_FTE_and_Headcount_snapshot!$K$1019:$Q$1019</definedName>
    <definedName name="CharHackneyEthnicityAny_other_ethnic_groupEthnicityAny_other_ethnic_group">CSWW_FTE_and_Headcount_snapshot!$K$3876:$Q$3876</definedName>
    <definedName name="CharHackneyEthnicityAsian_or_Asian_BritishEthnicityAsian_or_Asian_British">CSWW_FTE_and_Headcount_snapshot!$K$3874:$Q$3874</definedName>
    <definedName name="CharHackneyEthnicityBlack_or_Black_BritishEthnicityBlack_or_Black_British">CSWW_FTE_and_Headcount_snapshot!$K$3875:$Q$3875</definedName>
    <definedName name="CharHackneyEthnicityMixedEthnicityMixed">CSWW_FTE_and_Headcount_snapshot!$K$3873:$Q$3873</definedName>
    <definedName name="CharHackneyEthnicityRefused_or_not_availableEthnicityRefused_or_not_available">CSWW_FTE_and_Headcount_snapshot!$K$3877:$Q$3877</definedName>
    <definedName name="CharHackneyEthnicityWhiteEthnicityWhite">CSWW_FTE_and_Headcount_snapshot!$K$3872:$Q$3872</definedName>
    <definedName name="CharHackneyFemaleGenderFemale">CSWW_FTE_and_Headcount_snapshot!$K$428:$Q$428</definedName>
    <definedName name="CharHackneyGenderFemaleGenderFemale">CSWW_FTE_and_Headcount_snapshot!$K$428:$Q$428</definedName>
    <definedName name="CharHackneyGenderMaleGenderMale">CSWW_FTE_and_Headcount_snapshot!$K$429:$Q$429</definedName>
    <definedName name="CharHackneyMaleGenderMale">CSWW_FTE_and_Headcount_snapshot!$K$429:$Q$429</definedName>
    <definedName name="CharHackneyRoleCase_holderRoleCase_holder">CSWW_FTE_and_Headcount_snapshot!$K$2904:$Q$2904</definedName>
    <definedName name="CharHackneyRoleFirst_line_managerRoleFirst_line_manager">CSWW_FTE_and_Headcount_snapshot!$K$2903:$Q$2903</definedName>
    <definedName name="CharHackneyRoleMiddle_managerRoleMiddle_manager">CSWW_FTE_and_Headcount_snapshot!$K$2902:$Q$2902</definedName>
    <definedName name="CharHackneyRoleQualified_without_casesRoleQualified_without_cases">CSWW_FTE_and_Headcount_snapshot!$K$2905:$Q$2905</definedName>
    <definedName name="CharHackneyRoleSenior_managerRoleSenior_manager">CSWW_FTE_and_Headcount_snapshot!$K$2900:$Q$2900</definedName>
    <definedName name="CharHackneyRoleSenior_practitionerRoleSenior_practitioner">CSWW_FTE_and_Headcount_snapshot!$K$2901:$Q$2901</definedName>
    <definedName name="CharHackneyTime_in_service10_years_or_more_but_less_than_20_yearsTime_in_service10_years_or_more_but_less_than_20_years">CSWW_FTE_and_Headcount_snapshot!$K$1931:$Q$1931</definedName>
    <definedName name="CharHackneyTime_in_service2_years_or_more_but_less_than_5_yearsTime_in_service2_years_or_more_but_less_than_5_years">CSWW_FTE_and_Headcount_snapshot!$K$1929:$Q$1929</definedName>
    <definedName name="CharHackneyTime_in_service20_years_or_more_but_less_than_30_yearsTime_in_service20_years_or_more_but_less_than_30_years">CSWW_FTE_and_Headcount_snapshot!$K$1932:$Q$1932</definedName>
    <definedName name="CharHackneyTime_in_service30_years_or_moreTime_in_service30_years_or_more">CSWW_FTE_and_Headcount_snapshot!$K$1933:$Q$1933</definedName>
    <definedName name="CharHackneyTime_in_service5_years_or_more_but_less_than_10_yearsTime_in_service5_years_or_more_but_less_than_10_years">CSWW_FTE_and_Headcount_snapshot!$K$1930:$Q$1930</definedName>
    <definedName name="CharHackneyTime_in_serviceLess_than_2_yearsTime_in_serviceLess_than_2_years">CSWW_FTE_and_Headcount_snapshot!$K$1928:$Q$1928</definedName>
    <definedName name="CharHackneyTotal">CSWW_FTE_and_Headcount_snapshot!$K$134:$Q$134</definedName>
    <definedName name="CharHackneyTotal_Total">CSWW_FTE_and_Headcount_snapshot!$K$134:$Q$134</definedName>
    <definedName name="CharHalton">CSWW_FTE_and_Headcount_snapshot!$K$32:$Q$32</definedName>
    <definedName name="CharHaltonAge_group20_to_29_years_oldAge_group20_to_29_years_old">CSWW_FTE_and_Headcount_snapshot!$K$608:$Q$608</definedName>
    <definedName name="CharHaltonAge_group30_to_39_years_oldAge_group30_to_39_years_old">CSWW_FTE_and_Headcount_snapshot!$K$609:$Q$609</definedName>
    <definedName name="CharHaltonAge_group40_to_49_years_oldAge_group40_to_49_years_old">CSWW_FTE_and_Headcount_snapshot!$K$610:$Q$610</definedName>
    <definedName name="CharHaltonAge_group50_years_old_and_overAge_group50_years_old_and_over">CSWW_FTE_and_Headcount_snapshot!$K$611:$Q$611</definedName>
    <definedName name="CharHaltonEthnicityAny_other_ethnic_groupEthnicityAny_other_ethnic_group">CSWW_FTE_and_Headcount_snapshot!$K$3264:$Q$3264</definedName>
    <definedName name="CharHaltonEthnicityAsian_or_Asian_BritishEthnicityAsian_or_Asian_British">CSWW_FTE_and_Headcount_snapshot!$K$3262:$Q$3262</definedName>
    <definedName name="CharHaltonEthnicityBlack_or_Black_BritishEthnicityBlack_or_Black_British">CSWW_FTE_and_Headcount_snapshot!$K$3263:$Q$3263</definedName>
    <definedName name="CharHaltonEthnicityMixedEthnicityMixed">CSWW_FTE_and_Headcount_snapshot!$K$3261:$Q$3261</definedName>
    <definedName name="CharHaltonEthnicityRefused_or_not_availableEthnicityRefused_or_not_available">CSWW_FTE_and_Headcount_snapshot!$K$3265:$Q$3265</definedName>
    <definedName name="CharHaltonEthnicityWhiteEthnicityWhite">CSWW_FTE_and_Headcount_snapshot!$K$3260:$Q$3260</definedName>
    <definedName name="CharHaltonFemaleGenderFemale">CSWW_FTE_and_Headcount_snapshot!$K$224:$Q$224</definedName>
    <definedName name="CharHaltonGenderFemaleGenderFemale">CSWW_FTE_and_Headcount_snapshot!$K$224:$Q$224</definedName>
    <definedName name="CharHaltonGenderMaleGenderMale">CSWW_FTE_and_Headcount_snapshot!$K$225:$Q$225</definedName>
    <definedName name="CharHaltonMaleGenderMale">CSWW_FTE_and_Headcount_snapshot!$K$225:$Q$225</definedName>
    <definedName name="CharHaltonRoleCase_holderRoleCase_holder">CSWW_FTE_and_Headcount_snapshot!$K$2292:$Q$2292</definedName>
    <definedName name="CharHaltonRoleFirst_line_managerRoleFirst_line_manager">CSWW_FTE_and_Headcount_snapshot!$K$2291:$Q$2291</definedName>
    <definedName name="CharHaltonRoleMiddle_managerRoleMiddle_manager">CSWW_FTE_and_Headcount_snapshot!$K$2290:$Q$2290</definedName>
    <definedName name="CharHaltonRoleQualified_without_casesRoleQualified_without_cases">CSWW_FTE_and_Headcount_snapshot!$K$2293:$Q$2293</definedName>
    <definedName name="CharHaltonRoleSenior_managerRoleSenior_manager">CSWW_FTE_and_Headcount_snapshot!$K$2288:$Q$2288</definedName>
    <definedName name="CharHaltonRoleSenior_practitionerRoleSenior_practitioner">CSWW_FTE_and_Headcount_snapshot!$K$2289:$Q$2289</definedName>
    <definedName name="CharHaltonTime_in_service10_years_or_more_but_less_than_20_yearsTime_in_service10_years_or_more_but_less_than_20_years">CSWW_FTE_and_Headcount_snapshot!$K$1319:$Q$1319</definedName>
    <definedName name="CharHaltonTime_in_service2_years_or_more_but_less_than_5_yearsTime_in_service2_years_or_more_but_less_than_5_years">CSWW_FTE_and_Headcount_snapshot!$K$1317:$Q$1317</definedName>
    <definedName name="CharHaltonTime_in_service20_years_or_more_but_less_than_30_yearsTime_in_service20_years_or_more_but_less_than_30_years">CSWW_FTE_and_Headcount_snapshot!$K$1320:$Q$1320</definedName>
    <definedName name="CharHaltonTime_in_service30_years_or_moreTime_in_service30_years_or_more">CSWW_FTE_and_Headcount_snapshot!$K$1321:$Q$1321</definedName>
    <definedName name="CharHaltonTime_in_service5_years_or_more_but_less_than_10_yearsTime_in_service5_years_or_more_but_less_than_10_years">CSWW_FTE_and_Headcount_snapshot!$K$1318:$Q$1318</definedName>
    <definedName name="CharHaltonTime_in_serviceLess_than_2_yearsTime_in_serviceLess_than_2_years">CSWW_FTE_and_Headcount_snapshot!$K$1316:$Q$1316</definedName>
    <definedName name="CharHaltonTotal">CSWW_FTE_and_Headcount_snapshot!$K$32:$Q$32</definedName>
    <definedName name="CharHaltonTotal_Total">CSWW_FTE_and_Headcount_snapshot!$K$32:$Q$32</definedName>
    <definedName name="CharHammersmith_and_Fulham">CSWW_FTE_and_Headcount_snapshot!$K$135:$Q$135</definedName>
    <definedName name="CharHammersmith_and_FulhamAge_group20_to_29_years_oldAge_group20_to_29_years_old">CSWW_FTE_and_Headcount_snapshot!$K$1020:$Q$1020</definedName>
    <definedName name="CharHammersmith_and_FulhamAge_group30_to_39_years_oldAge_group30_to_39_years_old">CSWW_FTE_and_Headcount_snapshot!$K$1021:$Q$1021</definedName>
    <definedName name="CharHammersmith_and_FulhamAge_group40_to_49_years_oldAge_group40_to_49_years_old">CSWW_FTE_and_Headcount_snapshot!$K$1022:$Q$1022</definedName>
    <definedName name="CharHammersmith_and_FulhamAge_group50_years_old_and_overAge_group50_years_old_and_over">CSWW_FTE_and_Headcount_snapshot!$K$1023:$Q$1023</definedName>
    <definedName name="CharHammersmith_and_FulhamEthnicityAny_other_ethnic_groupEthnicityAny_other_ethnic_group">CSWW_FTE_and_Headcount_snapshot!$K$3882:$Q$3882</definedName>
    <definedName name="CharHammersmith_and_FulhamEthnicityAsian_or_Asian_BritishEthnicityAsian_or_Asian_British">CSWW_FTE_and_Headcount_snapshot!$K$3880:$Q$3880</definedName>
    <definedName name="CharHammersmith_and_FulhamEthnicityBlack_or_Black_BritishEthnicityBlack_or_Black_British">CSWW_FTE_and_Headcount_snapshot!$K$3881:$Q$3881</definedName>
    <definedName name="CharHammersmith_and_FulhamEthnicityMixedEthnicityMixed">CSWW_FTE_and_Headcount_snapshot!$K$3879:$Q$3879</definedName>
    <definedName name="CharHammersmith_and_FulhamEthnicityRefused_or_not_availableEthnicityRefused_or_not_available">CSWW_FTE_and_Headcount_snapshot!$K$3883:$Q$3883</definedName>
    <definedName name="CharHammersmith_and_FulhamEthnicityWhiteEthnicityWhite">CSWW_FTE_and_Headcount_snapshot!$K$3878:$Q$3878</definedName>
    <definedName name="CharHammersmith_and_FulhamFemaleGenderFemale">CSWW_FTE_and_Headcount_snapshot!$K$430:$Q$430</definedName>
    <definedName name="CharHammersmith_and_FulhamGenderFemaleGenderFemale">CSWW_FTE_and_Headcount_snapshot!$K$430:$Q$430</definedName>
    <definedName name="CharHammersmith_and_FulhamGenderMaleGenderMale">CSWW_FTE_and_Headcount_snapshot!$K$431:$Q$431</definedName>
    <definedName name="CharHammersmith_and_FulhamMaleGenderMale">CSWW_FTE_and_Headcount_snapshot!$K$431:$Q$431</definedName>
    <definedName name="CharHammersmith_and_FulhamRoleCase_holderRoleCase_holder">CSWW_FTE_and_Headcount_snapshot!$K$2910:$Q$2910</definedName>
    <definedName name="CharHammersmith_and_FulhamRoleFirst_line_managerRoleFirst_line_manager">CSWW_FTE_and_Headcount_snapshot!$K$2909:$Q$2909</definedName>
    <definedName name="CharHammersmith_and_FulhamRoleMiddle_managerRoleMiddle_manager">CSWW_FTE_and_Headcount_snapshot!$K$2908:$Q$2908</definedName>
    <definedName name="CharHammersmith_and_FulhamRoleQualified_without_casesRoleQualified_without_cases">CSWW_FTE_and_Headcount_snapshot!$K$2911:$Q$2911</definedName>
    <definedName name="CharHammersmith_and_FulhamRoleSenior_managerRoleSenior_manager">CSWW_FTE_and_Headcount_snapshot!$K$2906:$Q$2906</definedName>
    <definedName name="CharHammersmith_and_FulhamRoleSenior_practitionerRoleSenior_practitioner">CSWW_FTE_and_Headcount_snapshot!$K$2907:$Q$2907</definedName>
    <definedName name="CharHammersmith_and_FulhamTime_in_service10_years_or_more_but_less_than_20_yearsTime_in_service10_years_or_more_but_less_than_20_years">CSWW_FTE_and_Headcount_snapshot!$K$1937:$Q$1937</definedName>
    <definedName name="CharHammersmith_and_FulhamTime_in_service2_years_or_more_but_less_than_5_yearsTime_in_service2_years_or_more_but_less_than_5_years">CSWW_FTE_and_Headcount_snapshot!$K$1935:$Q$1935</definedName>
    <definedName name="CharHammersmith_and_FulhamTime_in_service20_years_or_more_but_less_than_30_yearsTime_in_service20_years_or_more_but_less_than_30_years">CSWW_FTE_and_Headcount_snapshot!$K$1938:$Q$1938</definedName>
    <definedName name="CharHammersmith_and_FulhamTime_in_service30_years_or_moreTime_in_service30_years_or_more">CSWW_FTE_and_Headcount_snapshot!$K$1939:$Q$1939</definedName>
    <definedName name="CharHammersmith_and_FulhamTime_in_service5_years_or_more_but_less_than_10_yearsTime_in_service5_years_or_more_but_less_than_10_years">CSWW_FTE_and_Headcount_snapshot!$K$1936:$Q$1936</definedName>
    <definedName name="CharHammersmith_and_FulhamTime_in_serviceLess_than_2_yearsTime_in_serviceLess_than_2_years">CSWW_FTE_and_Headcount_snapshot!$K$1934:$Q$1934</definedName>
    <definedName name="CharHammersmith_and_FulhamTotal">CSWW_FTE_and_Headcount_snapshot!$K$135:$Q$135</definedName>
    <definedName name="CharHammersmith_and_FulhamTotal_Total">CSWW_FTE_and_Headcount_snapshot!$K$135:$Q$135</definedName>
    <definedName name="CharHampshire">CSWW_FTE_and_Headcount_snapshot!$K$101:$Q$101</definedName>
    <definedName name="CharHampshireAge_group20_to_29_years_oldAge_group20_to_29_years_old">CSWW_FTE_and_Headcount_snapshot!$K$884:$Q$884</definedName>
    <definedName name="CharHampshireAge_group30_to_39_years_oldAge_group30_to_39_years_old">CSWW_FTE_and_Headcount_snapshot!$K$885:$Q$885</definedName>
    <definedName name="CharHampshireAge_group40_to_49_years_oldAge_group40_to_49_years_old">CSWW_FTE_and_Headcount_snapshot!$K$886:$Q$886</definedName>
    <definedName name="CharHampshireAge_group50_years_old_and_overAge_group50_years_old_and_over">CSWW_FTE_and_Headcount_snapshot!$K$887:$Q$887</definedName>
    <definedName name="CharHampshireEthnicityAny_other_ethnic_groupEthnicityAny_other_ethnic_group">CSWW_FTE_and_Headcount_snapshot!$K$3678:$Q$3678</definedName>
    <definedName name="CharHampshireEthnicityAsian_or_Asian_BritishEthnicityAsian_or_Asian_British">CSWW_FTE_and_Headcount_snapshot!$K$3676:$Q$3676</definedName>
    <definedName name="CharHampshireEthnicityBlack_or_Black_BritishEthnicityBlack_or_Black_British">CSWW_FTE_and_Headcount_snapshot!$K$3677:$Q$3677</definedName>
    <definedName name="CharHampshireEthnicityMixedEthnicityMixed">CSWW_FTE_and_Headcount_snapshot!$K$3675:$Q$3675</definedName>
    <definedName name="CharHampshireEthnicityRefused_or_not_availableEthnicityRefused_or_not_available">CSWW_FTE_and_Headcount_snapshot!$K$3679:$Q$3679</definedName>
    <definedName name="CharHampshireEthnicityWhiteEthnicityWhite">CSWW_FTE_and_Headcount_snapshot!$K$3674:$Q$3674</definedName>
    <definedName name="CharHampshireFemaleGenderFemale">CSWW_FTE_and_Headcount_snapshot!$K$362:$Q$362</definedName>
    <definedName name="CharHampshireGenderFemaleGenderFemale">CSWW_FTE_and_Headcount_snapshot!$K$362:$Q$362</definedName>
    <definedName name="CharHampshireGenderMaleGenderMale">CSWW_FTE_and_Headcount_snapshot!$K$363:$Q$363</definedName>
    <definedName name="CharHampshireMaleGenderMale">CSWW_FTE_and_Headcount_snapshot!$K$363:$Q$363</definedName>
    <definedName name="CharHampshireRoleCase_holderRoleCase_holder">CSWW_FTE_and_Headcount_snapshot!$K$2706:$Q$2706</definedName>
    <definedName name="CharHampshireRoleFirst_line_managerRoleFirst_line_manager">CSWW_FTE_and_Headcount_snapshot!$K$2705:$Q$2705</definedName>
    <definedName name="CharHampshireRoleMiddle_managerRoleMiddle_manager">CSWW_FTE_and_Headcount_snapshot!$K$2704:$Q$2704</definedName>
    <definedName name="CharHampshireRoleQualified_without_casesRoleQualified_without_cases">CSWW_FTE_and_Headcount_snapshot!$K$2707:$Q$2707</definedName>
    <definedName name="CharHampshireRoleSenior_managerRoleSenior_manager">CSWW_FTE_and_Headcount_snapshot!$K$2702:$Q$2702</definedName>
    <definedName name="CharHampshireRoleSenior_practitionerRoleSenior_practitioner">CSWW_FTE_and_Headcount_snapshot!$K$2703:$Q$2703</definedName>
    <definedName name="CharHampshireTime_in_service10_years_or_more_but_less_than_20_yearsTime_in_service10_years_or_more_but_less_than_20_years">CSWW_FTE_and_Headcount_snapshot!$K$1733:$Q$1733</definedName>
    <definedName name="CharHampshireTime_in_service2_years_or_more_but_less_than_5_yearsTime_in_service2_years_or_more_but_less_than_5_years">CSWW_FTE_and_Headcount_snapshot!$K$1731:$Q$1731</definedName>
    <definedName name="CharHampshireTime_in_service20_years_or_more_but_less_than_30_yearsTime_in_service20_years_or_more_but_less_than_30_years">CSWW_FTE_and_Headcount_snapshot!$K$1734:$Q$1734</definedName>
    <definedName name="CharHampshireTime_in_service30_years_or_moreTime_in_service30_years_or_more">CSWW_FTE_and_Headcount_snapshot!$K$1735:$Q$1735</definedName>
    <definedName name="CharHampshireTime_in_service5_years_or_more_but_less_than_10_yearsTime_in_service5_years_or_more_but_less_than_10_years">CSWW_FTE_and_Headcount_snapshot!$K$1732:$Q$1732</definedName>
    <definedName name="CharHampshireTime_in_serviceLess_than_2_yearsTime_in_serviceLess_than_2_years">CSWW_FTE_and_Headcount_snapshot!$K$1730:$Q$1730</definedName>
    <definedName name="CharHampshireTotal">CSWW_FTE_and_Headcount_snapshot!$K$101:$Q$101</definedName>
    <definedName name="CharHampshireTotal_Total">CSWW_FTE_and_Headcount_snapshot!$K$101:$Q$101</definedName>
    <definedName name="CharHaringey">CSWW_FTE_and_Headcount_snapshot!$K$136:$Q$136</definedName>
    <definedName name="CharHaringeyAge_group20_to_29_years_oldAge_group20_to_29_years_old">CSWW_FTE_and_Headcount_snapshot!$K$1024:$Q$1024</definedName>
    <definedName name="CharHaringeyAge_group30_to_39_years_oldAge_group30_to_39_years_old">CSWW_FTE_and_Headcount_snapshot!$K$1025:$Q$1025</definedName>
    <definedName name="CharHaringeyAge_group40_to_49_years_oldAge_group40_to_49_years_old">CSWW_FTE_and_Headcount_snapshot!$K$1026:$Q$1026</definedName>
    <definedName name="CharHaringeyAge_group50_years_old_and_overAge_group50_years_old_and_over">CSWW_FTE_and_Headcount_snapshot!$K$1027:$Q$1027</definedName>
    <definedName name="CharHaringeyEthnicityAny_other_ethnic_groupEthnicityAny_other_ethnic_group">CSWW_FTE_and_Headcount_snapshot!$K$3888:$Q$3888</definedName>
    <definedName name="CharHaringeyEthnicityAsian_or_Asian_BritishEthnicityAsian_or_Asian_British">CSWW_FTE_and_Headcount_snapshot!$K$3886:$Q$3886</definedName>
    <definedName name="CharHaringeyEthnicityBlack_or_Black_BritishEthnicityBlack_or_Black_British">CSWW_FTE_and_Headcount_snapshot!$K$3887:$Q$3887</definedName>
    <definedName name="CharHaringeyEthnicityMixedEthnicityMixed">CSWW_FTE_and_Headcount_snapshot!$K$3885:$Q$3885</definedName>
    <definedName name="CharHaringeyEthnicityRefused_or_not_availableEthnicityRefused_or_not_available">CSWW_FTE_and_Headcount_snapshot!$K$3889:$Q$3889</definedName>
    <definedName name="CharHaringeyEthnicityWhiteEthnicityWhite">CSWW_FTE_and_Headcount_snapshot!$K$3884:$Q$3884</definedName>
    <definedName name="CharHaringeyFemaleGenderFemale">CSWW_FTE_and_Headcount_snapshot!$K$432:$Q$432</definedName>
    <definedName name="CharHaringeyGenderFemaleGenderFemale">CSWW_FTE_and_Headcount_snapshot!$K$432:$Q$432</definedName>
    <definedName name="CharHaringeyGenderMaleGenderMale">CSWW_FTE_and_Headcount_snapshot!$K$433:$Q$433</definedName>
    <definedName name="CharHaringeyMaleGenderMale">CSWW_FTE_and_Headcount_snapshot!$K$433:$Q$433</definedName>
    <definedName name="CharHaringeyRoleCase_holderRoleCase_holder">CSWW_FTE_and_Headcount_snapshot!$K$2916:$Q$2916</definedName>
    <definedName name="CharHaringeyRoleFirst_line_managerRoleFirst_line_manager">CSWW_FTE_and_Headcount_snapshot!$K$2915:$Q$2915</definedName>
    <definedName name="CharHaringeyRoleMiddle_managerRoleMiddle_manager">CSWW_FTE_and_Headcount_snapshot!$K$2914:$Q$2914</definedName>
    <definedName name="CharHaringeyRoleQualified_without_casesRoleQualified_without_cases">CSWW_FTE_and_Headcount_snapshot!$K$2917:$Q$2917</definedName>
    <definedName name="CharHaringeyRoleSenior_managerRoleSenior_manager">CSWW_FTE_and_Headcount_snapshot!$K$2912:$Q$2912</definedName>
    <definedName name="CharHaringeyRoleSenior_practitionerRoleSenior_practitioner">CSWW_FTE_and_Headcount_snapshot!$K$2913:$Q$2913</definedName>
    <definedName name="CharHaringeyTime_in_service10_years_or_more_but_less_than_20_yearsTime_in_service10_years_or_more_but_less_than_20_years">CSWW_FTE_and_Headcount_snapshot!$K$1943:$Q$1943</definedName>
    <definedName name="CharHaringeyTime_in_service2_years_or_more_but_less_than_5_yearsTime_in_service2_years_or_more_but_less_than_5_years">CSWW_FTE_and_Headcount_snapshot!$K$1941:$Q$1941</definedName>
    <definedName name="CharHaringeyTime_in_service20_years_or_more_but_less_than_30_yearsTime_in_service20_years_or_more_but_less_than_30_years">CSWW_FTE_and_Headcount_snapshot!$K$1944:$Q$1944</definedName>
    <definedName name="CharHaringeyTime_in_service30_years_or_moreTime_in_service30_years_or_more">CSWW_FTE_and_Headcount_snapshot!$K$1945:$Q$1945</definedName>
    <definedName name="CharHaringeyTime_in_service5_years_or_more_but_less_than_10_yearsTime_in_service5_years_or_more_but_less_than_10_years">CSWW_FTE_and_Headcount_snapshot!$K$1942:$Q$1942</definedName>
    <definedName name="CharHaringeyTime_in_serviceLess_than_2_yearsTime_in_serviceLess_than_2_years">CSWW_FTE_and_Headcount_snapshot!$K$1940:$Q$1940</definedName>
    <definedName name="CharHaringeyTotal">CSWW_FTE_and_Headcount_snapshot!$K$136:$Q$136</definedName>
    <definedName name="CharHaringeyTotal_Total">CSWW_FTE_and_Headcount_snapshot!$K$136:$Q$136</definedName>
    <definedName name="CharHarrow">CSWW_FTE_and_Headcount_snapshot!$K$155:$Q$155</definedName>
    <definedName name="CharHarrowAge_group20_to_29_years_oldAge_group20_to_29_years_old">CSWW_FTE_and_Headcount_snapshot!$K$1100:$Q$1100</definedName>
    <definedName name="CharHarrowAge_group30_to_39_years_oldAge_group30_to_39_years_old">CSWW_FTE_and_Headcount_snapshot!$K$1101:$Q$1101</definedName>
    <definedName name="CharHarrowAge_group40_to_49_years_oldAge_group40_to_49_years_old">CSWW_FTE_and_Headcount_snapshot!$K$1102:$Q$1102</definedName>
    <definedName name="CharHarrowAge_group50_years_old_and_overAge_group50_years_old_and_over">CSWW_FTE_and_Headcount_snapshot!$K$1103:$Q$1103</definedName>
    <definedName name="CharHarrowEthnicityAny_other_ethnic_groupEthnicityAny_other_ethnic_group">CSWW_FTE_and_Headcount_snapshot!$K$4002:$Q$4002</definedName>
    <definedName name="CharHarrowEthnicityAsian_or_Asian_BritishEthnicityAsian_or_Asian_British">CSWW_FTE_and_Headcount_snapshot!$K$4000:$Q$4000</definedName>
    <definedName name="CharHarrowEthnicityBlack_or_Black_BritishEthnicityBlack_or_Black_British">CSWW_FTE_and_Headcount_snapshot!$K$4001:$Q$4001</definedName>
    <definedName name="CharHarrowEthnicityMixedEthnicityMixed">CSWW_FTE_and_Headcount_snapshot!$K$3999:$Q$3999</definedName>
    <definedName name="CharHarrowEthnicityRefused_or_not_availableEthnicityRefused_or_not_available">CSWW_FTE_and_Headcount_snapshot!$K$4003:$Q$4003</definedName>
    <definedName name="CharHarrowEthnicityWhiteEthnicityWhite">CSWW_FTE_and_Headcount_snapshot!$K$3998:$Q$3998</definedName>
    <definedName name="CharHarrowFemaleGenderFemale">CSWW_FTE_and_Headcount_snapshot!$K$470:$Q$470</definedName>
    <definedName name="CharHarrowGenderFemaleGenderFemale">CSWW_FTE_and_Headcount_snapshot!$K$470:$Q$470</definedName>
    <definedName name="CharHarrowGenderMaleGenderMale">CSWW_FTE_and_Headcount_snapshot!$K$471:$Q$471</definedName>
    <definedName name="CharHarrowMaleGenderMale">CSWW_FTE_and_Headcount_snapshot!$K$471:$Q$471</definedName>
    <definedName name="CharHarrowRoleCase_holderRoleCase_holder">CSWW_FTE_and_Headcount_snapshot!$K$3030:$Q$3030</definedName>
    <definedName name="CharHarrowRoleFirst_line_managerRoleFirst_line_manager">CSWW_FTE_and_Headcount_snapshot!$K$3029:$Q$3029</definedName>
    <definedName name="CharHarrowRoleMiddle_managerRoleMiddle_manager">CSWW_FTE_and_Headcount_snapshot!$K$3028:$Q$3028</definedName>
    <definedName name="CharHarrowRoleQualified_without_casesRoleQualified_without_cases">CSWW_FTE_and_Headcount_snapshot!$K$3031:$Q$3031</definedName>
    <definedName name="CharHarrowRoleSenior_managerRoleSenior_manager">CSWW_FTE_and_Headcount_snapshot!$K$3026:$Q$3026</definedName>
    <definedName name="CharHarrowRoleSenior_practitionerRoleSenior_practitioner">CSWW_FTE_and_Headcount_snapshot!$K$3027:$Q$3027</definedName>
    <definedName name="CharHarrowTime_in_service10_years_or_more_but_less_than_20_yearsTime_in_service10_years_or_more_but_less_than_20_years">CSWW_FTE_and_Headcount_snapshot!$K$2057:$Q$2057</definedName>
    <definedName name="CharHarrowTime_in_service2_years_or_more_but_less_than_5_yearsTime_in_service2_years_or_more_but_less_than_5_years">CSWW_FTE_and_Headcount_snapshot!$K$2055:$Q$2055</definedName>
    <definedName name="CharHarrowTime_in_service20_years_or_more_but_less_than_30_yearsTime_in_service20_years_or_more_but_less_than_30_years">CSWW_FTE_and_Headcount_snapshot!$K$2058:$Q$2058</definedName>
    <definedName name="CharHarrowTime_in_service30_years_or_moreTime_in_service30_years_or_more">CSWW_FTE_and_Headcount_snapshot!$K$2059:$Q$2059</definedName>
    <definedName name="CharHarrowTime_in_service5_years_or_more_but_less_than_10_yearsTime_in_service5_years_or_more_but_less_than_10_years">CSWW_FTE_and_Headcount_snapshot!$K$2056:$Q$2056</definedName>
    <definedName name="CharHarrowTime_in_serviceLess_than_2_yearsTime_in_serviceLess_than_2_years">CSWW_FTE_and_Headcount_snapshot!$K$2054:$Q$2054</definedName>
    <definedName name="CharHarrowTotal">CSWW_FTE_and_Headcount_snapshot!$K$155:$Q$155</definedName>
    <definedName name="CharHarrowTotal_Total">CSWW_FTE_and_Headcount_snapshot!$K$155:$Q$155</definedName>
    <definedName name="CharHartlepool">CSWW_FTE_and_Headcount_snapshot!$K$16:$Q$16</definedName>
    <definedName name="CharHartlepoolAge_group20_to_29_years_oldAge_group20_to_29_years_old">CSWW_FTE_and_Headcount_snapshot!$K$544:$Q$544</definedName>
    <definedName name="CharHartlepoolAge_group30_to_39_years_oldAge_group30_to_39_years_old">CSWW_FTE_and_Headcount_snapshot!$K$545:$Q$545</definedName>
    <definedName name="CharHartlepoolAge_group40_to_49_years_oldAge_group40_to_49_years_old">CSWW_FTE_and_Headcount_snapshot!$K$546:$Q$546</definedName>
    <definedName name="CharHartlepoolAge_group50_years_old_and_overAge_group50_years_old_and_over">CSWW_FTE_and_Headcount_snapshot!$K$547:$Q$547</definedName>
    <definedName name="CharHartlepoolEthnicityAny_other_ethnic_groupEthnicityAny_other_ethnic_group">CSWW_FTE_and_Headcount_snapshot!$K$3168:$Q$3168</definedName>
    <definedName name="CharHartlepoolEthnicityAsian_or_Asian_BritishEthnicityAsian_or_Asian_British">CSWW_FTE_and_Headcount_snapshot!$K$3166:$Q$3166</definedName>
    <definedName name="CharHartlepoolEthnicityBlack_or_Black_BritishEthnicityBlack_or_Black_British">CSWW_FTE_and_Headcount_snapshot!$K$3167:$Q$3167</definedName>
    <definedName name="CharHartlepoolEthnicityMixedEthnicityMixed">CSWW_FTE_and_Headcount_snapshot!$K$3165:$Q$3165</definedName>
    <definedName name="CharHartlepoolEthnicityRefused_or_not_availableEthnicityRefused_or_not_available">CSWW_FTE_and_Headcount_snapshot!$K$3169:$Q$3169</definedName>
    <definedName name="CharHartlepoolEthnicityWhiteEthnicityWhite">CSWW_FTE_and_Headcount_snapshot!$K$3164:$Q$3164</definedName>
    <definedName name="CharHartlepoolFemaleGenderFemale">CSWW_FTE_and_Headcount_snapshot!$K$192:$Q$192</definedName>
    <definedName name="CharHartlepoolGenderFemaleGenderFemale">CSWW_FTE_and_Headcount_snapshot!$K$192:$Q$192</definedName>
    <definedName name="CharHartlepoolGenderMaleGenderMale">CSWW_FTE_and_Headcount_snapshot!$K$193:$Q$193</definedName>
    <definedName name="CharHartlepoolMaleGenderMale">CSWW_FTE_and_Headcount_snapshot!$K$193:$Q$193</definedName>
    <definedName name="CharHartlepoolRoleCase_holderRoleCase_holder">CSWW_FTE_and_Headcount_snapshot!$K$2196:$Q$2196</definedName>
    <definedName name="CharHartlepoolRoleFirst_line_managerRoleFirst_line_manager">CSWW_FTE_and_Headcount_snapshot!$K$2195:$Q$2195</definedName>
    <definedName name="CharHartlepoolRoleMiddle_managerRoleMiddle_manager">CSWW_FTE_and_Headcount_snapshot!$K$2194:$Q$2194</definedName>
    <definedName name="CharHartlepoolRoleQualified_without_casesRoleQualified_without_cases">CSWW_FTE_and_Headcount_snapshot!$K$2197:$Q$2197</definedName>
    <definedName name="CharHartlepoolRoleSenior_managerRoleSenior_manager">CSWW_FTE_and_Headcount_snapshot!$K$2192:$Q$2192</definedName>
    <definedName name="CharHartlepoolRoleSenior_practitionerRoleSenior_practitioner">CSWW_FTE_and_Headcount_snapshot!$K$2193:$Q$2193</definedName>
    <definedName name="CharHartlepoolTime_in_service10_years_or_more_but_less_than_20_yearsTime_in_service10_years_or_more_but_less_than_20_years">CSWW_FTE_and_Headcount_snapshot!$K$1223:$Q$1223</definedName>
    <definedName name="CharHartlepoolTime_in_service2_years_or_more_but_less_than_5_yearsTime_in_service2_years_or_more_but_less_than_5_years">CSWW_FTE_and_Headcount_snapshot!$K$1221:$Q$1221</definedName>
    <definedName name="CharHartlepoolTime_in_service20_years_or_more_but_less_than_30_yearsTime_in_service20_years_or_more_but_less_than_30_years">CSWW_FTE_and_Headcount_snapshot!$K$1224:$Q$1224</definedName>
    <definedName name="CharHartlepoolTime_in_service30_years_or_moreTime_in_service30_years_or_more">CSWW_FTE_and_Headcount_snapshot!$K$1225:$Q$1225</definedName>
    <definedName name="CharHartlepoolTime_in_service5_years_or_more_but_less_than_10_yearsTime_in_service5_years_or_more_but_less_than_10_years">CSWW_FTE_and_Headcount_snapshot!$K$1222:$Q$1222</definedName>
    <definedName name="CharHartlepoolTime_in_serviceLess_than_2_yearsTime_in_serviceLess_than_2_years">CSWW_FTE_and_Headcount_snapshot!$K$1220:$Q$1220</definedName>
    <definedName name="CharHartlepoolTotal">CSWW_FTE_and_Headcount_snapshot!$K$16:$Q$16</definedName>
    <definedName name="CharHartlepoolTotal_Total">CSWW_FTE_and_Headcount_snapshot!$K$16:$Q$16</definedName>
    <definedName name="CharHavering">CSWW_FTE_and_Headcount_snapshot!$K$156:$Q$156</definedName>
    <definedName name="CharHaveringAge_group20_to_29_years_oldAge_group20_to_29_years_old">CSWW_FTE_and_Headcount_snapshot!$K$1104:$Q$1104</definedName>
    <definedName name="CharHaveringAge_group30_to_39_years_oldAge_group30_to_39_years_old">CSWW_FTE_and_Headcount_snapshot!$K$1105:$Q$1105</definedName>
    <definedName name="CharHaveringAge_group40_to_49_years_oldAge_group40_to_49_years_old">CSWW_FTE_and_Headcount_snapshot!$K$1106:$Q$1106</definedName>
    <definedName name="CharHaveringAge_group50_years_old_and_overAge_group50_years_old_and_over">CSWW_FTE_and_Headcount_snapshot!$K$1107:$Q$1107</definedName>
    <definedName name="CharHaveringEthnicityAny_other_ethnic_groupEthnicityAny_other_ethnic_group">CSWW_FTE_and_Headcount_snapshot!$K$4008:$Q$4008</definedName>
    <definedName name="CharHaveringEthnicityAsian_or_Asian_BritishEthnicityAsian_or_Asian_British">CSWW_FTE_and_Headcount_snapshot!$K$4006:$Q$4006</definedName>
    <definedName name="CharHaveringEthnicityBlack_or_Black_BritishEthnicityBlack_or_Black_British">CSWW_FTE_and_Headcount_snapshot!$K$4007:$Q$4007</definedName>
    <definedName name="CharHaveringEthnicityMixedEthnicityMixed">CSWW_FTE_and_Headcount_snapshot!$K$4005:$Q$4005</definedName>
    <definedName name="CharHaveringEthnicityRefused_or_not_availableEthnicityRefused_or_not_available">CSWW_FTE_and_Headcount_snapshot!$K$4009:$Q$4009</definedName>
    <definedName name="CharHaveringEthnicityWhiteEthnicityWhite">CSWW_FTE_and_Headcount_snapshot!$K$4004:$Q$4004</definedName>
    <definedName name="CharHaveringFemaleGenderFemale">CSWW_FTE_and_Headcount_snapshot!$K$472:$Q$472</definedName>
    <definedName name="CharHaveringGenderFemaleGenderFemale">CSWW_FTE_and_Headcount_snapshot!$K$472:$Q$472</definedName>
    <definedName name="CharHaveringGenderMaleGenderMale">CSWW_FTE_and_Headcount_snapshot!$K$473:$Q$473</definedName>
    <definedName name="CharHaveringMaleGenderMale">CSWW_FTE_and_Headcount_snapshot!$K$473:$Q$473</definedName>
    <definedName name="CharHaveringRoleCase_holderRoleCase_holder">CSWW_FTE_and_Headcount_snapshot!$K$3036:$Q$3036</definedName>
    <definedName name="CharHaveringRoleFirst_line_managerRoleFirst_line_manager">CSWW_FTE_and_Headcount_snapshot!$K$3035:$Q$3035</definedName>
    <definedName name="CharHaveringRoleMiddle_managerRoleMiddle_manager">CSWW_FTE_and_Headcount_snapshot!$K$3034:$Q$3034</definedName>
    <definedName name="CharHaveringRoleQualified_without_casesRoleQualified_without_cases">CSWW_FTE_and_Headcount_snapshot!$K$3037:$Q$3037</definedName>
    <definedName name="CharHaveringRoleSenior_managerRoleSenior_manager">CSWW_FTE_and_Headcount_snapshot!$K$3032:$Q$3032</definedName>
    <definedName name="CharHaveringRoleSenior_practitionerRoleSenior_practitioner">CSWW_FTE_and_Headcount_snapshot!$K$3033:$Q$3033</definedName>
    <definedName name="CharHaveringTime_in_service10_years_or_more_but_less_than_20_yearsTime_in_service10_years_or_more_but_less_than_20_years">CSWW_FTE_and_Headcount_snapshot!$K$2063:$Q$2063</definedName>
    <definedName name="CharHaveringTime_in_service2_years_or_more_but_less_than_5_yearsTime_in_service2_years_or_more_but_less_than_5_years">CSWW_FTE_and_Headcount_snapshot!$K$2061:$Q$2061</definedName>
    <definedName name="CharHaveringTime_in_service20_years_or_more_but_less_than_30_yearsTime_in_service20_years_or_more_but_less_than_30_years">CSWW_FTE_and_Headcount_snapshot!$K$2064:$Q$2064</definedName>
    <definedName name="CharHaveringTime_in_service30_years_or_moreTime_in_service30_years_or_more">CSWW_FTE_and_Headcount_snapshot!$K$2065:$Q$2065</definedName>
    <definedName name="CharHaveringTime_in_service5_years_or_more_but_less_than_10_yearsTime_in_service5_years_or_more_but_less_than_10_years">CSWW_FTE_and_Headcount_snapshot!$K$2062:$Q$2062</definedName>
    <definedName name="CharHaveringTime_in_serviceLess_than_2_yearsTime_in_serviceLess_than_2_years">CSWW_FTE_and_Headcount_snapshot!$K$2060:$Q$2060</definedName>
    <definedName name="CharHaveringTotal">CSWW_FTE_and_Headcount_snapshot!$K$156:$Q$156</definedName>
    <definedName name="CharHaveringTotal_Total">CSWW_FTE_and_Headcount_snapshot!$K$156:$Q$156</definedName>
    <definedName name="CharHerefordshire">CSWW_FTE_and_Headcount_snapshot!$K$75:$Q$75</definedName>
    <definedName name="CharHerefordshireAge_group20_to_29_years_oldAge_group20_to_29_years_old">CSWW_FTE_and_Headcount_snapshot!$K$780:$Q$780</definedName>
    <definedName name="CharHerefordshireAge_group30_to_39_years_oldAge_group30_to_39_years_old">CSWW_FTE_and_Headcount_snapshot!$K$781:$Q$781</definedName>
    <definedName name="CharHerefordshireAge_group40_to_49_years_oldAge_group40_to_49_years_old">CSWW_FTE_and_Headcount_snapshot!$K$782:$Q$782</definedName>
    <definedName name="CharHerefordshireAge_group50_years_old_and_overAge_group50_years_old_and_over">CSWW_FTE_and_Headcount_snapshot!$K$783:$Q$783</definedName>
    <definedName name="CharHerefordshireEthnicityAny_other_ethnic_groupEthnicityAny_other_ethnic_group">CSWW_FTE_and_Headcount_snapshot!$K$3522:$Q$3522</definedName>
    <definedName name="CharHerefordshireEthnicityAsian_or_Asian_BritishEthnicityAsian_or_Asian_British">CSWW_FTE_and_Headcount_snapshot!$K$3520:$Q$3520</definedName>
    <definedName name="CharHerefordshireEthnicityBlack_or_Black_BritishEthnicityBlack_or_Black_British">CSWW_FTE_and_Headcount_snapshot!$K$3521:$Q$3521</definedName>
    <definedName name="CharHerefordshireEthnicityMixedEthnicityMixed">CSWW_FTE_and_Headcount_snapshot!$K$3519:$Q$3519</definedName>
    <definedName name="CharHerefordshireEthnicityRefused_or_not_availableEthnicityRefused_or_not_available">CSWW_FTE_and_Headcount_snapshot!$K$3523:$Q$3523</definedName>
    <definedName name="CharHerefordshireEthnicityWhiteEthnicityWhite">CSWW_FTE_and_Headcount_snapshot!$K$3518:$Q$3518</definedName>
    <definedName name="CharHerefordshireFemaleGenderFemale">CSWW_FTE_and_Headcount_snapshot!$K$310:$Q$310</definedName>
    <definedName name="CharHerefordshireGenderFemaleGenderFemale">CSWW_FTE_and_Headcount_snapshot!$K$310:$Q$310</definedName>
    <definedName name="CharHerefordshireGenderMaleGenderMale">CSWW_FTE_and_Headcount_snapshot!$K$311:$Q$311</definedName>
    <definedName name="CharHerefordshireMaleGenderMale">CSWW_FTE_and_Headcount_snapshot!$K$311:$Q$311</definedName>
    <definedName name="CharHerefordshireRoleCase_holderRoleCase_holder">CSWW_FTE_and_Headcount_snapshot!$K$2550:$Q$2550</definedName>
    <definedName name="CharHerefordshireRoleFirst_line_managerRoleFirst_line_manager">CSWW_FTE_and_Headcount_snapshot!$K$2549:$Q$2549</definedName>
    <definedName name="CharHerefordshireRoleMiddle_managerRoleMiddle_manager">CSWW_FTE_and_Headcount_snapshot!$K$2548:$Q$2548</definedName>
    <definedName name="CharHerefordshireRoleQualified_without_casesRoleQualified_without_cases">CSWW_FTE_and_Headcount_snapshot!$K$2551:$Q$2551</definedName>
    <definedName name="CharHerefordshireRoleSenior_managerRoleSenior_manager">CSWW_FTE_and_Headcount_snapshot!$K$2546:$Q$2546</definedName>
    <definedName name="CharHerefordshireRoleSenior_practitionerRoleSenior_practitioner">CSWW_FTE_and_Headcount_snapshot!$K$2547:$Q$2547</definedName>
    <definedName name="CharHerefordshireTime_in_service10_years_or_more_but_less_than_20_yearsTime_in_service10_years_or_more_but_less_than_20_years">CSWW_FTE_and_Headcount_snapshot!$K$1577:$Q$1577</definedName>
    <definedName name="CharHerefordshireTime_in_service2_years_or_more_but_less_than_5_yearsTime_in_service2_years_or_more_but_less_than_5_years">CSWW_FTE_and_Headcount_snapshot!$K$1575:$Q$1575</definedName>
    <definedName name="CharHerefordshireTime_in_service20_years_or_more_but_less_than_30_yearsTime_in_service20_years_or_more_but_less_than_30_years">CSWW_FTE_and_Headcount_snapshot!$K$1578:$Q$1578</definedName>
    <definedName name="CharHerefordshireTime_in_service30_years_or_moreTime_in_service30_years_or_more">CSWW_FTE_and_Headcount_snapshot!$K$1579:$Q$1579</definedName>
    <definedName name="CharHerefordshireTime_in_service5_years_or_more_but_less_than_10_yearsTime_in_service5_years_or_more_but_less_than_10_years">CSWW_FTE_and_Headcount_snapshot!$K$1576:$Q$1576</definedName>
    <definedName name="CharHerefordshireTime_in_serviceLess_than_2_yearsTime_in_serviceLess_than_2_years">CSWW_FTE_and_Headcount_snapshot!$K$1574:$Q$1574</definedName>
    <definedName name="CharHerefordshireTotal">CSWW_FTE_and_Headcount_snapshot!$K$75:$Q$75</definedName>
    <definedName name="CharHerefordshireTotal_Total">CSWW_FTE_and_Headcount_snapshot!$K$75:$Q$75</definedName>
    <definedName name="CharHertfordshire">CSWW_FTE_and_Headcount_snapshot!$K$90:$Q$90</definedName>
    <definedName name="CharHertfordshireAge_group20_to_29_years_oldAge_group20_to_29_years_old">CSWW_FTE_and_Headcount_snapshot!$K$840:$Q$840</definedName>
    <definedName name="CharHertfordshireAge_group30_to_39_years_oldAge_group30_to_39_years_old">CSWW_FTE_and_Headcount_snapshot!$K$841:$Q$841</definedName>
    <definedName name="CharHertfordshireAge_group40_to_49_years_oldAge_group40_to_49_years_old">CSWW_FTE_and_Headcount_snapshot!$K$842:$Q$842</definedName>
    <definedName name="CharHertfordshireAge_group50_years_old_and_overAge_group50_years_old_and_over">CSWW_FTE_and_Headcount_snapshot!$K$843:$Q$843</definedName>
    <definedName name="CharHertfordshireEthnicityAny_other_ethnic_groupEthnicityAny_other_ethnic_group">CSWW_FTE_and_Headcount_snapshot!$K$3612:$Q$3612</definedName>
    <definedName name="CharHertfordshireEthnicityAsian_or_Asian_BritishEthnicityAsian_or_Asian_British">CSWW_FTE_and_Headcount_snapshot!$K$3610:$Q$3610</definedName>
    <definedName name="CharHertfordshireEthnicityBlack_or_Black_BritishEthnicityBlack_or_Black_British">CSWW_FTE_and_Headcount_snapshot!$K$3611:$Q$3611</definedName>
    <definedName name="CharHertfordshireEthnicityMixedEthnicityMixed">CSWW_FTE_and_Headcount_snapshot!$K$3609:$Q$3609</definedName>
    <definedName name="CharHertfordshireEthnicityRefused_or_not_availableEthnicityRefused_or_not_available">CSWW_FTE_and_Headcount_snapshot!$K$3613:$Q$3613</definedName>
    <definedName name="CharHertfordshireEthnicityWhiteEthnicityWhite">CSWW_FTE_and_Headcount_snapshot!$K$3608:$Q$3608</definedName>
    <definedName name="CharHertfordshireFemaleGenderFemale">CSWW_FTE_and_Headcount_snapshot!$K$340:$Q$340</definedName>
    <definedName name="CharHertfordshireGenderFemaleGenderFemale">CSWW_FTE_and_Headcount_snapshot!$K$340:$Q$340</definedName>
    <definedName name="CharHertfordshireGenderMaleGenderMale">CSWW_FTE_and_Headcount_snapshot!$K$341:$Q$341</definedName>
    <definedName name="CharHertfordshireMaleGenderMale">CSWW_FTE_and_Headcount_snapshot!$K$341:$Q$341</definedName>
    <definedName name="CharHertfordshireRoleCase_holderRoleCase_holder">CSWW_FTE_and_Headcount_snapshot!$K$2640:$Q$2640</definedName>
    <definedName name="CharHertfordshireRoleFirst_line_managerRoleFirst_line_manager">CSWW_FTE_and_Headcount_snapshot!$K$2639:$Q$2639</definedName>
    <definedName name="CharHertfordshireRoleMiddle_managerRoleMiddle_manager">CSWW_FTE_and_Headcount_snapshot!$K$2638:$Q$2638</definedName>
    <definedName name="CharHertfordshireRoleQualified_without_casesRoleQualified_without_cases">CSWW_FTE_and_Headcount_snapshot!$K$2641:$Q$2641</definedName>
    <definedName name="CharHertfordshireRoleSenior_managerRoleSenior_manager">CSWW_FTE_and_Headcount_snapshot!$K$2636:$Q$2636</definedName>
    <definedName name="CharHertfordshireRoleSenior_practitionerRoleSenior_practitioner">CSWW_FTE_and_Headcount_snapshot!$K$2637:$Q$2637</definedName>
    <definedName name="CharHertfordshireTime_in_service10_years_or_more_but_less_than_20_yearsTime_in_service10_years_or_more_but_less_than_20_years">CSWW_FTE_and_Headcount_snapshot!$K$1667:$Q$1667</definedName>
    <definedName name="CharHertfordshireTime_in_service2_years_or_more_but_less_than_5_yearsTime_in_service2_years_or_more_but_less_than_5_years">CSWW_FTE_and_Headcount_snapshot!$K$1665:$Q$1665</definedName>
    <definedName name="CharHertfordshireTime_in_service20_years_or_more_but_less_than_30_yearsTime_in_service20_years_or_more_but_less_than_30_years">CSWW_FTE_and_Headcount_snapshot!$K$1668:$Q$1668</definedName>
    <definedName name="CharHertfordshireTime_in_service30_years_or_moreTime_in_service30_years_or_more">CSWW_FTE_and_Headcount_snapshot!$K$1669:$Q$1669</definedName>
    <definedName name="CharHertfordshireTime_in_service5_years_or_more_but_less_than_10_yearsTime_in_service5_years_or_more_but_less_than_10_years">CSWW_FTE_and_Headcount_snapshot!$K$1666:$Q$1666</definedName>
    <definedName name="CharHertfordshireTime_in_serviceLess_than_2_yearsTime_in_serviceLess_than_2_years">CSWW_FTE_and_Headcount_snapshot!$K$1664:$Q$1664</definedName>
    <definedName name="CharHertfordshireTotal">CSWW_FTE_and_Headcount_snapshot!$K$90:$Q$90</definedName>
    <definedName name="CharHertfordshireTotal_Total">CSWW_FTE_and_Headcount_snapshot!$K$90:$Q$90</definedName>
    <definedName name="CharHillingdon">CSWW_FTE_and_Headcount_snapshot!$K$157:$Q$157</definedName>
    <definedName name="CharHillingdonAge_group20_to_29_years_oldAge_group20_to_29_years_old">CSWW_FTE_and_Headcount_snapshot!$K$1108:$Q$1108</definedName>
    <definedName name="CharHillingdonAge_group30_to_39_years_oldAge_group30_to_39_years_old">CSWW_FTE_and_Headcount_snapshot!$K$1109:$Q$1109</definedName>
    <definedName name="CharHillingdonAge_group40_to_49_years_oldAge_group40_to_49_years_old">CSWW_FTE_and_Headcount_snapshot!$K$1110:$Q$1110</definedName>
    <definedName name="CharHillingdonAge_group50_years_old_and_overAge_group50_years_old_and_over">CSWW_FTE_and_Headcount_snapshot!$K$1111:$Q$1111</definedName>
    <definedName name="CharHillingdonEthnicityAny_other_ethnic_groupEthnicityAny_other_ethnic_group">CSWW_FTE_and_Headcount_snapshot!$K$4014:$Q$4014</definedName>
    <definedName name="CharHillingdonEthnicityAsian_or_Asian_BritishEthnicityAsian_or_Asian_British">CSWW_FTE_and_Headcount_snapshot!$K$4012:$Q$4012</definedName>
    <definedName name="CharHillingdonEthnicityBlack_or_Black_BritishEthnicityBlack_or_Black_British">CSWW_FTE_and_Headcount_snapshot!$K$4013:$Q$4013</definedName>
    <definedName name="CharHillingdonEthnicityMixedEthnicityMixed">CSWW_FTE_and_Headcount_snapshot!$K$4011:$Q$4011</definedName>
    <definedName name="CharHillingdonEthnicityRefused_or_not_availableEthnicityRefused_or_not_available">CSWW_FTE_and_Headcount_snapshot!$K$4015:$Q$4015</definedName>
    <definedName name="CharHillingdonEthnicityWhiteEthnicityWhite">CSWW_FTE_and_Headcount_snapshot!$K$4010:$Q$4010</definedName>
    <definedName name="CharHillingdonFemaleGenderFemale">CSWW_FTE_and_Headcount_snapshot!$K$474:$Q$474</definedName>
    <definedName name="CharHillingdonGenderFemaleGenderFemale">CSWW_FTE_and_Headcount_snapshot!$K$474:$Q$474</definedName>
    <definedName name="CharHillingdonGenderMaleGenderMale">CSWW_FTE_and_Headcount_snapshot!$K$475:$Q$475</definedName>
    <definedName name="CharHillingdonMaleGenderMale">CSWW_FTE_and_Headcount_snapshot!$K$475:$Q$475</definedName>
    <definedName name="CharHillingdonRoleCase_holderRoleCase_holder">CSWW_FTE_and_Headcount_snapshot!$K$3042:$Q$3042</definedName>
    <definedName name="CharHillingdonRoleFirst_line_managerRoleFirst_line_manager">CSWW_FTE_and_Headcount_snapshot!$K$3041:$Q$3041</definedName>
    <definedName name="CharHillingdonRoleMiddle_managerRoleMiddle_manager">CSWW_FTE_and_Headcount_snapshot!$K$3040:$Q$3040</definedName>
    <definedName name="CharHillingdonRoleQualified_without_casesRoleQualified_without_cases">CSWW_FTE_and_Headcount_snapshot!$K$3043:$Q$3043</definedName>
    <definedName name="CharHillingdonRoleSenior_managerRoleSenior_manager">CSWW_FTE_and_Headcount_snapshot!$K$3038:$Q$3038</definedName>
    <definedName name="CharHillingdonRoleSenior_practitionerRoleSenior_practitioner">CSWW_FTE_and_Headcount_snapshot!$K$3039:$Q$3039</definedName>
    <definedName name="CharHillingdonTime_in_service10_years_or_more_but_less_than_20_yearsTime_in_service10_years_or_more_but_less_than_20_years">CSWW_FTE_and_Headcount_snapshot!$K$2069:$Q$2069</definedName>
    <definedName name="CharHillingdonTime_in_service2_years_or_more_but_less_than_5_yearsTime_in_service2_years_or_more_but_less_than_5_years">CSWW_FTE_and_Headcount_snapshot!$K$2067:$Q$2067</definedName>
    <definedName name="CharHillingdonTime_in_service20_years_or_more_but_less_than_30_yearsTime_in_service20_years_or_more_but_less_than_30_years">CSWW_FTE_and_Headcount_snapshot!$K$2070:$Q$2070</definedName>
    <definedName name="CharHillingdonTime_in_service30_years_or_moreTime_in_service30_years_or_more">CSWW_FTE_and_Headcount_snapshot!$K$2071:$Q$2071</definedName>
    <definedName name="CharHillingdonTime_in_service5_years_or_more_but_less_than_10_yearsTime_in_service5_years_or_more_but_less_than_10_years">CSWW_FTE_and_Headcount_snapshot!$K$2068:$Q$2068</definedName>
    <definedName name="CharHillingdonTime_in_serviceLess_than_2_yearsTime_in_serviceLess_than_2_years">CSWW_FTE_and_Headcount_snapshot!$K$2066:$Q$2066</definedName>
    <definedName name="CharHillingdonTotal">CSWW_FTE_and_Headcount_snapshot!$K$157:$Q$157</definedName>
    <definedName name="CharHillingdonTotal_Total">CSWW_FTE_and_Headcount_snapshot!$K$157:$Q$157</definedName>
    <definedName name="CharHounslow">CSWW_FTE_and_Headcount_snapshot!$K$158:$Q$158</definedName>
    <definedName name="CharHounslowAge_group20_to_29_years_oldAge_group20_to_29_years_old">CSWW_FTE_and_Headcount_snapshot!$K$1112:$Q$1112</definedName>
    <definedName name="CharHounslowAge_group30_to_39_years_oldAge_group30_to_39_years_old">CSWW_FTE_and_Headcount_snapshot!$K$1113:$Q$1113</definedName>
    <definedName name="CharHounslowAge_group40_to_49_years_oldAge_group40_to_49_years_old">CSWW_FTE_and_Headcount_snapshot!$K$1114:$Q$1114</definedName>
    <definedName name="CharHounslowAge_group50_years_old_and_overAge_group50_years_old_and_over">CSWW_FTE_and_Headcount_snapshot!$K$1115:$Q$1115</definedName>
    <definedName name="CharHounslowEthnicityAny_other_ethnic_groupEthnicityAny_other_ethnic_group">CSWW_FTE_and_Headcount_snapshot!$K$4020:$Q$4020</definedName>
    <definedName name="CharHounslowEthnicityAsian_or_Asian_BritishEthnicityAsian_or_Asian_British">CSWW_FTE_and_Headcount_snapshot!$K$4018:$Q$4018</definedName>
    <definedName name="CharHounslowEthnicityBlack_or_Black_BritishEthnicityBlack_or_Black_British">CSWW_FTE_and_Headcount_snapshot!$K$4019:$Q$4019</definedName>
    <definedName name="CharHounslowEthnicityMixedEthnicityMixed">CSWW_FTE_and_Headcount_snapshot!$K$4017:$Q$4017</definedName>
    <definedName name="CharHounslowEthnicityRefused_or_not_availableEthnicityRefused_or_not_available">CSWW_FTE_and_Headcount_snapshot!$K$4021:$Q$4021</definedName>
    <definedName name="CharHounslowEthnicityWhiteEthnicityWhite">CSWW_FTE_and_Headcount_snapshot!$K$4016:$Q$4016</definedName>
    <definedName name="CharHounslowFemaleGenderFemale">CSWW_FTE_and_Headcount_snapshot!$K$476:$Q$476</definedName>
    <definedName name="CharHounslowGenderFemaleGenderFemale">CSWW_FTE_and_Headcount_snapshot!$K$476:$Q$476</definedName>
    <definedName name="CharHounslowGenderMaleGenderMale">CSWW_FTE_and_Headcount_snapshot!$K$477:$Q$477</definedName>
    <definedName name="CharHounslowMaleGenderMale">CSWW_FTE_and_Headcount_snapshot!$K$477:$Q$477</definedName>
    <definedName name="CharHounslowRoleCase_holderRoleCase_holder">CSWW_FTE_and_Headcount_snapshot!$K$3048:$Q$3048</definedName>
    <definedName name="CharHounslowRoleFirst_line_managerRoleFirst_line_manager">CSWW_FTE_and_Headcount_snapshot!$K$3047:$Q$3047</definedName>
    <definedName name="CharHounslowRoleMiddle_managerRoleMiddle_manager">CSWW_FTE_and_Headcount_snapshot!$K$3046:$Q$3046</definedName>
    <definedName name="CharHounslowRoleQualified_without_casesRoleQualified_without_cases">CSWW_FTE_and_Headcount_snapshot!$K$3049:$Q$3049</definedName>
    <definedName name="CharHounslowRoleSenior_managerRoleSenior_manager">CSWW_FTE_and_Headcount_snapshot!$K$3044:$Q$3044</definedName>
    <definedName name="CharHounslowRoleSenior_practitionerRoleSenior_practitioner">CSWW_FTE_and_Headcount_snapshot!$K$3045:$Q$3045</definedName>
    <definedName name="CharHounslowTime_in_service10_years_or_more_but_less_than_20_yearsTime_in_service10_years_or_more_but_less_than_20_years">CSWW_FTE_and_Headcount_snapshot!$K$2075:$Q$2075</definedName>
    <definedName name="CharHounslowTime_in_service2_years_or_more_but_less_than_5_yearsTime_in_service2_years_or_more_but_less_than_5_years">CSWW_FTE_and_Headcount_snapshot!$K$2073:$Q$2073</definedName>
    <definedName name="CharHounslowTime_in_service20_years_or_more_but_less_than_30_yearsTime_in_service20_years_or_more_but_less_than_30_years">CSWW_FTE_and_Headcount_snapshot!$K$2076:$Q$2076</definedName>
    <definedName name="CharHounslowTime_in_service30_years_or_moreTime_in_service30_years_or_more">CSWW_FTE_and_Headcount_snapshot!$K$2077:$Q$2077</definedName>
    <definedName name="CharHounslowTime_in_service5_years_or_more_but_less_than_10_yearsTime_in_service5_years_or_more_but_less_than_10_years">CSWW_FTE_and_Headcount_snapshot!$K$2074:$Q$2074</definedName>
    <definedName name="CharHounslowTime_in_serviceLess_than_2_yearsTime_in_serviceLess_than_2_years">CSWW_FTE_and_Headcount_snapshot!$K$2072:$Q$2072</definedName>
    <definedName name="CharHounslowTotal">CSWW_FTE_and_Headcount_snapshot!$K$158:$Q$158</definedName>
    <definedName name="CharHounslowTotal_Total">CSWW_FTE_and_Headcount_snapshot!$K$158:$Q$158</definedName>
    <definedName name="CharInner_London">CSWW_FTE_and_Headcount_snapshot!$K$11:$Q$11</definedName>
    <definedName name="CharInner_LondonAge_group20_to_29_years_oldAge_group20_to_29_years_old">CSWW_FTE_and_Headcount_snapshot!$K$524:$Q$524</definedName>
    <definedName name="CharInner_LondonAge_group30_to_39_years_oldAge_group30_to_39_years_old">CSWW_FTE_and_Headcount_snapshot!$K$525:$Q$525</definedName>
    <definedName name="CharInner_LondonAge_group40_to_49_years_oldAge_group40_to_49_years_old">CSWW_FTE_and_Headcount_snapshot!$K$526:$Q$526</definedName>
    <definedName name="CharInner_LondonAge_group50_years_old_and_overAge_group50_years_old_and_over">CSWW_FTE_and_Headcount_snapshot!$K$527:$Q$527</definedName>
    <definedName name="CharInner_LondonEthnicityAny_other_ethnic_groupEthnicityAny_other_ethnic_group">CSWW_FTE_and_Headcount_snapshot!$K$3138:$Q$3138</definedName>
    <definedName name="CharInner_LondonEthnicityAsian_or_Asian_BritishEthnicityAsian_or_Asian_British">CSWW_FTE_and_Headcount_snapshot!$K$3136:$Q$3136</definedName>
    <definedName name="CharInner_LondonEthnicityBlack_or_Black_BritishEthnicityBlack_or_Black_British">CSWW_FTE_and_Headcount_snapshot!$K$3137:$Q$3137</definedName>
    <definedName name="CharInner_LondonEthnicityMixedEthnicityMixed">CSWW_FTE_and_Headcount_snapshot!$K$3135:$Q$3135</definedName>
    <definedName name="CharInner_LondonEthnicityRefused_or_not_availableEthnicityRefused_or_not_available">CSWW_FTE_and_Headcount_snapshot!$K$3139:$Q$3139</definedName>
    <definedName name="CharInner_LondonEthnicityWhiteEthnicityWhite">CSWW_FTE_and_Headcount_snapshot!$K$3134:$Q$3134</definedName>
    <definedName name="CharInner_LondonFemaleGenderFemale">CSWW_FTE_and_Headcount_snapshot!$K$182:$Q$182</definedName>
    <definedName name="CharInner_LondonGenderFemaleGenderFemale">CSWW_FTE_and_Headcount_snapshot!$K$182:$Q$182</definedName>
    <definedName name="CharInner_LondonGenderMaleGenderMale">CSWW_FTE_and_Headcount_snapshot!$K$183:$Q$183</definedName>
    <definedName name="CharInner_LondonMaleGenderMale">CSWW_FTE_and_Headcount_snapshot!$K$183:$Q$183</definedName>
    <definedName name="CharInner_LondonRoleCase_holderRoleCase_holder">CSWW_FTE_and_Headcount_snapshot!$K$2166:$Q$2166</definedName>
    <definedName name="CharInner_LondonRoleFirst_line_managerRoleFirst_line_manager">CSWW_FTE_and_Headcount_snapshot!$K$2165:$Q$2165</definedName>
    <definedName name="CharInner_LondonRoleMiddle_managerRoleMiddle_manager">CSWW_FTE_and_Headcount_snapshot!$K$2164:$Q$2164</definedName>
    <definedName name="CharInner_LondonRoleQualified_without_casesRoleQualified_without_cases">CSWW_FTE_and_Headcount_snapshot!$K$2167:$Q$2167</definedName>
    <definedName name="CharInner_LondonRoleSenior_managerRoleSenior_manager">CSWW_FTE_and_Headcount_snapshot!$K$2162:$Q$2162</definedName>
    <definedName name="CharInner_LondonRoleSenior_practitionerRoleSenior_practitioner">CSWW_FTE_and_Headcount_snapshot!$K$2163:$Q$2163</definedName>
    <definedName name="CharInner_LondonTime_in_service10_years_or_more_but_less_than_20_yearsTime_in_service10_years_or_more_but_less_than_20_years">CSWW_FTE_and_Headcount_snapshot!$K$1193:$Q$1193</definedName>
    <definedName name="CharInner_LondonTime_in_service2_years_or_more_but_less_than_5_yearsTime_in_service2_years_or_more_but_less_than_5_years">CSWW_FTE_and_Headcount_snapshot!$K$1191:$Q$1191</definedName>
    <definedName name="CharInner_LondonTime_in_service20_years_or_more_but_less_than_30_yearsTime_in_service20_years_or_more_but_less_than_30_years">CSWW_FTE_and_Headcount_snapshot!$K$1194:$Q$1194</definedName>
    <definedName name="CharInner_LondonTime_in_service30_years_or_moreTime_in_service30_years_or_more">CSWW_FTE_and_Headcount_snapshot!$K$1195:$Q$1195</definedName>
    <definedName name="CharInner_LondonTime_in_service5_years_or_more_but_less_than_10_yearsTime_in_service5_years_or_more_but_less_than_10_years">CSWW_FTE_and_Headcount_snapshot!$K$1192:$Q$1192</definedName>
    <definedName name="CharInner_LondonTime_in_serviceLess_than_2_yearsTime_in_serviceLess_than_2_years">CSWW_FTE_and_Headcount_snapshot!$K$1190:$Q$1190</definedName>
    <definedName name="CharInner_LondonTotal">CSWW_FTE_and_Headcount_snapshot!$K$11:$Q$11</definedName>
    <definedName name="CharInner_LondonTotal_Total">CSWW_FTE_and_Headcount_snapshot!$K$11:$Q$11</definedName>
    <definedName name="CharIsle_of_Wight">CSWW_FTE_and_Headcount_snapshot!$K$102:$Q$102</definedName>
    <definedName name="CharIsle_of_WightAge_group20_to_29_years_oldAge_group20_to_29_years_old">CSWW_FTE_and_Headcount_snapshot!$K$888:$Q$888</definedName>
    <definedName name="CharIsle_of_WightAge_group30_to_39_years_oldAge_group30_to_39_years_old">CSWW_FTE_and_Headcount_snapshot!$K$889:$Q$889</definedName>
    <definedName name="CharIsle_of_WightAge_group40_to_49_years_oldAge_group40_to_49_years_old">CSWW_FTE_and_Headcount_snapshot!$K$890:$Q$890</definedName>
    <definedName name="CharIsle_of_WightAge_group50_years_old_and_overAge_group50_years_old_and_over">CSWW_FTE_and_Headcount_snapshot!$K$891:$Q$891</definedName>
    <definedName name="CharIsle_of_WightEthnicityAny_other_ethnic_groupEthnicityAny_other_ethnic_group">CSWW_FTE_and_Headcount_snapshot!$K$3684:$Q$3684</definedName>
    <definedName name="CharIsle_of_WightEthnicityAsian_or_Asian_BritishEthnicityAsian_or_Asian_British">CSWW_FTE_and_Headcount_snapshot!$K$3682:$Q$3682</definedName>
    <definedName name="CharIsle_of_WightEthnicityBlack_or_Black_BritishEthnicityBlack_or_Black_British">CSWW_FTE_and_Headcount_snapshot!$K$3683:$Q$3683</definedName>
    <definedName name="CharIsle_of_WightEthnicityMixedEthnicityMixed">CSWW_FTE_and_Headcount_snapshot!$K$3681:$Q$3681</definedName>
    <definedName name="CharIsle_of_WightEthnicityRefused_or_not_availableEthnicityRefused_or_not_available">CSWW_FTE_and_Headcount_snapshot!$K$3685:$Q$3685</definedName>
    <definedName name="CharIsle_of_WightEthnicityWhiteEthnicityWhite">CSWW_FTE_and_Headcount_snapshot!$K$3680:$Q$3680</definedName>
    <definedName name="CharIsle_of_WightFemaleGenderFemale">CSWW_FTE_and_Headcount_snapshot!$K$364:$Q$364</definedName>
    <definedName name="CharIsle_of_WightGenderFemaleGenderFemale">CSWW_FTE_and_Headcount_snapshot!$K$364:$Q$364</definedName>
    <definedName name="CharIsle_of_WightGenderMaleGenderMale">CSWW_FTE_and_Headcount_snapshot!$K$365:$Q$365</definedName>
    <definedName name="CharIsle_of_WightMaleGenderMale">CSWW_FTE_and_Headcount_snapshot!$K$365:$Q$365</definedName>
    <definedName name="CharIsle_of_WightRoleCase_holderRoleCase_holder">CSWW_FTE_and_Headcount_snapshot!$K$2712:$Q$2712</definedName>
    <definedName name="CharIsle_of_WightRoleFirst_line_managerRoleFirst_line_manager">CSWW_FTE_and_Headcount_snapshot!$K$2711:$Q$2711</definedName>
    <definedName name="CharIsle_of_WightRoleMiddle_managerRoleMiddle_manager">CSWW_FTE_and_Headcount_snapshot!$K$2710:$Q$2710</definedName>
    <definedName name="CharIsle_of_WightRoleQualified_without_casesRoleQualified_without_cases">CSWW_FTE_and_Headcount_snapshot!$K$2713:$Q$2713</definedName>
    <definedName name="CharIsle_of_WightRoleSenior_managerRoleSenior_manager">CSWW_FTE_and_Headcount_snapshot!$K$2708:$Q$2708</definedName>
    <definedName name="CharIsle_of_WightRoleSenior_practitionerRoleSenior_practitioner">CSWW_FTE_and_Headcount_snapshot!$K$2709:$Q$2709</definedName>
    <definedName name="CharIsle_of_WightTime_in_service10_years_or_more_but_less_than_20_yearsTime_in_service10_years_or_more_but_less_than_20_years">CSWW_FTE_and_Headcount_snapshot!$K$1739:$Q$1739</definedName>
    <definedName name="CharIsle_of_WightTime_in_service2_years_or_more_but_less_than_5_yearsTime_in_service2_years_or_more_but_less_than_5_years">CSWW_FTE_and_Headcount_snapshot!$K$1737:$Q$1737</definedName>
    <definedName name="CharIsle_of_WightTime_in_service20_years_or_more_but_less_than_30_yearsTime_in_service20_years_or_more_but_less_than_30_years">CSWW_FTE_and_Headcount_snapshot!$K$1740:$Q$1740</definedName>
    <definedName name="CharIsle_of_WightTime_in_service30_years_or_moreTime_in_service30_years_or_more">CSWW_FTE_and_Headcount_snapshot!$K$1741:$Q$1741</definedName>
    <definedName name="CharIsle_of_WightTime_in_service5_years_or_more_but_less_than_10_yearsTime_in_service5_years_or_more_but_less_than_10_years">CSWW_FTE_and_Headcount_snapshot!$K$1738:$Q$1738</definedName>
    <definedName name="CharIsle_of_WightTime_in_serviceLess_than_2_yearsTime_in_serviceLess_than_2_years">CSWW_FTE_and_Headcount_snapshot!$K$1736:$Q$1736</definedName>
    <definedName name="CharIsle_of_WightTotal">CSWW_FTE_and_Headcount_snapshot!$K$102:$Q$102</definedName>
    <definedName name="CharIsle_of_WightTotal_Total">CSWW_FTE_and_Headcount_snapshot!$K$102:$Q$102</definedName>
    <definedName name="CharIsles_of_Scilly">CSWW_FTE_and_Headcount_snapshot!$K$123:$Q$123</definedName>
    <definedName name="CharIsles_of_ScillyAge_group20_to_29_years_oldAge_group20_to_29_years_old">CSWW_FTE_and_Headcount_snapshot!$K$972:$Q$972</definedName>
    <definedName name="CharIsles_of_ScillyAge_group30_to_39_years_oldAge_group30_to_39_years_old">CSWW_FTE_and_Headcount_snapshot!$K$973:$Q$973</definedName>
    <definedName name="CharIsles_of_ScillyAge_group40_to_49_years_oldAge_group40_to_49_years_old">CSWW_FTE_and_Headcount_snapshot!$K$974:$Q$974</definedName>
    <definedName name="CharIsles_of_ScillyAge_group50_years_old_and_overAge_group50_years_old_and_over">CSWW_FTE_and_Headcount_snapshot!$K$975:$Q$975</definedName>
    <definedName name="CharIsles_of_ScillyEthnicityAny_other_ethnic_groupEthnicityAny_other_ethnic_group">CSWW_FTE_and_Headcount_snapshot!$K$3810:$Q$3810</definedName>
    <definedName name="CharIsles_of_ScillyEthnicityAsian_or_Asian_BritishEthnicityAsian_or_Asian_British">CSWW_FTE_and_Headcount_snapshot!$K$3808:$Q$3808</definedName>
    <definedName name="CharIsles_of_ScillyEthnicityBlack_or_Black_BritishEthnicityBlack_or_Black_British">CSWW_FTE_and_Headcount_snapshot!$K$3809:$Q$3809</definedName>
    <definedName name="CharIsles_of_ScillyEthnicityMixedEthnicityMixed">CSWW_FTE_and_Headcount_snapshot!$K$3807:$Q$3807</definedName>
    <definedName name="CharIsles_of_ScillyEthnicityRefused_or_not_availableEthnicityRefused_or_not_available">CSWW_FTE_and_Headcount_snapshot!$K$3811:$Q$3811</definedName>
    <definedName name="CharIsles_of_ScillyEthnicityWhiteEthnicityWhite">CSWW_FTE_and_Headcount_snapshot!$K$3806:$Q$3806</definedName>
    <definedName name="CharIsles_of_ScillyFemaleGenderFemale">CSWW_FTE_and_Headcount_snapshot!$K$406:$Q$406</definedName>
    <definedName name="CharIsles_of_ScillyGenderFemaleGenderFemale">CSWW_FTE_and_Headcount_snapshot!$K$406:$Q$406</definedName>
    <definedName name="CharIsles_of_ScillyGenderMaleGenderMale">CSWW_FTE_and_Headcount_snapshot!$K$407:$Q$407</definedName>
    <definedName name="CharIsles_of_ScillyMaleGenderMale">CSWW_FTE_and_Headcount_snapshot!$K$407:$Q$407</definedName>
    <definedName name="CharIsles_of_ScillyRoleCase_holderRoleCase_holder">CSWW_FTE_and_Headcount_snapshot!$K$2838:$Q$2838</definedName>
    <definedName name="CharIsles_of_ScillyRoleFirst_line_managerRoleFirst_line_manager">CSWW_FTE_and_Headcount_snapshot!$K$2837:$Q$2837</definedName>
    <definedName name="CharIsles_of_ScillyRoleMiddle_managerRoleMiddle_manager">CSWW_FTE_and_Headcount_snapshot!$K$2836:$Q$2836</definedName>
    <definedName name="CharIsles_of_ScillyRoleQualified_without_casesRoleQualified_without_cases">CSWW_FTE_and_Headcount_snapshot!$K$2839:$Q$2839</definedName>
    <definedName name="CharIsles_of_ScillyRoleSenior_managerRoleSenior_manager">CSWW_FTE_and_Headcount_snapshot!$K$2834:$Q$2834</definedName>
    <definedName name="CharIsles_of_ScillyRoleSenior_practitionerRoleSenior_practitioner">CSWW_FTE_and_Headcount_snapshot!$K$2835:$Q$2835</definedName>
    <definedName name="CharIsles_of_ScillyTime_in_service10_years_or_more_but_less_than_20_yearsTime_in_service10_years_or_more_but_less_than_20_years">CSWW_FTE_and_Headcount_snapshot!$K$1865:$Q$1865</definedName>
    <definedName name="CharIsles_of_ScillyTime_in_service2_years_or_more_but_less_than_5_yearsTime_in_service2_years_or_more_but_less_than_5_years">CSWW_FTE_and_Headcount_snapshot!$K$1863:$Q$1863</definedName>
    <definedName name="CharIsles_of_ScillyTime_in_service20_years_or_more_but_less_than_30_yearsTime_in_service20_years_or_more_but_less_than_30_years">CSWW_FTE_and_Headcount_snapshot!$K$1866:$Q$1866</definedName>
    <definedName name="CharIsles_of_ScillyTime_in_service30_years_or_moreTime_in_service30_years_or_more">CSWW_FTE_and_Headcount_snapshot!$K$1867:$Q$1867</definedName>
    <definedName name="CharIsles_of_ScillyTime_in_service5_years_or_more_but_less_than_10_yearsTime_in_service5_years_or_more_but_less_than_10_years">CSWW_FTE_and_Headcount_snapshot!$K$1864:$Q$1864</definedName>
    <definedName name="CharIsles_of_ScillyTime_in_serviceLess_than_2_yearsTime_in_serviceLess_than_2_years">CSWW_FTE_and_Headcount_snapshot!$K$1862:$Q$1862</definedName>
    <definedName name="CharIsles_of_ScillyTotal">CSWW_FTE_and_Headcount_snapshot!$K$123:$Q$123</definedName>
    <definedName name="CharIsles_of_ScillyTotal_Total">CSWW_FTE_and_Headcount_snapshot!$K$123:$Q$123</definedName>
    <definedName name="CharIslington">CSWW_FTE_and_Headcount_snapshot!$K$137:$Q$137</definedName>
    <definedName name="CharIslingtonAge_group20_to_29_years_oldAge_group20_to_29_years_old">CSWW_FTE_and_Headcount_snapshot!$K$1028:$Q$1028</definedName>
    <definedName name="CharIslingtonAge_group30_to_39_years_oldAge_group30_to_39_years_old">CSWW_FTE_and_Headcount_snapshot!$K$1029:$Q$1029</definedName>
    <definedName name="CharIslingtonAge_group40_to_49_years_oldAge_group40_to_49_years_old">CSWW_FTE_and_Headcount_snapshot!$K$1030:$Q$1030</definedName>
    <definedName name="CharIslingtonAge_group50_years_old_and_overAge_group50_years_old_and_over">CSWW_FTE_and_Headcount_snapshot!$K$1031:$Q$1031</definedName>
    <definedName name="CharIslingtonEthnicityAny_other_ethnic_groupEthnicityAny_other_ethnic_group">CSWW_FTE_and_Headcount_snapshot!$K$3894:$Q$3894</definedName>
    <definedName name="CharIslingtonEthnicityAsian_or_Asian_BritishEthnicityAsian_or_Asian_British">CSWW_FTE_and_Headcount_snapshot!$K$3892:$Q$3892</definedName>
    <definedName name="CharIslingtonEthnicityBlack_or_Black_BritishEthnicityBlack_or_Black_British">CSWW_FTE_and_Headcount_snapshot!$K$3893:$Q$3893</definedName>
    <definedName name="CharIslingtonEthnicityMixedEthnicityMixed">CSWW_FTE_and_Headcount_snapshot!$K$3891:$Q$3891</definedName>
    <definedName name="CharIslingtonEthnicityRefused_or_not_availableEthnicityRefused_or_not_available">CSWW_FTE_and_Headcount_snapshot!$K$3895:$Q$3895</definedName>
    <definedName name="CharIslingtonEthnicityWhiteEthnicityWhite">CSWW_FTE_and_Headcount_snapshot!$K$3890:$Q$3890</definedName>
    <definedName name="CharIslingtonFemaleGenderFemale">CSWW_FTE_and_Headcount_snapshot!$K$434:$Q$434</definedName>
    <definedName name="CharIslingtonGenderFemaleGenderFemale">CSWW_FTE_and_Headcount_snapshot!$K$434:$Q$434</definedName>
    <definedName name="CharIslingtonGenderMaleGenderMale">CSWW_FTE_and_Headcount_snapshot!$K$435:$Q$435</definedName>
    <definedName name="CharIslingtonMaleGenderMale">CSWW_FTE_and_Headcount_snapshot!$K$435:$Q$435</definedName>
    <definedName name="CharIslingtonRoleCase_holderRoleCase_holder">CSWW_FTE_and_Headcount_snapshot!$K$2922:$Q$2922</definedName>
    <definedName name="CharIslingtonRoleFirst_line_managerRoleFirst_line_manager">CSWW_FTE_and_Headcount_snapshot!$K$2921:$Q$2921</definedName>
    <definedName name="CharIslingtonRoleMiddle_managerRoleMiddle_manager">CSWW_FTE_and_Headcount_snapshot!$K$2920:$Q$2920</definedName>
    <definedName name="CharIslingtonRoleQualified_without_casesRoleQualified_without_cases">CSWW_FTE_and_Headcount_snapshot!$K$2923:$Q$2923</definedName>
    <definedName name="CharIslingtonRoleSenior_managerRoleSenior_manager">CSWW_FTE_and_Headcount_snapshot!$K$2918:$Q$2918</definedName>
    <definedName name="CharIslingtonRoleSenior_practitionerRoleSenior_practitioner">CSWW_FTE_and_Headcount_snapshot!$K$2919:$Q$2919</definedName>
    <definedName name="CharIslingtonTime_in_service10_years_or_more_but_less_than_20_yearsTime_in_service10_years_or_more_but_less_than_20_years">CSWW_FTE_and_Headcount_snapshot!$K$1949:$Q$1949</definedName>
    <definedName name="CharIslingtonTime_in_service2_years_or_more_but_less_than_5_yearsTime_in_service2_years_or_more_but_less_than_5_years">CSWW_FTE_and_Headcount_snapshot!$K$1947:$Q$1947</definedName>
    <definedName name="CharIslingtonTime_in_service20_years_or_more_but_less_than_30_yearsTime_in_service20_years_or_more_but_less_than_30_years">CSWW_FTE_and_Headcount_snapshot!$K$1950:$Q$1950</definedName>
    <definedName name="CharIslingtonTime_in_service30_years_or_moreTime_in_service30_years_or_more">CSWW_FTE_and_Headcount_snapshot!$K$1951:$Q$1951</definedName>
    <definedName name="CharIslingtonTime_in_service5_years_or_more_but_less_than_10_yearsTime_in_service5_years_or_more_but_less_than_10_years">CSWW_FTE_and_Headcount_snapshot!$K$1948:$Q$1948</definedName>
    <definedName name="CharIslingtonTime_in_serviceLess_than_2_yearsTime_in_serviceLess_than_2_years">CSWW_FTE_and_Headcount_snapshot!$K$1946:$Q$1946</definedName>
    <definedName name="CharIslingtonTotal">CSWW_FTE_and_Headcount_snapshot!$K$137:$Q$137</definedName>
    <definedName name="CharIslingtonTotal_Total">CSWW_FTE_and_Headcount_snapshot!$K$137:$Q$137</definedName>
    <definedName name="CharKensington_and_Chelsea">CSWW_FTE_and_Headcount_snapshot!$K$138:$Q$138</definedName>
    <definedName name="CharKensington_and_ChelseaAge_group20_to_29_years_oldAge_group20_to_29_years_old">CSWW_FTE_and_Headcount_snapshot!$K$1032:$Q$1032</definedName>
    <definedName name="CharKensington_and_ChelseaAge_group30_to_39_years_oldAge_group30_to_39_years_old">CSWW_FTE_and_Headcount_snapshot!$K$1033:$Q$1033</definedName>
    <definedName name="CharKensington_and_ChelseaAge_group40_to_49_years_oldAge_group40_to_49_years_old">CSWW_FTE_and_Headcount_snapshot!$K$1034:$Q$1034</definedName>
    <definedName name="CharKensington_and_ChelseaAge_group50_years_old_and_overAge_group50_years_old_and_over">CSWW_FTE_and_Headcount_snapshot!$K$1035:$Q$1035</definedName>
    <definedName name="CharKensington_and_ChelseaEthnicityAny_other_ethnic_groupEthnicityAny_other_ethnic_group">CSWW_FTE_and_Headcount_snapshot!$K$3900:$Q$3900</definedName>
    <definedName name="CharKensington_and_ChelseaEthnicityAsian_or_Asian_BritishEthnicityAsian_or_Asian_British">CSWW_FTE_and_Headcount_snapshot!$K$3898:$Q$3898</definedName>
    <definedName name="CharKensington_and_ChelseaEthnicityBlack_or_Black_BritishEthnicityBlack_or_Black_British">CSWW_FTE_and_Headcount_snapshot!$K$3899:$Q$3899</definedName>
    <definedName name="CharKensington_and_ChelseaEthnicityMixedEthnicityMixed">CSWW_FTE_and_Headcount_snapshot!$K$3897:$Q$3897</definedName>
    <definedName name="CharKensington_and_ChelseaEthnicityRefused_or_not_availableEthnicityRefused_or_not_available">CSWW_FTE_and_Headcount_snapshot!$K$3901:$Q$3901</definedName>
    <definedName name="CharKensington_and_ChelseaEthnicityWhiteEthnicityWhite">CSWW_FTE_and_Headcount_snapshot!$K$3896:$Q$3896</definedName>
    <definedName name="CharKensington_and_ChelseaFemaleGenderFemale">CSWW_FTE_and_Headcount_snapshot!$K$436:$Q$436</definedName>
    <definedName name="CharKensington_and_ChelseaGenderFemaleGenderFemale">CSWW_FTE_and_Headcount_snapshot!$K$436:$Q$436</definedName>
    <definedName name="CharKensington_and_ChelseaGenderMaleGenderMale">CSWW_FTE_and_Headcount_snapshot!$K$437:$Q$437</definedName>
    <definedName name="CharKensington_and_ChelseaMaleGenderMale">CSWW_FTE_and_Headcount_snapshot!$K$437:$Q$437</definedName>
    <definedName name="CharKensington_and_ChelseaRoleCase_holderRoleCase_holder">CSWW_FTE_and_Headcount_snapshot!$K$2928:$Q$2928</definedName>
    <definedName name="CharKensington_and_ChelseaRoleFirst_line_managerRoleFirst_line_manager">CSWW_FTE_and_Headcount_snapshot!$K$2927:$Q$2927</definedName>
    <definedName name="CharKensington_and_ChelseaRoleMiddle_managerRoleMiddle_manager">CSWW_FTE_and_Headcount_snapshot!$K$2926:$Q$2926</definedName>
    <definedName name="CharKensington_and_ChelseaRoleQualified_without_casesRoleQualified_without_cases">CSWW_FTE_and_Headcount_snapshot!$K$2929:$Q$2929</definedName>
    <definedName name="CharKensington_and_ChelseaRoleSenior_managerRoleSenior_manager">CSWW_FTE_and_Headcount_snapshot!$K$2924:$Q$2924</definedName>
    <definedName name="CharKensington_and_ChelseaRoleSenior_practitionerRoleSenior_practitioner">CSWW_FTE_and_Headcount_snapshot!$K$2925:$Q$2925</definedName>
    <definedName name="CharKensington_and_ChelseaTime_in_service10_years_or_more_but_less_than_20_yearsTime_in_service10_years_or_more_but_less_than_20_years">CSWW_FTE_and_Headcount_snapshot!$K$1955:$Q$1955</definedName>
    <definedName name="CharKensington_and_ChelseaTime_in_service2_years_or_more_but_less_than_5_yearsTime_in_service2_years_or_more_but_less_than_5_years">CSWW_FTE_and_Headcount_snapshot!$K$1953:$Q$1953</definedName>
    <definedName name="CharKensington_and_ChelseaTime_in_service20_years_or_more_but_less_than_30_yearsTime_in_service20_years_or_more_but_less_than_30_years">CSWW_FTE_and_Headcount_snapshot!$K$1956:$Q$1956</definedName>
    <definedName name="CharKensington_and_ChelseaTime_in_service30_years_or_moreTime_in_service30_years_or_more">CSWW_FTE_and_Headcount_snapshot!$K$1957:$Q$1957</definedName>
    <definedName name="CharKensington_and_ChelseaTime_in_service5_years_or_more_but_less_than_10_yearsTime_in_service5_years_or_more_but_less_than_10_years">CSWW_FTE_and_Headcount_snapshot!$K$1954:$Q$1954</definedName>
    <definedName name="CharKensington_and_ChelseaTime_in_serviceLess_than_2_yearsTime_in_serviceLess_than_2_years">CSWW_FTE_and_Headcount_snapshot!$K$1952:$Q$1952</definedName>
    <definedName name="CharKensington_and_ChelseaTotal">CSWW_FTE_and_Headcount_snapshot!$K$138:$Q$138</definedName>
    <definedName name="CharKensington_and_ChelseaTotal_Total">CSWW_FTE_and_Headcount_snapshot!$K$138:$Q$138</definedName>
    <definedName name="CharKent">CSWW_FTE_and_Headcount_snapshot!$K$103:$Q$103</definedName>
    <definedName name="CharKentAge_group20_to_29_years_oldAge_group20_to_29_years_old">CSWW_FTE_and_Headcount_snapshot!$K$892:$Q$892</definedName>
    <definedName name="CharKentAge_group30_to_39_years_oldAge_group30_to_39_years_old">CSWW_FTE_and_Headcount_snapshot!$K$893:$Q$893</definedName>
    <definedName name="CharKentAge_group40_to_49_years_oldAge_group40_to_49_years_old">CSWW_FTE_and_Headcount_snapshot!$K$894:$Q$894</definedName>
    <definedName name="CharKentAge_group50_years_old_and_overAge_group50_years_old_and_over">CSWW_FTE_and_Headcount_snapshot!$K$895:$Q$895</definedName>
    <definedName name="CharKentEthnicityAny_other_ethnic_groupEthnicityAny_other_ethnic_group">CSWW_FTE_and_Headcount_snapshot!$K$3690:$Q$3690</definedName>
    <definedName name="CharKentEthnicityAsian_or_Asian_BritishEthnicityAsian_or_Asian_British">CSWW_FTE_and_Headcount_snapshot!$K$3688:$Q$3688</definedName>
    <definedName name="CharKentEthnicityBlack_or_Black_BritishEthnicityBlack_or_Black_British">CSWW_FTE_and_Headcount_snapshot!$K$3689:$Q$3689</definedName>
    <definedName name="CharKentEthnicityMixedEthnicityMixed">CSWW_FTE_and_Headcount_snapshot!$K$3687:$Q$3687</definedName>
    <definedName name="CharKentEthnicityRefused_or_not_availableEthnicityRefused_or_not_available">CSWW_FTE_and_Headcount_snapshot!$K$3691:$Q$3691</definedName>
    <definedName name="CharKentEthnicityWhiteEthnicityWhite">CSWW_FTE_and_Headcount_snapshot!$K$3686:$Q$3686</definedName>
    <definedName name="CharKentFemaleGenderFemale">CSWW_FTE_and_Headcount_snapshot!$K$366:$Q$366</definedName>
    <definedName name="CharKentGenderFemaleGenderFemale">CSWW_FTE_and_Headcount_snapshot!$K$366:$Q$366</definedName>
    <definedName name="CharKentGenderMaleGenderMale">CSWW_FTE_and_Headcount_snapshot!$K$367:$Q$367</definedName>
    <definedName name="CharKentMaleGenderMale">CSWW_FTE_and_Headcount_snapshot!$K$367:$Q$367</definedName>
    <definedName name="CharKentRoleCase_holderRoleCase_holder">CSWW_FTE_and_Headcount_snapshot!$K$2718:$Q$2718</definedName>
    <definedName name="CharKentRoleFirst_line_managerRoleFirst_line_manager">CSWW_FTE_and_Headcount_snapshot!$K$2717:$Q$2717</definedName>
    <definedName name="CharKentRoleMiddle_managerRoleMiddle_manager">CSWW_FTE_and_Headcount_snapshot!$K$2716:$Q$2716</definedName>
    <definedName name="CharKentRoleQualified_without_casesRoleQualified_without_cases">CSWW_FTE_and_Headcount_snapshot!$K$2719:$Q$2719</definedName>
    <definedName name="CharKentRoleSenior_managerRoleSenior_manager">CSWW_FTE_and_Headcount_snapshot!$K$2714:$Q$2714</definedName>
    <definedName name="CharKentRoleSenior_practitionerRoleSenior_practitioner">CSWW_FTE_and_Headcount_snapshot!$K$2715:$Q$2715</definedName>
    <definedName name="CharKentTime_in_service10_years_or_more_but_less_than_20_yearsTime_in_service10_years_or_more_but_less_than_20_years">CSWW_FTE_and_Headcount_snapshot!$K$1745:$Q$1745</definedName>
    <definedName name="CharKentTime_in_service2_years_or_more_but_less_than_5_yearsTime_in_service2_years_or_more_but_less_than_5_years">CSWW_FTE_and_Headcount_snapshot!$K$1743:$Q$1743</definedName>
    <definedName name="CharKentTime_in_service20_years_or_more_but_less_than_30_yearsTime_in_service20_years_or_more_but_less_than_30_years">CSWW_FTE_and_Headcount_snapshot!$K$1746:$Q$1746</definedName>
    <definedName name="CharKentTime_in_service30_years_or_moreTime_in_service30_years_or_more">CSWW_FTE_and_Headcount_snapshot!$K$1747:$Q$1747</definedName>
    <definedName name="CharKentTime_in_service5_years_or_more_but_less_than_10_yearsTime_in_service5_years_or_more_but_less_than_10_years">CSWW_FTE_and_Headcount_snapshot!$K$1744:$Q$1744</definedName>
    <definedName name="CharKentTime_in_serviceLess_than_2_yearsTime_in_serviceLess_than_2_years">CSWW_FTE_and_Headcount_snapshot!$K$1742:$Q$1742</definedName>
    <definedName name="CharKentTotal">CSWW_FTE_and_Headcount_snapshot!$K$103:$Q$103</definedName>
    <definedName name="CharKentTotal_Total">CSWW_FTE_and_Headcount_snapshot!$K$103:$Q$103</definedName>
    <definedName name="CharKingston_Upon_Hull_City_of">CSWW_FTE_and_Headcount_snapshot!$K$53:$Q$53</definedName>
    <definedName name="CharKingston_Upon_Hull_City_ofAge_group20_to_29_years_oldAge_group20_to_29_years_old">CSWW_FTE_and_Headcount_snapshot!$K$692:$Q$692</definedName>
    <definedName name="CharKingston_Upon_Hull_City_ofAge_group30_to_39_years_oldAge_group30_to_39_years_old">CSWW_FTE_and_Headcount_snapshot!$K$693:$Q$693</definedName>
    <definedName name="CharKingston_Upon_Hull_City_ofAge_group40_to_49_years_oldAge_group40_to_49_years_old">CSWW_FTE_and_Headcount_snapshot!$K$694:$Q$694</definedName>
    <definedName name="CharKingston_Upon_Hull_City_ofAge_group50_years_old_and_overAge_group50_years_old_and_over">CSWW_FTE_and_Headcount_snapshot!$K$695:$Q$695</definedName>
    <definedName name="CharKingston_Upon_Hull_City_ofEthnicityAny_other_ethnic_groupEthnicityAny_other_ethnic_group">CSWW_FTE_and_Headcount_snapshot!$K$3390:$Q$3390</definedName>
    <definedName name="CharKingston_Upon_Hull_City_ofEthnicityAsian_or_Asian_BritishEthnicityAsian_or_Asian_British">CSWW_FTE_and_Headcount_snapshot!$K$3388:$Q$3388</definedName>
    <definedName name="CharKingston_Upon_Hull_City_ofEthnicityBlack_or_Black_BritishEthnicityBlack_or_Black_British">CSWW_FTE_and_Headcount_snapshot!$K$3389:$Q$3389</definedName>
    <definedName name="CharKingston_Upon_Hull_City_ofEthnicityMixedEthnicityMixed">CSWW_FTE_and_Headcount_snapshot!$K$3387:$Q$3387</definedName>
    <definedName name="CharKingston_Upon_Hull_City_ofEthnicityRefused_or_not_availableEthnicityRefused_or_not_available">CSWW_FTE_and_Headcount_snapshot!$K$3391:$Q$3391</definedName>
    <definedName name="CharKingston_Upon_Hull_City_ofEthnicityWhiteEthnicityWhite">CSWW_FTE_and_Headcount_snapshot!$K$3386:$Q$3386</definedName>
    <definedName name="CharKingston_Upon_Hull_City_ofFemaleGenderFemale">CSWW_FTE_and_Headcount_snapshot!$K$266:$Q$266</definedName>
    <definedName name="CharKingston_Upon_Hull_City_ofGenderFemaleGenderFemale">CSWW_FTE_and_Headcount_snapshot!$K$266:$Q$266</definedName>
    <definedName name="CharKingston_Upon_Hull_City_ofGenderMaleGenderMale">CSWW_FTE_and_Headcount_snapshot!$K$267:$Q$267</definedName>
    <definedName name="CharKingston_Upon_Hull_City_ofMaleGenderMale">CSWW_FTE_and_Headcount_snapshot!$K$267:$Q$267</definedName>
    <definedName name="CharKingston_Upon_Hull_City_ofRoleCase_holderRoleCase_holder">CSWW_FTE_and_Headcount_snapshot!$K$2418:$Q$2418</definedName>
    <definedName name="CharKingston_Upon_Hull_City_ofRoleFirst_line_managerRoleFirst_line_manager">CSWW_FTE_and_Headcount_snapshot!$K$2417:$Q$2417</definedName>
    <definedName name="CharKingston_Upon_Hull_City_ofRoleMiddle_managerRoleMiddle_manager">CSWW_FTE_and_Headcount_snapshot!$K$2416:$Q$2416</definedName>
    <definedName name="CharKingston_Upon_Hull_City_ofRoleQualified_without_casesRoleQualified_without_cases">CSWW_FTE_and_Headcount_snapshot!$K$2419:$Q$2419</definedName>
    <definedName name="CharKingston_Upon_Hull_City_ofRoleSenior_managerRoleSenior_manager">CSWW_FTE_and_Headcount_snapshot!$K$2414:$Q$2414</definedName>
    <definedName name="CharKingston_Upon_Hull_City_ofRoleSenior_practitionerRoleSenior_practitioner">CSWW_FTE_and_Headcount_snapshot!$K$2415:$Q$2415</definedName>
    <definedName name="CharKingston_Upon_Hull_City_ofTime_in_service10_years_or_more_but_less_than_20_yearsTime_in_service10_years_or_more_but_less_than_20_years">CSWW_FTE_and_Headcount_snapshot!$K$1445:$Q$1445</definedName>
    <definedName name="CharKingston_Upon_Hull_City_ofTime_in_service2_years_or_more_but_less_than_5_yearsTime_in_service2_years_or_more_but_less_than_5_years">CSWW_FTE_and_Headcount_snapshot!$K$1443:$Q$1443</definedName>
    <definedName name="CharKingston_Upon_Hull_City_ofTime_in_service20_years_or_more_but_less_than_30_yearsTime_in_service20_years_or_more_but_less_than_30_years">CSWW_FTE_and_Headcount_snapshot!$K$1446:$Q$1446</definedName>
    <definedName name="CharKingston_Upon_Hull_City_ofTime_in_service30_years_or_moreTime_in_service30_years_or_more">CSWW_FTE_and_Headcount_snapshot!$K$1447:$Q$1447</definedName>
    <definedName name="CharKingston_Upon_Hull_City_ofTime_in_service5_years_or_more_but_less_than_10_yearsTime_in_service5_years_or_more_but_less_than_10_years">CSWW_FTE_and_Headcount_snapshot!$K$1444:$Q$1444</definedName>
    <definedName name="CharKingston_Upon_Hull_City_ofTime_in_serviceLess_than_2_yearsTime_in_serviceLess_than_2_years">CSWW_FTE_and_Headcount_snapshot!$K$1442:$Q$1442</definedName>
    <definedName name="CharKingston_Upon_Hull_City_ofTotal">CSWW_FTE_and_Headcount_snapshot!$K$53:$Q$53</definedName>
    <definedName name="CharKingston_Upon_Hull_City_ofTotal_Total">CSWW_FTE_and_Headcount_snapshot!$K$53:$Q$53</definedName>
    <definedName name="CharKingston_upon_Thames">CSWW_FTE_and_Headcount_snapshot!$K$159:$Q$159</definedName>
    <definedName name="CharKingston_upon_ThamesAge_group20_to_29_years_oldAge_group20_to_29_years_old">CSWW_FTE_and_Headcount_snapshot!$K$1116:$Q$1116</definedName>
    <definedName name="CharKingston_upon_ThamesAge_group30_to_39_years_oldAge_group30_to_39_years_old">CSWW_FTE_and_Headcount_snapshot!$K$1117:$Q$1117</definedName>
    <definedName name="CharKingston_upon_ThamesAge_group40_to_49_years_oldAge_group40_to_49_years_old">CSWW_FTE_and_Headcount_snapshot!$K$1118:$Q$1118</definedName>
    <definedName name="CharKingston_upon_ThamesAge_group50_years_old_and_overAge_group50_years_old_and_over">CSWW_FTE_and_Headcount_snapshot!$K$1119:$Q$1119</definedName>
    <definedName name="CharKingston_upon_ThamesEthnicityAny_other_ethnic_groupEthnicityAny_other_ethnic_group">CSWW_FTE_and_Headcount_snapshot!$K$4026:$Q$4026</definedName>
    <definedName name="CharKingston_upon_ThamesEthnicityAsian_or_Asian_BritishEthnicityAsian_or_Asian_British">CSWW_FTE_and_Headcount_snapshot!$K$4024:$Q$4024</definedName>
    <definedName name="CharKingston_upon_ThamesEthnicityBlack_or_Black_BritishEthnicityBlack_or_Black_British">CSWW_FTE_and_Headcount_snapshot!$K$4025:$Q$4025</definedName>
    <definedName name="CharKingston_upon_ThamesEthnicityMixedEthnicityMixed">CSWW_FTE_and_Headcount_snapshot!$K$4023:$Q$4023</definedName>
    <definedName name="CharKingston_upon_ThamesEthnicityRefused_or_not_availableEthnicityRefused_or_not_available">CSWW_FTE_and_Headcount_snapshot!$K$4027:$Q$4027</definedName>
    <definedName name="CharKingston_upon_ThamesEthnicityWhiteEthnicityWhite">CSWW_FTE_and_Headcount_snapshot!$K$4022:$Q$4022</definedName>
    <definedName name="CharKingston_upon_ThamesFemaleGenderFemale">CSWW_FTE_and_Headcount_snapshot!$K$478:$Q$478</definedName>
    <definedName name="CharKingston_upon_ThamesGenderFemaleGenderFemale">CSWW_FTE_and_Headcount_snapshot!$K$478:$Q$478</definedName>
    <definedName name="CharKingston_upon_ThamesGenderMaleGenderMale">CSWW_FTE_and_Headcount_snapshot!$K$479:$Q$479</definedName>
    <definedName name="CharKingston_upon_ThamesMaleGenderMale">CSWW_FTE_and_Headcount_snapshot!$K$479:$Q$479</definedName>
    <definedName name="CharKingston_upon_ThamesRoleCase_holderRoleCase_holder">CSWW_FTE_and_Headcount_snapshot!$K$3054:$Q$3054</definedName>
    <definedName name="CharKingston_upon_ThamesRoleFirst_line_managerRoleFirst_line_manager">CSWW_FTE_and_Headcount_snapshot!$K$3053:$Q$3053</definedName>
    <definedName name="CharKingston_upon_ThamesRoleMiddle_managerRoleMiddle_manager">CSWW_FTE_and_Headcount_snapshot!$K$3052:$Q$3052</definedName>
    <definedName name="CharKingston_upon_ThamesRoleQualified_without_casesRoleQualified_without_cases">CSWW_FTE_and_Headcount_snapshot!$K$3055:$Q$3055</definedName>
    <definedName name="CharKingston_upon_ThamesRoleSenior_managerRoleSenior_manager">CSWW_FTE_and_Headcount_snapshot!$K$3050:$Q$3050</definedName>
    <definedName name="CharKingston_upon_ThamesRoleSenior_practitionerRoleSenior_practitioner">CSWW_FTE_and_Headcount_snapshot!$K$3051:$Q$3051</definedName>
    <definedName name="CharKingston_upon_ThamesTime_in_service10_years_or_more_but_less_than_20_yearsTime_in_service10_years_or_more_but_less_than_20_years">CSWW_FTE_and_Headcount_snapshot!$K$2081:$Q$2081</definedName>
    <definedName name="CharKingston_upon_ThamesTime_in_service2_years_or_more_but_less_than_5_yearsTime_in_service2_years_or_more_but_less_than_5_years">CSWW_FTE_and_Headcount_snapshot!$K$2079:$Q$2079</definedName>
    <definedName name="CharKingston_upon_ThamesTime_in_service20_years_or_more_but_less_than_30_yearsTime_in_service20_years_or_more_but_less_than_30_years">CSWW_FTE_and_Headcount_snapshot!$K$2082:$Q$2082</definedName>
    <definedName name="CharKingston_upon_ThamesTime_in_service30_years_or_moreTime_in_service30_years_or_more">CSWW_FTE_and_Headcount_snapshot!$K$2083:$Q$2083</definedName>
    <definedName name="CharKingston_upon_ThamesTime_in_service5_years_or_more_but_less_than_10_yearsTime_in_service5_years_or_more_but_less_than_10_years">CSWW_FTE_and_Headcount_snapshot!$K$2080:$Q$2080</definedName>
    <definedName name="CharKingston_upon_ThamesTime_in_serviceLess_than_2_yearsTime_in_serviceLess_than_2_years">CSWW_FTE_and_Headcount_snapshot!$K$2078:$Q$2078</definedName>
    <definedName name="CharKingston_upon_ThamesTotal">CSWW_FTE_and_Headcount_snapshot!$K$159:$Q$159</definedName>
    <definedName name="CharKingston_upon_ThamesTotal_Total">CSWW_FTE_and_Headcount_snapshot!$K$159:$Q$159</definedName>
    <definedName name="CharKirklees">CSWW_FTE_and_Headcount_snapshot!$K$54:$Q$54</definedName>
    <definedName name="CharKirkleesAge_group20_to_29_years_oldAge_group20_to_29_years_old">CSWW_FTE_and_Headcount_snapshot!$K$696:$Q$696</definedName>
    <definedName name="CharKirkleesAge_group30_to_39_years_oldAge_group30_to_39_years_old">CSWW_FTE_and_Headcount_snapshot!$K$697:$Q$697</definedName>
    <definedName name="CharKirkleesAge_group40_to_49_years_oldAge_group40_to_49_years_old">CSWW_FTE_and_Headcount_snapshot!$K$698:$Q$698</definedName>
    <definedName name="CharKirkleesAge_group50_years_old_and_overAge_group50_years_old_and_over">CSWW_FTE_and_Headcount_snapshot!$K$699:$Q$699</definedName>
    <definedName name="CharKirkleesEthnicityAny_other_ethnic_groupEthnicityAny_other_ethnic_group">CSWW_FTE_and_Headcount_snapshot!$K$3396:$Q$3396</definedName>
    <definedName name="CharKirkleesEthnicityAsian_or_Asian_BritishEthnicityAsian_or_Asian_British">CSWW_FTE_and_Headcount_snapshot!$K$3394:$Q$3394</definedName>
    <definedName name="CharKirkleesEthnicityBlack_or_Black_BritishEthnicityBlack_or_Black_British">CSWW_FTE_and_Headcount_snapshot!$K$3395:$Q$3395</definedName>
    <definedName name="CharKirkleesEthnicityMixedEthnicityMixed">CSWW_FTE_and_Headcount_snapshot!$K$3393:$Q$3393</definedName>
    <definedName name="CharKirkleesEthnicityRefused_or_not_availableEthnicityRefused_or_not_available">CSWW_FTE_and_Headcount_snapshot!$K$3397:$Q$3397</definedName>
    <definedName name="CharKirkleesEthnicityWhiteEthnicityWhite">CSWW_FTE_and_Headcount_snapshot!$K$3392:$Q$3392</definedName>
    <definedName name="CharKirkleesFemaleGenderFemale">CSWW_FTE_and_Headcount_snapshot!$K$268:$Q$268</definedName>
    <definedName name="CharKirkleesGenderFemaleGenderFemale">CSWW_FTE_and_Headcount_snapshot!$K$268:$Q$268</definedName>
    <definedName name="CharKirkleesGenderMaleGenderMale">CSWW_FTE_and_Headcount_snapshot!$K$269:$Q$269</definedName>
    <definedName name="CharKirkleesMaleGenderMale">CSWW_FTE_and_Headcount_snapshot!$K$269:$Q$269</definedName>
    <definedName name="CharKirkleesRoleCase_holderRoleCase_holder">CSWW_FTE_and_Headcount_snapshot!$K$2424:$Q$2424</definedName>
    <definedName name="CharKirkleesRoleFirst_line_managerRoleFirst_line_manager">CSWW_FTE_and_Headcount_snapshot!$K$2423:$Q$2423</definedName>
    <definedName name="CharKirkleesRoleMiddle_managerRoleMiddle_manager">CSWW_FTE_and_Headcount_snapshot!$K$2422:$Q$2422</definedName>
    <definedName name="CharKirkleesRoleQualified_without_casesRoleQualified_without_cases">CSWW_FTE_and_Headcount_snapshot!$K$2425:$Q$2425</definedName>
    <definedName name="CharKirkleesRoleSenior_managerRoleSenior_manager">CSWW_FTE_and_Headcount_snapshot!$K$2420:$Q$2420</definedName>
    <definedName name="CharKirkleesRoleSenior_practitionerRoleSenior_practitioner">CSWW_FTE_and_Headcount_snapshot!$K$2421:$Q$2421</definedName>
    <definedName name="CharKirkleesTime_in_service10_years_or_more_but_less_than_20_yearsTime_in_service10_years_or_more_but_less_than_20_years">CSWW_FTE_and_Headcount_snapshot!$K$1451:$Q$1451</definedName>
    <definedName name="CharKirkleesTime_in_service2_years_or_more_but_less_than_5_yearsTime_in_service2_years_or_more_but_less_than_5_years">CSWW_FTE_and_Headcount_snapshot!$K$1449:$Q$1449</definedName>
    <definedName name="CharKirkleesTime_in_service20_years_or_more_but_less_than_30_yearsTime_in_service20_years_or_more_but_less_than_30_years">CSWW_FTE_and_Headcount_snapshot!$K$1452:$Q$1452</definedName>
    <definedName name="CharKirkleesTime_in_service30_years_or_moreTime_in_service30_years_or_more">CSWW_FTE_and_Headcount_snapshot!$K$1453:$Q$1453</definedName>
    <definedName name="CharKirkleesTime_in_service5_years_or_more_but_less_than_10_yearsTime_in_service5_years_or_more_but_less_than_10_years">CSWW_FTE_and_Headcount_snapshot!$K$1450:$Q$1450</definedName>
    <definedName name="CharKirkleesTime_in_serviceLess_than_2_yearsTime_in_serviceLess_than_2_years">CSWW_FTE_and_Headcount_snapshot!$K$1448:$Q$1448</definedName>
    <definedName name="CharKirkleesTotal">CSWW_FTE_and_Headcount_snapshot!$K$54:$Q$54</definedName>
    <definedName name="CharKirkleesTotal_Total">CSWW_FTE_and_Headcount_snapshot!$K$54:$Q$54</definedName>
    <definedName name="CharKnowsley">CSWW_FTE_and_Headcount_snapshot!$K$33:$Q$33</definedName>
    <definedName name="CharKnowsleyAge_group20_to_29_years_oldAge_group20_to_29_years_old">CSWW_FTE_and_Headcount_snapshot!$K$612:$Q$612</definedName>
    <definedName name="CharKnowsleyAge_group30_to_39_years_oldAge_group30_to_39_years_old">CSWW_FTE_and_Headcount_snapshot!$K$613:$Q$613</definedName>
    <definedName name="CharKnowsleyAge_group40_to_49_years_oldAge_group40_to_49_years_old">CSWW_FTE_and_Headcount_snapshot!$K$614:$Q$614</definedName>
    <definedName name="CharKnowsleyAge_group50_years_old_and_overAge_group50_years_old_and_over">CSWW_FTE_and_Headcount_snapshot!$K$615:$Q$615</definedName>
    <definedName name="CharKnowsleyEthnicityAny_other_ethnic_groupEthnicityAny_other_ethnic_group">CSWW_FTE_and_Headcount_snapshot!$K$3270:$Q$3270</definedName>
    <definedName name="CharKnowsleyEthnicityAsian_or_Asian_BritishEthnicityAsian_or_Asian_British">CSWW_FTE_and_Headcount_snapshot!$K$3268:$Q$3268</definedName>
    <definedName name="CharKnowsleyEthnicityBlack_or_Black_BritishEthnicityBlack_or_Black_British">CSWW_FTE_and_Headcount_snapshot!$K$3269:$Q$3269</definedName>
    <definedName name="CharKnowsleyEthnicityMixedEthnicityMixed">CSWW_FTE_and_Headcount_snapshot!$K$3267:$Q$3267</definedName>
    <definedName name="CharKnowsleyEthnicityRefused_or_not_availableEthnicityRefused_or_not_available">CSWW_FTE_and_Headcount_snapshot!$K$3271:$Q$3271</definedName>
    <definedName name="CharKnowsleyEthnicityWhiteEthnicityWhite">CSWW_FTE_and_Headcount_snapshot!$K$3266:$Q$3266</definedName>
    <definedName name="CharKnowsleyFemaleGenderFemale">CSWW_FTE_and_Headcount_snapshot!$K$226:$Q$226</definedName>
    <definedName name="CharKnowsleyGenderFemaleGenderFemale">CSWW_FTE_and_Headcount_snapshot!$K$226:$Q$226</definedName>
    <definedName name="CharKnowsleyGenderMaleGenderMale">CSWW_FTE_and_Headcount_snapshot!$K$227:$Q$227</definedName>
    <definedName name="CharKnowsleyMaleGenderMale">CSWW_FTE_and_Headcount_snapshot!$K$227:$Q$227</definedName>
    <definedName name="CharKnowsleyRoleCase_holderRoleCase_holder">CSWW_FTE_and_Headcount_snapshot!$K$2298:$Q$2298</definedName>
    <definedName name="CharKnowsleyRoleFirst_line_managerRoleFirst_line_manager">CSWW_FTE_and_Headcount_snapshot!$K$2297:$Q$2297</definedName>
    <definedName name="CharKnowsleyRoleMiddle_managerRoleMiddle_manager">CSWW_FTE_and_Headcount_snapshot!$K$2296:$Q$2296</definedName>
    <definedName name="CharKnowsleyRoleQualified_without_casesRoleQualified_without_cases">CSWW_FTE_and_Headcount_snapshot!$K$2299:$Q$2299</definedName>
    <definedName name="CharKnowsleyRoleSenior_managerRoleSenior_manager">CSWW_FTE_and_Headcount_snapshot!$K$2294:$Q$2294</definedName>
    <definedName name="CharKnowsleyRoleSenior_practitionerRoleSenior_practitioner">CSWW_FTE_and_Headcount_snapshot!$K$2295:$Q$2295</definedName>
    <definedName name="CharKnowsleyTime_in_service10_years_or_more_but_less_than_20_yearsTime_in_service10_years_or_more_but_less_than_20_years">CSWW_FTE_and_Headcount_snapshot!$K$1325:$Q$1325</definedName>
    <definedName name="CharKnowsleyTime_in_service2_years_or_more_but_less_than_5_yearsTime_in_service2_years_or_more_but_less_than_5_years">CSWW_FTE_and_Headcount_snapshot!$K$1323:$Q$1323</definedName>
    <definedName name="CharKnowsleyTime_in_service20_years_or_more_but_less_than_30_yearsTime_in_service20_years_or_more_but_less_than_30_years">CSWW_FTE_and_Headcount_snapshot!$K$1326:$Q$1326</definedName>
    <definedName name="CharKnowsleyTime_in_service30_years_or_moreTime_in_service30_years_or_more">CSWW_FTE_and_Headcount_snapshot!$K$1327:$Q$1327</definedName>
    <definedName name="CharKnowsleyTime_in_service5_years_or_more_but_less_than_10_yearsTime_in_service5_years_or_more_but_less_than_10_years">CSWW_FTE_and_Headcount_snapshot!$K$1324:$Q$1324</definedName>
    <definedName name="CharKnowsleyTime_in_serviceLess_than_2_yearsTime_in_serviceLess_than_2_years">CSWW_FTE_and_Headcount_snapshot!$K$1322:$Q$1322</definedName>
    <definedName name="CharKnowsleyTotal">CSWW_FTE_and_Headcount_snapshot!$K$33:$Q$33</definedName>
    <definedName name="CharKnowsleyTotal_Total">CSWW_FTE_and_Headcount_snapshot!$K$33:$Q$33</definedName>
    <definedName name="CharLambeth">CSWW_FTE_and_Headcount_snapshot!$K$139:$Q$139</definedName>
    <definedName name="CharLambethAge_group20_to_29_years_oldAge_group20_to_29_years_old">CSWW_FTE_and_Headcount_snapshot!$K$1036:$Q$1036</definedName>
    <definedName name="CharLambethAge_group30_to_39_years_oldAge_group30_to_39_years_old">CSWW_FTE_and_Headcount_snapshot!$K$1037:$Q$1037</definedName>
    <definedName name="CharLambethAge_group40_to_49_years_oldAge_group40_to_49_years_old">CSWW_FTE_and_Headcount_snapshot!$K$1038:$Q$1038</definedName>
    <definedName name="CharLambethAge_group50_years_old_and_overAge_group50_years_old_and_over">CSWW_FTE_and_Headcount_snapshot!$K$1039:$Q$1039</definedName>
    <definedName name="CharLambethEthnicityAny_other_ethnic_groupEthnicityAny_other_ethnic_group">CSWW_FTE_and_Headcount_snapshot!$K$3906:$Q$3906</definedName>
    <definedName name="CharLambethEthnicityAsian_or_Asian_BritishEthnicityAsian_or_Asian_British">CSWW_FTE_and_Headcount_snapshot!$K$3904:$Q$3904</definedName>
    <definedName name="CharLambethEthnicityBlack_or_Black_BritishEthnicityBlack_or_Black_British">CSWW_FTE_and_Headcount_snapshot!$K$3905:$Q$3905</definedName>
    <definedName name="CharLambethEthnicityMixedEthnicityMixed">CSWW_FTE_and_Headcount_snapshot!$K$3903:$Q$3903</definedName>
    <definedName name="CharLambethEthnicityRefused_or_not_availableEthnicityRefused_or_not_available">CSWW_FTE_and_Headcount_snapshot!$K$3907:$Q$3907</definedName>
    <definedName name="CharLambethEthnicityWhiteEthnicityWhite">CSWW_FTE_and_Headcount_snapshot!$K$3902:$Q$3902</definedName>
    <definedName name="CharLambethFemaleGenderFemale">CSWW_FTE_and_Headcount_snapshot!$K$438:$Q$438</definedName>
    <definedName name="CharLambethGenderFemaleGenderFemale">CSWW_FTE_and_Headcount_snapshot!$K$438:$Q$438</definedName>
    <definedName name="CharLambethGenderMaleGenderMale">CSWW_FTE_and_Headcount_snapshot!$K$439:$Q$439</definedName>
    <definedName name="CharLambethMaleGenderMale">CSWW_FTE_and_Headcount_snapshot!$K$439:$Q$439</definedName>
    <definedName name="CharLambethRoleCase_holderRoleCase_holder">CSWW_FTE_and_Headcount_snapshot!$K$2934:$Q$2934</definedName>
    <definedName name="CharLambethRoleFirst_line_managerRoleFirst_line_manager">CSWW_FTE_and_Headcount_snapshot!$K$2933:$Q$2933</definedName>
    <definedName name="CharLambethRoleMiddle_managerRoleMiddle_manager">CSWW_FTE_and_Headcount_snapshot!$K$2932:$Q$2932</definedName>
    <definedName name="CharLambethRoleQualified_without_casesRoleQualified_without_cases">CSWW_FTE_and_Headcount_snapshot!$K$2935:$Q$2935</definedName>
    <definedName name="CharLambethRoleSenior_managerRoleSenior_manager">CSWW_FTE_and_Headcount_snapshot!$K$2930:$Q$2930</definedName>
    <definedName name="CharLambethRoleSenior_practitionerRoleSenior_practitioner">CSWW_FTE_and_Headcount_snapshot!$K$2931:$Q$2931</definedName>
    <definedName name="CharLambethTime_in_service10_years_or_more_but_less_than_20_yearsTime_in_service10_years_or_more_but_less_than_20_years">CSWW_FTE_and_Headcount_snapshot!$K$1961:$Q$1961</definedName>
    <definedName name="CharLambethTime_in_service2_years_or_more_but_less_than_5_yearsTime_in_service2_years_or_more_but_less_than_5_years">CSWW_FTE_and_Headcount_snapshot!$K$1959:$Q$1959</definedName>
    <definedName name="CharLambethTime_in_service20_years_or_more_but_less_than_30_yearsTime_in_service20_years_or_more_but_less_than_30_years">CSWW_FTE_and_Headcount_snapshot!$K$1962:$Q$1962</definedName>
    <definedName name="CharLambethTime_in_service30_years_or_moreTime_in_service30_years_or_more">CSWW_FTE_and_Headcount_snapshot!$K$1963:$Q$1963</definedName>
    <definedName name="CharLambethTime_in_service5_years_or_more_but_less_than_10_yearsTime_in_service5_years_or_more_but_less_than_10_years">CSWW_FTE_and_Headcount_snapshot!$K$1960:$Q$1960</definedName>
    <definedName name="CharLambethTime_in_serviceLess_than_2_yearsTime_in_serviceLess_than_2_years">CSWW_FTE_and_Headcount_snapshot!$K$1958:$Q$1958</definedName>
    <definedName name="CharLambethTotal">CSWW_FTE_and_Headcount_snapshot!$K$139:$Q$139</definedName>
    <definedName name="CharLambethTotal_Total">CSWW_FTE_and_Headcount_snapshot!$K$139:$Q$139</definedName>
    <definedName name="CharLancashire">CSWW_FTE_and_Headcount_snapshot!$K$34:$Q$34</definedName>
    <definedName name="CharLancashireAge_group20_to_29_years_oldAge_group20_to_29_years_old">CSWW_FTE_and_Headcount_snapshot!$K$616:$Q$616</definedName>
    <definedName name="CharLancashireAge_group30_to_39_years_oldAge_group30_to_39_years_old">CSWW_FTE_and_Headcount_snapshot!$K$617:$Q$617</definedName>
    <definedName name="CharLancashireAge_group40_to_49_years_oldAge_group40_to_49_years_old">CSWW_FTE_and_Headcount_snapshot!$K$618:$Q$618</definedName>
    <definedName name="CharLancashireAge_group50_years_old_and_overAge_group50_years_old_and_over">CSWW_FTE_and_Headcount_snapshot!$K$619:$Q$619</definedName>
    <definedName name="CharLancashireEthnicityAny_other_ethnic_groupEthnicityAny_other_ethnic_group">CSWW_FTE_and_Headcount_snapshot!$K$3276:$Q$3276</definedName>
    <definedName name="CharLancashireEthnicityAsian_or_Asian_BritishEthnicityAsian_or_Asian_British">CSWW_FTE_and_Headcount_snapshot!$K$3274:$Q$3274</definedName>
    <definedName name="CharLancashireEthnicityBlack_or_Black_BritishEthnicityBlack_or_Black_British">CSWW_FTE_and_Headcount_snapshot!$K$3275:$Q$3275</definedName>
    <definedName name="CharLancashireEthnicityMixedEthnicityMixed">CSWW_FTE_and_Headcount_snapshot!$K$3273:$Q$3273</definedName>
    <definedName name="CharLancashireEthnicityRefused_or_not_availableEthnicityRefused_or_not_available">CSWW_FTE_and_Headcount_snapshot!$K$3277:$Q$3277</definedName>
    <definedName name="CharLancashireEthnicityWhiteEthnicityWhite">CSWW_FTE_and_Headcount_snapshot!$K$3272:$Q$3272</definedName>
    <definedName name="CharLancashireFemaleGenderFemale">CSWW_FTE_and_Headcount_snapshot!$K$228:$Q$228</definedName>
    <definedName name="CharLancashireGenderFemaleGenderFemale">CSWW_FTE_and_Headcount_snapshot!$K$228:$Q$228</definedName>
    <definedName name="CharLancashireGenderMaleGenderMale">CSWW_FTE_and_Headcount_snapshot!$K$229:$Q$229</definedName>
    <definedName name="CharLancashireMaleGenderMale">CSWW_FTE_and_Headcount_snapshot!$K$229:$Q$229</definedName>
    <definedName name="CharLancashireRoleCase_holderRoleCase_holder">CSWW_FTE_and_Headcount_snapshot!$K$2304:$Q$2304</definedName>
    <definedName name="CharLancashireRoleFirst_line_managerRoleFirst_line_manager">CSWW_FTE_and_Headcount_snapshot!$K$2303:$Q$2303</definedName>
    <definedName name="CharLancashireRoleMiddle_managerRoleMiddle_manager">CSWW_FTE_and_Headcount_snapshot!$K$2302:$Q$2302</definedName>
    <definedName name="CharLancashireRoleQualified_without_casesRoleQualified_without_cases">CSWW_FTE_and_Headcount_snapshot!$K$2305:$Q$2305</definedName>
    <definedName name="CharLancashireRoleSenior_managerRoleSenior_manager">CSWW_FTE_and_Headcount_snapshot!$K$2300:$Q$2300</definedName>
    <definedName name="CharLancashireRoleSenior_practitionerRoleSenior_practitioner">CSWW_FTE_and_Headcount_snapshot!$K$2301:$Q$2301</definedName>
    <definedName name="CharLancashireTime_in_service10_years_or_more_but_less_than_20_yearsTime_in_service10_years_or_more_but_less_than_20_years">CSWW_FTE_and_Headcount_snapshot!$K$1331:$Q$1331</definedName>
    <definedName name="CharLancashireTime_in_service2_years_or_more_but_less_than_5_yearsTime_in_service2_years_or_more_but_less_than_5_years">CSWW_FTE_and_Headcount_snapshot!$K$1329:$Q$1329</definedName>
    <definedName name="CharLancashireTime_in_service20_years_or_more_but_less_than_30_yearsTime_in_service20_years_or_more_but_less_than_30_years">CSWW_FTE_and_Headcount_snapshot!$K$1332:$Q$1332</definedName>
    <definedName name="CharLancashireTime_in_service30_years_or_moreTime_in_service30_years_or_more">CSWW_FTE_and_Headcount_snapshot!$K$1333:$Q$1333</definedName>
    <definedName name="CharLancashireTime_in_service5_years_or_more_but_less_than_10_yearsTime_in_service5_years_or_more_but_less_than_10_years">CSWW_FTE_and_Headcount_snapshot!$K$1330:$Q$1330</definedName>
    <definedName name="CharLancashireTime_in_serviceLess_than_2_yearsTime_in_serviceLess_than_2_years">CSWW_FTE_and_Headcount_snapshot!$K$1328:$Q$1328</definedName>
    <definedName name="CharLancashireTotal">CSWW_FTE_and_Headcount_snapshot!$K$34:$Q$34</definedName>
    <definedName name="CharLancashireTotal_Total">CSWW_FTE_and_Headcount_snapshot!$K$34:$Q$34</definedName>
    <definedName name="CharLeeds">CSWW_FTE_and_Headcount_snapshot!$K$55:$Q$55</definedName>
    <definedName name="CharLeedsAge_group20_to_29_years_oldAge_group20_to_29_years_old">CSWW_FTE_and_Headcount_snapshot!$K$700:$Q$700</definedName>
    <definedName name="CharLeedsAge_group30_to_39_years_oldAge_group30_to_39_years_old">CSWW_FTE_and_Headcount_snapshot!$K$701:$Q$701</definedName>
    <definedName name="CharLeedsAge_group40_to_49_years_oldAge_group40_to_49_years_old">CSWW_FTE_and_Headcount_snapshot!$K$702:$Q$702</definedName>
    <definedName name="CharLeedsAge_group50_years_old_and_overAge_group50_years_old_and_over">CSWW_FTE_and_Headcount_snapshot!$K$703:$Q$703</definedName>
    <definedName name="CharLeedsEthnicityAny_other_ethnic_groupEthnicityAny_other_ethnic_group">CSWW_FTE_and_Headcount_snapshot!$K$3402:$Q$3402</definedName>
    <definedName name="CharLeedsEthnicityAsian_or_Asian_BritishEthnicityAsian_or_Asian_British">CSWW_FTE_and_Headcount_snapshot!$K$3400:$Q$3400</definedName>
    <definedName name="CharLeedsEthnicityBlack_or_Black_BritishEthnicityBlack_or_Black_British">CSWW_FTE_and_Headcount_snapshot!$K$3401:$Q$3401</definedName>
    <definedName name="CharLeedsEthnicityMixedEthnicityMixed">CSWW_FTE_and_Headcount_snapshot!$K$3399:$Q$3399</definedName>
    <definedName name="CharLeedsEthnicityRefused_or_not_availableEthnicityRefused_or_not_available">CSWW_FTE_and_Headcount_snapshot!$K$3403:$Q$3403</definedName>
    <definedName name="CharLeedsEthnicityWhiteEthnicityWhite">CSWW_FTE_and_Headcount_snapshot!$K$3398:$Q$3398</definedName>
    <definedName name="CharLeedsFemaleGenderFemale">CSWW_FTE_and_Headcount_snapshot!$K$270:$Q$270</definedName>
    <definedName name="CharLeedsGenderFemaleGenderFemale">CSWW_FTE_and_Headcount_snapshot!$K$270:$Q$270</definedName>
    <definedName name="CharLeedsGenderMaleGenderMale">CSWW_FTE_and_Headcount_snapshot!$K$271:$Q$271</definedName>
    <definedName name="CharLeedsMaleGenderMale">CSWW_FTE_and_Headcount_snapshot!$K$271:$Q$271</definedName>
    <definedName name="CharLeedsRoleCase_holderRoleCase_holder">CSWW_FTE_and_Headcount_snapshot!$K$2430:$Q$2430</definedName>
    <definedName name="CharLeedsRoleFirst_line_managerRoleFirst_line_manager">CSWW_FTE_and_Headcount_snapshot!$K$2429:$Q$2429</definedName>
    <definedName name="CharLeedsRoleMiddle_managerRoleMiddle_manager">CSWW_FTE_and_Headcount_snapshot!$K$2428:$Q$2428</definedName>
    <definedName name="CharLeedsRoleQualified_without_casesRoleQualified_without_cases">CSWW_FTE_and_Headcount_snapshot!$K$2431:$Q$2431</definedName>
    <definedName name="CharLeedsRoleSenior_managerRoleSenior_manager">CSWW_FTE_and_Headcount_snapshot!$K$2426:$Q$2426</definedName>
    <definedName name="CharLeedsRoleSenior_practitionerRoleSenior_practitioner">CSWW_FTE_and_Headcount_snapshot!$K$2427:$Q$2427</definedName>
    <definedName name="CharLeedsTime_in_service10_years_or_more_but_less_than_20_yearsTime_in_service10_years_or_more_but_less_than_20_years">CSWW_FTE_and_Headcount_snapshot!$K$1457:$Q$1457</definedName>
    <definedName name="CharLeedsTime_in_service2_years_or_more_but_less_than_5_yearsTime_in_service2_years_or_more_but_less_than_5_years">CSWW_FTE_and_Headcount_snapshot!$K$1455:$Q$1455</definedName>
    <definedName name="CharLeedsTime_in_service20_years_or_more_but_less_than_30_yearsTime_in_service20_years_or_more_but_less_than_30_years">CSWW_FTE_and_Headcount_snapshot!$K$1458:$Q$1458</definedName>
    <definedName name="CharLeedsTime_in_service30_years_or_moreTime_in_service30_years_or_more">CSWW_FTE_and_Headcount_snapshot!$K$1459:$Q$1459</definedName>
    <definedName name="CharLeedsTime_in_service5_years_or_more_but_less_than_10_yearsTime_in_service5_years_or_more_but_less_than_10_years">CSWW_FTE_and_Headcount_snapshot!$K$1456:$Q$1456</definedName>
    <definedName name="CharLeedsTime_in_serviceLess_than_2_yearsTime_in_serviceLess_than_2_years">CSWW_FTE_and_Headcount_snapshot!$K$1454:$Q$1454</definedName>
    <definedName name="CharLeedsTotal">CSWW_FTE_and_Headcount_snapshot!$K$55:$Q$55</definedName>
    <definedName name="CharLeedsTotal_Total">CSWW_FTE_and_Headcount_snapshot!$K$55:$Q$55</definedName>
    <definedName name="CharLeicester">CSWW_FTE_and_Headcount_snapshot!$K$65:$Q$65</definedName>
    <definedName name="CharLeicesterAge_group20_to_29_years_oldAge_group20_to_29_years_old">CSWW_FTE_and_Headcount_snapshot!$K$740:$Q$740</definedName>
    <definedName name="CharLeicesterAge_group30_to_39_years_oldAge_group30_to_39_years_old">CSWW_FTE_and_Headcount_snapshot!$K$741:$Q$741</definedName>
    <definedName name="CharLeicesterAge_group40_to_49_years_oldAge_group40_to_49_years_old">CSWW_FTE_and_Headcount_snapshot!$K$742:$Q$742</definedName>
    <definedName name="CharLeicesterAge_group50_years_old_and_overAge_group50_years_old_and_over">CSWW_FTE_and_Headcount_snapshot!$K$743:$Q$743</definedName>
    <definedName name="CharLeicesterEthnicityAny_other_ethnic_groupEthnicityAny_other_ethnic_group">CSWW_FTE_and_Headcount_snapshot!$K$3462:$Q$3462</definedName>
    <definedName name="CharLeicesterEthnicityAsian_or_Asian_BritishEthnicityAsian_or_Asian_British">CSWW_FTE_and_Headcount_snapshot!$K$3460:$Q$3460</definedName>
    <definedName name="CharLeicesterEthnicityBlack_or_Black_BritishEthnicityBlack_or_Black_British">CSWW_FTE_and_Headcount_snapshot!$K$3461:$Q$3461</definedName>
    <definedName name="CharLeicesterEthnicityMixedEthnicityMixed">CSWW_FTE_and_Headcount_snapshot!$K$3459:$Q$3459</definedName>
    <definedName name="CharLeicesterEthnicityRefused_or_not_availableEthnicityRefused_or_not_available">CSWW_FTE_and_Headcount_snapshot!$K$3463:$Q$3463</definedName>
    <definedName name="CharLeicesterEthnicityWhiteEthnicityWhite">CSWW_FTE_and_Headcount_snapshot!$K$3458:$Q$3458</definedName>
    <definedName name="CharLeicesterFemaleGenderFemale">CSWW_FTE_and_Headcount_snapshot!$K$290:$Q$290</definedName>
    <definedName name="CharLeicesterGenderFemaleGenderFemale">CSWW_FTE_and_Headcount_snapshot!$K$290:$Q$290</definedName>
    <definedName name="CharLeicesterGenderMaleGenderMale">CSWW_FTE_and_Headcount_snapshot!$K$291:$Q$291</definedName>
    <definedName name="CharLeicesterMaleGenderMale">CSWW_FTE_and_Headcount_snapshot!$K$291:$Q$291</definedName>
    <definedName name="CharLeicesterRoleCase_holderRoleCase_holder">CSWW_FTE_and_Headcount_snapshot!$K$2490:$Q$2490</definedName>
    <definedName name="CharLeicesterRoleFirst_line_managerRoleFirst_line_manager">CSWW_FTE_and_Headcount_snapshot!$K$2489:$Q$2489</definedName>
    <definedName name="CharLeicesterRoleMiddle_managerRoleMiddle_manager">CSWW_FTE_and_Headcount_snapshot!$K$2488:$Q$2488</definedName>
    <definedName name="CharLeicesterRoleQualified_without_casesRoleQualified_without_cases">CSWW_FTE_and_Headcount_snapshot!$K$2491:$Q$2491</definedName>
    <definedName name="CharLeicesterRoleSenior_managerRoleSenior_manager">CSWW_FTE_and_Headcount_snapshot!$K$2486:$Q$2486</definedName>
    <definedName name="CharLeicesterRoleSenior_practitionerRoleSenior_practitioner">CSWW_FTE_and_Headcount_snapshot!$K$2487:$Q$2487</definedName>
    <definedName name="CharLeicestershire">CSWW_FTE_and_Headcount_snapshot!$K$66:$Q$66</definedName>
    <definedName name="CharLeicestershireAge_group20_to_29_years_oldAge_group20_to_29_years_old">CSWW_FTE_and_Headcount_snapshot!$K$744:$Q$744</definedName>
    <definedName name="CharLeicestershireAge_group30_to_39_years_oldAge_group30_to_39_years_old">CSWW_FTE_and_Headcount_snapshot!$K$745:$Q$745</definedName>
    <definedName name="CharLeicestershireAge_group40_to_49_years_oldAge_group40_to_49_years_old">CSWW_FTE_and_Headcount_snapshot!$K$746:$Q$746</definedName>
    <definedName name="CharLeicestershireAge_group50_years_old_and_overAge_group50_years_old_and_over">CSWW_FTE_and_Headcount_snapshot!$K$747:$Q$747</definedName>
    <definedName name="CharLeicestershireEthnicityAny_other_ethnic_groupEthnicityAny_other_ethnic_group">CSWW_FTE_and_Headcount_snapshot!$K$3468:$Q$3468</definedName>
    <definedName name="CharLeicestershireEthnicityAsian_or_Asian_BritishEthnicityAsian_or_Asian_British">CSWW_FTE_and_Headcount_snapshot!$K$3466:$Q$3466</definedName>
    <definedName name="CharLeicestershireEthnicityBlack_or_Black_BritishEthnicityBlack_or_Black_British">CSWW_FTE_and_Headcount_snapshot!$K$3467:$Q$3467</definedName>
    <definedName name="CharLeicestershireEthnicityMixedEthnicityMixed">CSWW_FTE_and_Headcount_snapshot!$K$3465:$Q$3465</definedName>
    <definedName name="CharLeicestershireEthnicityRefused_or_not_availableEthnicityRefused_or_not_available">CSWW_FTE_and_Headcount_snapshot!$K$3469:$Q$3469</definedName>
    <definedName name="CharLeicestershireEthnicityWhiteEthnicityWhite">CSWW_FTE_and_Headcount_snapshot!$K$3464:$Q$3464</definedName>
    <definedName name="CharLeicestershireFemaleGenderFemale">CSWW_FTE_and_Headcount_snapshot!$K$292:$Q$292</definedName>
    <definedName name="CharLeicestershireGenderFemaleGenderFemale">CSWW_FTE_and_Headcount_snapshot!$K$292:$Q$292</definedName>
    <definedName name="CharLeicestershireGenderMaleGenderMale">CSWW_FTE_and_Headcount_snapshot!$K$293:$Q$293</definedName>
    <definedName name="CharLeicestershireMaleGenderMale">CSWW_FTE_and_Headcount_snapshot!$K$293:$Q$293</definedName>
    <definedName name="CharLeicestershireRoleCase_holderRoleCase_holder">CSWW_FTE_and_Headcount_snapshot!$K$2496:$Q$2496</definedName>
    <definedName name="CharLeicestershireRoleFirst_line_managerRoleFirst_line_manager">CSWW_FTE_and_Headcount_snapshot!$K$2495:$Q$2495</definedName>
    <definedName name="CharLeicestershireRoleMiddle_managerRoleMiddle_manager">CSWW_FTE_and_Headcount_snapshot!$K$2494:$Q$2494</definedName>
    <definedName name="CharLeicestershireRoleQualified_without_casesRoleQualified_without_cases">CSWW_FTE_and_Headcount_snapshot!$K$2497:$Q$2497</definedName>
    <definedName name="CharLeicestershireRoleSenior_managerRoleSenior_manager">CSWW_FTE_and_Headcount_snapshot!$K$2492:$Q$2492</definedName>
    <definedName name="CharLeicestershireRoleSenior_practitionerRoleSenior_practitioner">CSWW_FTE_and_Headcount_snapshot!$K$2493:$Q$2493</definedName>
    <definedName name="CharLeicestershireTime_in_service10_years_or_more_but_less_than_20_yearsTime_in_service10_years_or_more_but_less_than_20_years">CSWW_FTE_and_Headcount_snapshot!$K$1523:$Q$1523</definedName>
    <definedName name="CharLeicestershireTime_in_service2_years_or_more_but_less_than_5_yearsTime_in_service2_years_or_more_but_less_than_5_years">CSWW_FTE_and_Headcount_snapshot!$K$1521:$Q$1521</definedName>
    <definedName name="CharLeicestershireTime_in_service20_years_or_more_but_less_than_30_yearsTime_in_service20_years_or_more_but_less_than_30_years">CSWW_FTE_and_Headcount_snapshot!$K$1524:$Q$1524</definedName>
    <definedName name="CharLeicestershireTime_in_service30_years_or_moreTime_in_service30_years_or_more">CSWW_FTE_and_Headcount_snapshot!$K$1525:$Q$1525</definedName>
    <definedName name="CharLeicestershireTime_in_service5_years_or_more_but_less_than_10_yearsTime_in_service5_years_or_more_but_less_than_10_years">CSWW_FTE_and_Headcount_snapshot!$K$1522:$Q$1522</definedName>
    <definedName name="CharLeicestershireTime_in_serviceLess_than_2_yearsTime_in_serviceLess_than_2_years">CSWW_FTE_and_Headcount_snapshot!$K$1520:$Q$1520</definedName>
    <definedName name="CharLeicestershireTotal">CSWW_FTE_and_Headcount_snapshot!$K$66:$Q$66</definedName>
    <definedName name="CharLeicestershireTotal_Total">CSWW_FTE_and_Headcount_snapshot!$K$66:$Q$66</definedName>
    <definedName name="CharLeicesterTime_in_service10_years_or_more_but_less_than_20_yearsTime_in_service10_years_or_more_but_less_than_20_years">CSWW_FTE_and_Headcount_snapshot!$K$1517:$Q$1517</definedName>
    <definedName name="CharLeicesterTime_in_service2_years_or_more_but_less_than_5_yearsTime_in_service2_years_or_more_but_less_than_5_years">CSWW_FTE_and_Headcount_snapshot!$K$1515:$Q$1515</definedName>
    <definedName name="CharLeicesterTime_in_service20_years_or_more_but_less_than_30_yearsTime_in_service20_years_or_more_but_less_than_30_years">CSWW_FTE_and_Headcount_snapshot!$K$1518:$Q$1518</definedName>
    <definedName name="CharLeicesterTime_in_service30_years_or_moreTime_in_service30_years_or_more">CSWW_FTE_and_Headcount_snapshot!$K$1519:$Q$1519</definedName>
    <definedName name="CharLeicesterTime_in_service5_years_or_more_but_less_than_10_yearsTime_in_service5_years_or_more_but_less_than_10_years">CSWW_FTE_and_Headcount_snapshot!$K$1516:$Q$1516</definedName>
    <definedName name="CharLeicesterTime_in_serviceLess_than_2_yearsTime_in_serviceLess_than_2_years">CSWW_FTE_and_Headcount_snapshot!$K$1514:$Q$1514</definedName>
    <definedName name="CharLeicesterTotal">CSWW_FTE_and_Headcount_snapshot!$K$65:$Q$65</definedName>
    <definedName name="CharLeicesterTotal_Total">CSWW_FTE_and_Headcount_snapshot!$K$65:$Q$65</definedName>
    <definedName name="CharLewisham">CSWW_FTE_and_Headcount_snapshot!$K$140:$Q$140</definedName>
    <definedName name="CharLewishamAge_group20_to_29_years_oldAge_group20_to_29_years_old">CSWW_FTE_and_Headcount_snapshot!$K$1040:$Q$1040</definedName>
    <definedName name="CharLewishamAge_group30_to_39_years_oldAge_group30_to_39_years_old">CSWW_FTE_and_Headcount_snapshot!$K$1041:$Q$1041</definedName>
    <definedName name="CharLewishamAge_group40_to_49_years_oldAge_group40_to_49_years_old">CSWW_FTE_and_Headcount_snapshot!$K$1042:$Q$1042</definedName>
    <definedName name="CharLewishamAge_group50_years_old_and_overAge_group50_years_old_and_over">CSWW_FTE_and_Headcount_snapshot!$K$1043:$Q$1043</definedName>
    <definedName name="CharLewishamEthnicityAny_other_ethnic_groupEthnicityAny_other_ethnic_group">CSWW_FTE_and_Headcount_snapshot!$K$3912:$Q$3912</definedName>
    <definedName name="CharLewishamEthnicityAsian_or_Asian_BritishEthnicityAsian_or_Asian_British">CSWW_FTE_and_Headcount_snapshot!$K$3910:$Q$3910</definedName>
    <definedName name="CharLewishamEthnicityBlack_or_Black_BritishEthnicityBlack_or_Black_British">CSWW_FTE_and_Headcount_snapshot!$K$3911:$Q$3911</definedName>
    <definedName name="CharLewishamEthnicityMixedEthnicityMixed">CSWW_FTE_and_Headcount_snapshot!$K$3909:$Q$3909</definedName>
    <definedName name="CharLewishamEthnicityRefused_or_not_availableEthnicityRefused_or_not_available">CSWW_FTE_and_Headcount_snapshot!$K$3913:$Q$3913</definedName>
    <definedName name="CharLewishamEthnicityWhiteEthnicityWhite">CSWW_FTE_and_Headcount_snapshot!$K$3908:$Q$3908</definedName>
    <definedName name="CharLewishamFemaleGenderFemale">CSWW_FTE_and_Headcount_snapshot!$K$440:$Q$440</definedName>
    <definedName name="CharLewishamGenderFemaleGenderFemale">CSWW_FTE_and_Headcount_snapshot!$K$440:$Q$440</definedName>
    <definedName name="CharLewishamGenderMaleGenderMale">CSWW_FTE_and_Headcount_snapshot!$K$441:$Q$441</definedName>
    <definedName name="CharLewishamMaleGenderMale">CSWW_FTE_and_Headcount_snapshot!$K$441:$Q$441</definedName>
    <definedName name="CharLewishamRoleCase_holderRoleCase_holder">CSWW_FTE_and_Headcount_snapshot!$K$2940:$Q$2940</definedName>
    <definedName name="CharLewishamRoleFirst_line_managerRoleFirst_line_manager">CSWW_FTE_and_Headcount_snapshot!$K$2939:$Q$2939</definedName>
    <definedName name="CharLewishamRoleMiddle_managerRoleMiddle_manager">CSWW_FTE_and_Headcount_snapshot!$K$2938:$Q$2938</definedName>
    <definedName name="CharLewishamRoleQualified_without_casesRoleQualified_without_cases">CSWW_FTE_and_Headcount_snapshot!$K$2941:$Q$2941</definedName>
    <definedName name="CharLewishamRoleSenior_managerRoleSenior_manager">CSWW_FTE_and_Headcount_snapshot!$K$2936:$Q$2936</definedName>
    <definedName name="CharLewishamRoleSenior_practitionerRoleSenior_practitioner">CSWW_FTE_and_Headcount_snapshot!$K$2937:$Q$2937</definedName>
    <definedName name="CharLewishamTime_in_service10_years_or_more_but_less_than_20_yearsTime_in_service10_years_or_more_but_less_than_20_years">CSWW_FTE_and_Headcount_snapshot!$K$1967:$Q$1967</definedName>
    <definedName name="CharLewishamTime_in_service2_years_or_more_but_less_than_5_yearsTime_in_service2_years_or_more_but_less_than_5_years">CSWW_FTE_and_Headcount_snapshot!$K$1965:$Q$1965</definedName>
    <definedName name="CharLewishamTime_in_service20_years_or_more_but_less_than_30_yearsTime_in_service20_years_or_more_but_less_than_30_years">CSWW_FTE_and_Headcount_snapshot!$K$1968:$Q$1968</definedName>
    <definedName name="CharLewishamTime_in_service30_years_or_moreTime_in_service30_years_or_more">CSWW_FTE_and_Headcount_snapshot!$K$1969:$Q$1969</definedName>
    <definedName name="CharLewishamTime_in_service5_years_or_more_but_less_than_10_yearsTime_in_service5_years_or_more_but_less_than_10_years">CSWW_FTE_and_Headcount_snapshot!$K$1966:$Q$1966</definedName>
    <definedName name="CharLewishamTime_in_serviceLess_than_2_yearsTime_in_serviceLess_than_2_years">CSWW_FTE_and_Headcount_snapshot!$K$1964:$Q$1964</definedName>
    <definedName name="CharLewishamTotal">CSWW_FTE_and_Headcount_snapshot!$K$140:$Q$140</definedName>
    <definedName name="CharLewishamTotal_Total">CSWW_FTE_and_Headcount_snapshot!$K$140:$Q$140</definedName>
    <definedName name="CharLincolnshire">CSWW_FTE_and_Headcount_snapshot!$K$67:$Q$67</definedName>
    <definedName name="CharLincolnshireAge_group20_to_29_years_oldAge_group20_to_29_years_old">CSWW_FTE_and_Headcount_snapshot!$K$748:$Q$748</definedName>
    <definedName name="CharLincolnshireAge_group30_to_39_years_oldAge_group30_to_39_years_old">CSWW_FTE_and_Headcount_snapshot!$K$749:$Q$749</definedName>
    <definedName name="CharLincolnshireAge_group40_to_49_years_oldAge_group40_to_49_years_old">CSWW_FTE_and_Headcount_snapshot!$K$750:$Q$750</definedName>
    <definedName name="CharLincolnshireAge_group50_years_old_and_overAge_group50_years_old_and_over">CSWW_FTE_and_Headcount_snapshot!$K$751:$Q$751</definedName>
    <definedName name="CharLincolnshireEthnicityAny_other_ethnic_groupEthnicityAny_other_ethnic_group">CSWW_FTE_and_Headcount_snapshot!$K$3474:$Q$3474</definedName>
    <definedName name="CharLincolnshireEthnicityAsian_or_Asian_BritishEthnicityAsian_or_Asian_British">CSWW_FTE_and_Headcount_snapshot!$K$3472:$Q$3472</definedName>
    <definedName name="CharLincolnshireEthnicityBlack_or_Black_BritishEthnicityBlack_or_Black_British">CSWW_FTE_and_Headcount_snapshot!$K$3473:$Q$3473</definedName>
    <definedName name="CharLincolnshireEthnicityMixedEthnicityMixed">CSWW_FTE_and_Headcount_snapshot!$K$3471:$Q$3471</definedName>
    <definedName name="CharLincolnshireEthnicityRefused_or_not_availableEthnicityRefused_or_not_available">CSWW_FTE_and_Headcount_snapshot!$K$3475:$Q$3475</definedName>
    <definedName name="CharLincolnshireEthnicityWhiteEthnicityWhite">CSWW_FTE_and_Headcount_snapshot!$K$3470:$Q$3470</definedName>
    <definedName name="CharLincolnshireFemaleGenderFemale">CSWW_FTE_and_Headcount_snapshot!$K$294:$Q$294</definedName>
    <definedName name="CharLincolnshireGenderFemaleGenderFemale">CSWW_FTE_and_Headcount_snapshot!$K$294:$Q$294</definedName>
    <definedName name="CharLincolnshireGenderMaleGenderMale">CSWW_FTE_and_Headcount_snapshot!$K$295:$Q$295</definedName>
    <definedName name="CharLincolnshireMaleGenderMale">CSWW_FTE_and_Headcount_snapshot!$K$295:$Q$295</definedName>
    <definedName name="CharLincolnshireRoleCase_holderRoleCase_holder">CSWW_FTE_and_Headcount_snapshot!$K$2502:$Q$2502</definedName>
    <definedName name="CharLincolnshireRoleFirst_line_managerRoleFirst_line_manager">CSWW_FTE_and_Headcount_snapshot!$K$2501:$Q$2501</definedName>
    <definedName name="CharLincolnshireRoleMiddle_managerRoleMiddle_manager">CSWW_FTE_and_Headcount_snapshot!$K$2500:$Q$2500</definedName>
    <definedName name="CharLincolnshireRoleQualified_without_casesRoleQualified_without_cases">CSWW_FTE_and_Headcount_snapshot!$K$2503:$Q$2503</definedName>
    <definedName name="CharLincolnshireRoleSenior_managerRoleSenior_manager">CSWW_FTE_and_Headcount_snapshot!$K$2498:$Q$2498</definedName>
    <definedName name="CharLincolnshireRoleSenior_practitionerRoleSenior_practitioner">CSWW_FTE_and_Headcount_snapshot!$K$2499:$Q$2499</definedName>
    <definedName name="CharLincolnshireTime_in_service10_years_or_more_but_less_than_20_yearsTime_in_service10_years_or_more_but_less_than_20_years">CSWW_FTE_and_Headcount_snapshot!$K$1529:$Q$1529</definedName>
    <definedName name="CharLincolnshireTime_in_service2_years_or_more_but_less_than_5_yearsTime_in_service2_years_or_more_but_less_than_5_years">CSWW_FTE_and_Headcount_snapshot!$K$1527:$Q$1527</definedName>
    <definedName name="CharLincolnshireTime_in_service20_years_or_more_but_less_than_30_yearsTime_in_service20_years_or_more_but_less_than_30_years">CSWW_FTE_and_Headcount_snapshot!$K$1530:$Q$1530</definedName>
    <definedName name="CharLincolnshireTime_in_service30_years_or_moreTime_in_service30_years_or_more">CSWW_FTE_and_Headcount_snapshot!$K$1531:$Q$1531</definedName>
    <definedName name="CharLincolnshireTime_in_service5_years_or_more_but_less_than_10_yearsTime_in_service5_years_or_more_but_less_than_10_years">CSWW_FTE_and_Headcount_snapshot!$K$1528:$Q$1528</definedName>
    <definedName name="CharLincolnshireTime_in_serviceLess_than_2_yearsTime_in_serviceLess_than_2_years">CSWW_FTE_and_Headcount_snapshot!$K$1526:$Q$1526</definedName>
    <definedName name="CharLincolnshireTotal">CSWW_FTE_and_Headcount_snapshot!$K$67:$Q$67</definedName>
    <definedName name="CharLincolnshireTotal_Total">CSWW_FTE_and_Headcount_snapshot!$K$67:$Q$67</definedName>
    <definedName name="CharLiverpool">CSWW_FTE_and_Headcount_snapshot!$K$35:$Q$35</definedName>
    <definedName name="CharLiverpoolAge_group20_to_29_years_oldAge_group20_to_29_years_old">CSWW_FTE_and_Headcount_snapshot!$K$620:$Q$620</definedName>
    <definedName name="CharLiverpoolAge_group30_to_39_years_oldAge_group30_to_39_years_old">CSWW_FTE_and_Headcount_snapshot!$K$621:$Q$621</definedName>
    <definedName name="CharLiverpoolAge_group40_to_49_years_oldAge_group40_to_49_years_old">CSWW_FTE_and_Headcount_snapshot!$K$622:$Q$622</definedName>
    <definedName name="CharLiverpoolAge_group50_years_old_and_overAge_group50_years_old_and_over">CSWW_FTE_and_Headcount_snapshot!$K$623:$Q$623</definedName>
    <definedName name="CharLiverpoolEthnicityAny_other_ethnic_groupEthnicityAny_other_ethnic_group">CSWW_FTE_and_Headcount_snapshot!$K$3282:$Q$3282</definedName>
    <definedName name="CharLiverpoolEthnicityAsian_or_Asian_BritishEthnicityAsian_or_Asian_British">CSWW_FTE_and_Headcount_snapshot!$K$3280:$Q$3280</definedName>
    <definedName name="CharLiverpoolEthnicityBlack_or_Black_BritishEthnicityBlack_or_Black_British">CSWW_FTE_and_Headcount_snapshot!$K$3281:$Q$3281</definedName>
    <definedName name="CharLiverpoolEthnicityMixedEthnicityMixed">CSWW_FTE_and_Headcount_snapshot!$K$3279:$Q$3279</definedName>
    <definedName name="CharLiverpoolEthnicityRefused_or_not_availableEthnicityRefused_or_not_available">CSWW_FTE_and_Headcount_snapshot!$K$3283:$Q$3283</definedName>
    <definedName name="CharLiverpoolEthnicityWhiteEthnicityWhite">CSWW_FTE_and_Headcount_snapshot!$K$3278:$Q$3278</definedName>
    <definedName name="CharLiverpoolFemaleGenderFemale">CSWW_FTE_and_Headcount_snapshot!$K$230:$Q$230</definedName>
    <definedName name="CharLiverpoolGenderFemaleGenderFemale">CSWW_FTE_and_Headcount_snapshot!$K$230:$Q$230</definedName>
    <definedName name="CharLiverpoolGenderMaleGenderMale">CSWW_FTE_and_Headcount_snapshot!$K$231:$Q$231</definedName>
    <definedName name="CharLiverpoolMaleGenderMale">CSWW_FTE_and_Headcount_snapshot!$K$231:$Q$231</definedName>
    <definedName name="CharLiverpoolRoleCase_holderRoleCase_holder">CSWW_FTE_and_Headcount_snapshot!$K$2310:$Q$2310</definedName>
    <definedName name="CharLiverpoolRoleFirst_line_managerRoleFirst_line_manager">CSWW_FTE_and_Headcount_snapshot!$K$2309:$Q$2309</definedName>
    <definedName name="CharLiverpoolRoleMiddle_managerRoleMiddle_manager">CSWW_FTE_and_Headcount_snapshot!$K$2308:$Q$2308</definedName>
    <definedName name="CharLiverpoolRoleQualified_without_casesRoleQualified_without_cases">CSWW_FTE_and_Headcount_snapshot!$K$2311:$Q$2311</definedName>
    <definedName name="CharLiverpoolRoleSenior_managerRoleSenior_manager">CSWW_FTE_and_Headcount_snapshot!$K$2306:$Q$2306</definedName>
    <definedName name="CharLiverpoolRoleSenior_practitionerRoleSenior_practitioner">CSWW_FTE_and_Headcount_snapshot!$K$2307:$Q$2307</definedName>
    <definedName name="CharLiverpoolTime_in_service10_years_or_more_but_less_than_20_yearsTime_in_service10_years_or_more_but_less_than_20_years">CSWW_FTE_and_Headcount_snapshot!$K$1337:$Q$1337</definedName>
    <definedName name="CharLiverpoolTime_in_service2_years_or_more_but_less_than_5_yearsTime_in_service2_years_or_more_but_less_than_5_years">CSWW_FTE_and_Headcount_snapshot!$K$1335:$Q$1335</definedName>
    <definedName name="CharLiverpoolTime_in_service20_years_or_more_but_less_than_30_yearsTime_in_service20_years_or_more_but_less_than_30_years">CSWW_FTE_and_Headcount_snapshot!$K$1338:$Q$1338</definedName>
    <definedName name="CharLiverpoolTime_in_service30_years_or_moreTime_in_service30_years_or_more">CSWW_FTE_and_Headcount_snapshot!$K$1339:$Q$1339</definedName>
    <definedName name="CharLiverpoolTime_in_service5_years_or_more_but_less_than_10_yearsTime_in_service5_years_or_more_but_less_than_10_years">CSWW_FTE_and_Headcount_snapshot!$K$1336:$Q$1336</definedName>
    <definedName name="CharLiverpoolTime_in_serviceLess_than_2_yearsTime_in_serviceLess_than_2_years">CSWW_FTE_and_Headcount_snapshot!$K$1334:$Q$1334</definedName>
    <definedName name="CharLiverpoolTotal">CSWW_FTE_and_Headcount_snapshot!$K$35:$Q$35</definedName>
    <definedName name="CharLiverpoolTotal_Total">CSWW_FTE_and_Headcount_snapshot!$K$35:$Q$35</definedName>
    <definedName name="CharLuton">CSWW_FTE_and_Headcount_snapshot!$K$91:$Q$91</definedName>
    <definedName name="CharLutonAge_group20_to_29_years_oldAge_group20_to_29_years_old">CSWW_FTE_and_Headcount_snapshot!$K$844:$Q$844</definedName>
    <definedName name="CharLutonAge_group30_to_39_years_oldAge_group30_to_39_years_old">CSWW_FTE_and_Headcount_snapshot!$K$845:$Q$845</definedName>
    <definedName name="CharLutonAge_group40_to_49_years_oldAge_group40_to_49_years_old">CSWW_FTE_and_Headcount_snapshot!$K$846:$Q$846</definedName>
    <definedName name="CharLutonAge_group50_years_old_and_overAge_group50_years_old_and_over">CSWW_FTE_and_Headcount_snapshot!$K$847:$Q$847</definedName>
    <definedName name="CharLutonEthnicityAny_other_ethnic_groupEthnicityAny_other_ethnic_group">CSWW_FTE_and_Headcount_snapshot!$K$3618:$Q$3618</definedName>
    <definedName name="CharLutonEthnicityAsian_or_Asian_BritishEthnicityAsian_or_Asian_British">CSWW_FTE_and_Headcount_snapshot!$K$3616:$Q$3616</definedName>
    <definedName name="CharLutonEthnicityBlack_or_Black_BritishEthnicityBlack_or_Black_British">CSWW_FTE_and_Headcount_snapshot!$K$3617:$Q$3617</definedName>
    <definedName name="CharLutonEthnicityMixedEthnicityMixed">CSWW_FTE_and_Headcount_snapshot!$K$3615:$Q$3615</definedName>
    <definedName name="CharLutonEthnicityRefused_or_not_availableEthnicityRefused_or_not_available">CSWW_FTE_and_Headcount_snapshot!$K$3619:$Q$3619</definedName>
    <definedName name="CharLutonEthnicityWhiteEthnicityWhite">CSWW_FTE_and_Headcount_snapshot!$K$3614:$Q$3614</definedName>
    <definedName name="CharLutonFemaleGenderFemale">CSWW_FTE_and_Headcount_snapshot!$K$342:$Q$342</definedName>
    <definedName name="CharLutonGenderFemaleGenderFemale">CSWW_FTE_and_Headcount_snapshot!$K$342:$Q$342</definedName>
    <definedName name="CharLutonGenderMaleGenderMale">CSWW_FTE_and_Headcount_snapshot!$K$343:$Q$343</definedName>
    <definedName name="CharLutonMaleGenderMale">CSWW_FTE_and_Headcount_snapshot!$K$343:$Q$343</definedName>
    <definedName name="CharLutonRoleCase_holderRoleCase_holder">CSWW_FTE_and_Headcount_snapshot!$K$2646:$Q$2646</definedName>
    <definedName name="CharLutonRoleFirst_line_managerRoleFirst_line_manager">CSWW_FTE_and_Headcount_snapshot!$K$2645:$Q$2645</definedName>
    <definedName name="CharLutonRoleMiddle_managerRoleMiddle_manager">CSWW_FTE_and_Headcount_snapshot!$K$2644:$Q$2644</definedName>
    <definedName name="CharLutonRoleQualified_without_casesRoleQualified_without_cases">CSWW_FTE_and_Headcount_snapshot!$K$2647:$Q$2647</definedName>
    <definedName name="CharLutonRoleSenior_managerRoleSenior_manager">CSWW_FTE_and_Headcount_snapshot!$K$2642:$Q$2642</definedName>
    <definedName name="CharLutonRoleSenior_practitionerRoleSenior_practitioner">CSWW_FTE_and_Headcount_snapshot!$K$2643:$Q$2643</definedName>
    <definedName name="CharLutonTime_in_service10_years_or_more_but_less_than_20_yearsTime_in_service10_years_or_more_but_less_than_20_years">CSWW_FTE_and_Headcount_snapshot!$K$1673:$Q$1673</definedName>
    <definedName name="CharLutonTime_in_service2_years_or_more_but_less_than_5_yearsTime_in_service2_years_or_more_but_less_than_5_years">CSWW_FTE_and_Headcount_snapshot!$K$1671:$Q$1671</definedName>
    <definedName name="CharLutonTime_in_service20_years_or_more_but_less_than_30_yearsTime_in_service20_years_or_more_but_less_than_30_years">CSWW_FTE_and_Headcount_snapshot!$K$1674:$Q$1674</definedName>
    <definedName name="CharLutonTime_in_service30_years_or_moreTime_in_service30_years_or_more">CSWW_FTE_and_Headcount_snapshot!$K$1675:$Q$1675</definedName>
    <definedName name="CharLutonTime_in_service5_years_or_more_but_less_than_10_yearsTime_in_service5_years_or_more_but_less_than_10_years">CSWW_FTE_and_Headcount_snapshot!$K$1672:$Q$1672</definedName>
    <definedName name="CharLutonTime_in_serviceLess_than_2_yearsTime_in_serviceLess_than_2_years">CSWW_FTE_and_Headcount_snapshot!$K$1670:$Q$1670</definedName>
    <definedName name="CharLutonTotal">CSWW_FTE_and_Headcount_snapshot!$K$91:$Q$91</definedName>
    <definedName name="CharLutonTotal_Total">CSWW_FTE_and_Headcount_snapshot!$K$91:$Q$91</definedName>
    <definedName name="CharManchester">CSWW_FTE_and_Headcount_snapshot!$K$36:$Q$36</definedName>
    <definedName name="CharManchesterAge_group20_to_29_years_oldAge_group20_to_29_years_old">CSWW_FTE_and_Headcount_snapshot!$K$624:$Q$624</definedName>
    <definedName name="CharManchesterAge_group30_to_39_years_oldAge_group30_to_39_years_old">CSWW_FTE_and_Headcount_snapshot!$K$625:$Q$625</definedName>
    <definedName name="CharManchesterAge_group40_to_49_years_oldAge_group40_to_49_years_old">CSWW_FTE_and_Headcount_snapshot!$K$626:$Q$626</definedName>
    <definedName name="CharManchesterAge_group50_years_old_and_overAge_group50_years_old_and_over">CSWW_FTE_and_Headcount_snapshot!$K$627:$Q$627</definedName>
    <definedName name="CharManchesterEthnicityAny_other_ethnic_groupEthnicityAny_other_ethnic_group">CSWW_FTE_and_Headcount_snapshot!$K$3288:$Q$3288</definedName>
    <definedName name="CharManchesterEthnicityAsian_or_Asian_BritishEthnicityAsian_or_Asian_British">CSWW_FTE_and_Headcount_snapshot!$K$3286:$Q$3286</definedName>
    <definedName name="CharManchesterEthnicityBlack_or_Black_BritishEthnicityBlack_or_Black_British">CSWW_FTE_and_Headcount_snapshot!$K$3287:$Q$3287</definedName>
    <definedName name="CharManchesterEthnicityMixedEthnicityMixed">CSWW_FTE_and_Headcount_snapshot!$K$3285:$Q$3285</definedName>
    <definedName name="CharManchesterEthnicityRefused_or_not_availableEthnicityRefused_or_not_available">CSWW_FTE_and_Headcount_snapshot!$K$3289:$Q$3289</definedName>
    <definedName name="CharManchesterEthnicityWhiteEthnicityWhite">CSWW_FTE_and_Headcount_snapshot!$K$3284:$Q$3284</definedName>
    <definedName name="CharManchesterFemaleGenderFemale">CSWW_FTE_and_Headcount_snapshot!$K$232:$Q$232</definedName>
    <definedName name="CharManchesterGenderFemaleGenderFemale">CSWW_FTE_and_Headcount_snapshot!$K$232:$Q$232</definedName>
    <definedName name="CharManchesterGenderMaleGenderMale">CSWW_FTE_and_Headcount_snapshot!$K$233:$Q$233</definedName>
    <definedName name="CharManchesterMaleGenderMale">CSWW_FTE_and_Headcount_snapshot!$K$233:$Q$233</definedName>
    <definedName name="CharManchesterRoleCase_holderRoleCase_holder">CSWW_FTE_and_Headcount_snapshot!$K$2316:$Q$2316</definedName>
    <definedName name="CharManchesterRoleFirst_line_managerRoleFirst_line_manager">CSWW_FTE_and_Headcount_snapshot!$K$2315:$Q$2315</definedName>
    <definedName name="CharManchesterRoleMiddle_managerRoleMiddle_manager">CSWW_FTE_and_Headcount_snapshot!$K$2314:$Q$2314</definedName>
    <definedName name="CharManchesterRoleQualified_without_casesRoleQualified_without_cases">CSWW_FTE_and_Headcount_snapshot!$K$2317:$Q$2317</definedName>
    <definedName name="CharManchesterRoleSenior_managerRoleSenior_manager">CSWW_FTE_and_Headcount_snapshot!$K$2312:$Q$2312</definedName>
    <definedName name="CharManchesterRoleSenior_practitionerRoleSenior_practitioner">CSWW_FTE_and_Headcount_snapshot!$K$2313:$Q$2313</definedName>
    <definedName name="CharManchesterTime_in_service10_years_or_more_but_less_than_20_yearsTime_in_service10_years_or_more_but_less_than_20_years">CSWW_FTE_and_Headcount_snapshot!$K$1343:$Q$1343</definedName>
    <definedName name="CharManchesterTime_in_service2_years_or_more_but_less_than_5_yearsTime_in_service2_years_or_more_but_less_than_5_years">CSWW_FTE_and_Headcount_snapshot!$K$1341:$Q$1341</definedName>
    <definedName name="CharManchesterTime_in_service20_years_or_more_but_less_than_30_yearsTime_in_service20_years_or_more_but_less_than_30_years">CSWW_FTE_and_Headcount_snapshot!$K$1344:$Q$1344</definedName>
    <definedName name="CharManchesterTime_in_service30_years_or_moreTime_in_service30_years_or_more">CSWW_FTE_and_Headcount_snapshot!$K$1345:$Q$1345</definedName>
    <definedName name="CharManchesterTime_in_service5_years_or_more_but_less_than_10_yearsTime_in_service5_years_or_more_but_less_than_10_years">CSWW_FTE_and_Headcount_snapshot!$K$1342:$Q$1342</definedName>
    <definedName name="CharManchesterTime_in_serviceLess_than_2_yearsTime_in_serviceLess_than_2_years">CSWW_FTE_and_Headcount_snapshot!$K$1340:$Q$1340</definedName>
    <definedName name="CharManchesterTotal">CSWW_FTE_and_Headcount_snapshot!$K$36:$Q$36</definedName>
    <definedName name="CharManchesterTotal_Total">CSWW_FTE_and_Headcount_snapshot!$K$36:$Q$36</definedName>
    <definedName name="CharMedway">CSWW_FTE_and_Headcount_snapshot!$K$104:$Q$104</definedName>
    <definedName name="CharMedwayAge_group20_to_29_years_oldAge_group20_to_29_years_old">CSWW_FTE_and_Headcount_snapshot!$K$896:$Q$896</definedName>
    <definedName name="CharMedwayAge_group30_to_39_years_oldAge_group30_to_39_years_old">CSWW_FTE_and_Headcount_snapshot!$K$897:$Q$897</definedName>
    <definedName name="CharMedwayAge_group40_to_49_years_oldAge_group40_to_49_years_old">CSWW_FTE_and_Headcount_snapshot!$K$898:$Q$898</definedName>
    <definedName name="CharMedwayAge_group50_years_old_and_overAge_group50_years_old_and_over">CSWW_FTE_and_Headcount_snapshot!$K$899:$Q$899</definedName>
    <definedName name="CharMedwayEthnicityAny_other_ethnic_groupEthnicityAny_other_ethnic_group">CSWW_FTE_and_Headcount_snapshot!$K$3696:$Q$3696</definedName>
    <definedName name="CharMedwayEthnicityAsian_or_Asian_BritishEthnicityAsian_or_Asian_British">CSWW_FTE_and_Headcount_snapshot!$K$3694:$Q$3694</definedName>
    <definedName name="CharMedwayEthnicityBlack_or_Black_BritishEthnicityBlack_or_Black_British">CSWW_FTE_and_Headcount_snapshot!$K$3695:$Q$3695</definedName>
    <definedName name="CharMedwayEthnicityMixedEthnicityMixed">CSWW_FTE_and_Headcount_snapshot!$K$3693:$Q$3693</definedName>
    <definedName name="CharMedwayEthnicityRefused_or_not_availableEthnicityRefused_or_not_available">CSWW_FTE_and_Headcount_snapshot!$K$3697:$Q$3697</definedName>
    <definedName name="CharMedwayEthnicityWhiteEthnicityWhite">CSWW_FTE_and_Headcount_snapshot!$K$3692:$Q$3692</definedName>
    <definedName name="CharMedwayFemaleGenderFemale">CSWW_FTE_and_Headcount_snapshot!$K$368:$Q$368</definedName>
    <definedName name="CharMedwayGenderFemaleGenderFemale">CSWW_FTE_and_Headcount_snapshot!$K$368:$Q$368</definedName>
    <definedName name="CharMedwayGenderMaleGenderMale">CSWW_FTE_and_Headcount_snapshot!$K$369:$Q$369</definedName>
    <definedName name="CharMedwayMaleGenderMale">CSWW_FTE_and_Headcount_snapshot!$K$369:$Q$369</definedName>
    <definedName name="CharMedwayRoleCase_holderRoleCase_holder">CSWW_FTE_and_Headcount_snapshot!$K$2724:$Q$2724</definedName>
    <definedName name="CharMedwayRoleFirst_line_managerRoleFirst_line_manager">CSWW_FTE_and_Headcount_snapshot!$K$2723:$Q$2723</definedName>
    <definedName name="CharMedwayRoleMiddle_managerRoleMiddle_manager">CSWW_FTE_and_Headcount_snapshot!$K$2722:$Q$2722</definedName>
    <definedName name="CharMedwayRoleQualified_without_casesRoleQualified_without_cases">CSWW_FTE_and_Headcount_snapshot!$K$2725:$Q$2725</definedName>
    <definedName name="CharMedwayRoleSenior_managerRoleSenior_manager">CSWW_FTE_and_Headcount_snapshot!$K$2720:$Q$2720</definedName>
    <definedName name="CharMedwayRoleSenior_practitionerRoleSenior_practitioner">CSWW_FTE_and_Headcount_snapshot!$K$2721:$Q$2721</definedName>
    <definedName name="CharMedwayTime_in_service10_years_or_more_but_less_than_20_yearsTime_in_service10_years_or_more_but_less_than_20_years">CSWW_FTE_and_Headcount_snapshot!$K$1751:$Q$1751</definedName>
    <definedName name="CharMedwayTime_in_service2_years_or_more_but_less_than_5_yearsTime_in_service2_years_or_more_but_less_than_5_years">CSWW_FTE_and_Headcount_snapshot!$K$1749:$Q$1749</definedName>
    <definedName name="CharMedwayTime_in_service20_years_or_more_but_less_than_30_yearsTime_in_service20_years_or_more_but_less_than_30_years">CSWW_FTE_and_Headcount_snapshot!$K$1752:$Q$1752</definedName>
    <definedName name="CharMedwayTime_in_service30_years_or_moreTime_in_service30_years_or_more">CSWW_FTE_and_Headcount_snapshot!$K$1753:$Q$1753</definedName>
    <definedName name="CharMedwayTime_in_service5_years_or_more_but_less_than_10_yearsTime_in_service5_years_or_more_but_less_than_10_years">CSWW_FTE_and_Headcount_snapshot!$K$1750:$Q$1750</definedName>
    <definedName name="CharMedwayTime_in_serviceLess_than_2_yearsTime_in_serviceLess_than_2_years">CSWW_FTE_and_Headcount_snapshot!$K$1748:$Q$1748</definedName>
    <definedName name="CharMedwayTotal">CSWW_FTE_and_Headcount_snapshot!$K$104:$Q$104</definedName>
    <definedName name="CharMedwayTotal_Total">CSWW_FTE_and_Headcount_snapshot!$K$104:$Q$104</definedName>
    <definedName name="CharMerton">CSWW_FTE_and_Headcount_snapshot!$K$160:$Q$160</definedName>
    <definedName name="CharMertonAge_group20_to_29_years_oldAge_group20_to_29_years_old">CSWW_FTE_and_Headcount_snapshot!$K$1120:$Q$1120</definedName>
    <definedName name="CharMertonAge_group30_to_39_years_oldAge_group30_to_39_years_old">CSWW_FTE_and_Headcount_snapshot!$K$1121:$Q$1121</definedName>
    <definedName name="CharMertonAge_group40_to_49_years_oldAge_group40_to_49_years_old">CSWW_FTE_and_Headcount_snapshot!$K$1122:$Q$1122</definedName>
    <definedName name="CharMertonAge_group50_years_old_and_overAge_group50_years_old_and_over">CSWW_FTE_and_Headcount_snapshot!$K$1123:$Q$1123</definedName>
    <definedName name="CharMertonEthnicityAny_other_ethnic_groupEthnicityAny_other_ethnic_group">CSWW_FTE_and_Headcount_snapshot!$K$4032:$Q$4032</definedName>
    <definedName name="CharMertonEthnicityAsian_or_Asian_BritishEthnicityAsian_or_Asian_British">CSWW_FTE_and_Headcount_snapshot!$K$4030:$Q$4030</definedName>
    <definedName name="CharMertonEthnicityBlack_or_Black_BritishEthnicityBlack_or_Black_British">CSWW_FTE_and_Headcount_snapshot!$K$4031:$Q$4031</definedName>
    <definedName name="CharMertonEthnicityMixedEthnicityMixed">CSWW_FTE_and_Headcount_snapshot!$K$4029:$Q$4029</definedName>
    <definedName name="CharMertonEthnicityRefused_or_not_availableEthnicityRefused_or_not_available">CSWW_FTE_and_Headcount_snapshot!$K$4033:$Q$4033</definedName>
    <definedName name="CharMertonEthnicityWhiteEthnicityWhite">CSWW_FTE_and_Headcount_snapshot!$K$4028:$Q$4028</definedName>
    <definedName name="CharMertonFemaleGenderFemale">CSWW_FTE_and_Headcount_snapshot!$K$480:$Q$480</definedName>
    <definedName name="CharMertonGenderFemaleGenderFemale">CSWW_FTE_and_Headcount_snapshot!$K$480:$Q$480</definedName>
    <definedName name="CharMertonGenderMaleGenderMale">CSWW_FTE_and_Headcount_snapshot!$K$481:$Q$481</definedName>
    <definedName name="CharMertonMaleGenderMale">CSWW_FTE_and_Headcount_snapshot!$K$481:$Q$481</definedName>
    <definedName name="CharMertonRoleCase_holderRoleCase_holder">CSWW_FTE_and_Headcount_snapshot!$K$3060:$Q$3060</definedName>
    <definedName name="CharMertonRoleFirst_line_managerRoleFirst_line_manager">CSWW_FTE_and_Headcount_snapshot!$K$3059:$Q$3059</definedName>
    <definedName name="CharMertonRoleMiddle_managerRoleMiddle_manager">CSWW_FTE_and_Headcount_snapshot!$K$3058:$Q$3058</definedName>
    <definedName name="CharMertonRoleQualified_without_casesRoleQualified_without_cases">CSWW_FTE_and_Headcount_snapshot!$K$3061:$Q$3061</definedName>
    <definedName name="CharMertonRoleSenior_managerRoleSenior_manager">CSWW_FTE_and_Headcount_snapshot!$K$3056:$Q$3056</definedName>
    <definedName name="CharMertonRoleSenior_practitionerRoleSenior_practitioner">CSWW_FTE_and_Headcount_snapshot!$K$3057:$Q$3057</definedName>
    <definedName name="CharMertonTime_in_service10_years_or_more_but_less_than_20_yearsTime_in_service10_years_or_more_but_less_than_20_years">CSWW_FTE_and_Headcount_snapshot!$K$2087:$Q$2087</definedName>
    <definedName name="CharMertonTime_in_service2_years_or_more_but_less_than_5_yearsTime_in_service2_years_or_more_but_less_than_5_years">CSWW_FTE_and_Headcount_snapshot!$K$2085:$Q$2085</definedName>
    <definedName name="CharMertonTime_in_service20_years_or_more_but_less_than_30_yearsTime_in_service20_years_or_more_but_less_than_30_years">CSWW_FTE_and_Headcount_snapshot!$K$2088:$Q$2088</definedName>
    <definedName name="CharMertonTime_in_service30_years_or_moreTime_in_service30_years_or_more">CSWW_FTE_and_Headcount_snapshot!$K$2089:$Q$2089</definedName>
    <definedName name="CharMertonTime_in_service5_years_or_more_but_less_than_10_yearsTime_in_service5_years_or_more_but_less_than_10_years">CSWW_FTE_and_Headcount_snapshot!$K$2086:$Q$2086</definedName>
    <definedName name="CharMertonTime_in_serviceLess_than_2_yearsTime_in_serviceLess_than_2_years">CSWW_FTE_and_Headcount_snapshot!$K$2084:$Q$2084</definedName>
    <definedName name="CharMertonTotal">CSWW_FTE_and_Headcount_snapshot!$K$160:$Q$160</definedName>
    <definedName name="CharMertonTotal_Total">CSWW_FTE_and_Headcount_snapshot!$K$160:$Q$160</definedName>
    <definedName name="CharMiddlesbrough">CSWW_FTE_and_Headcount_snapshot!$K$17:$Q$17</definedName>
    <definedName name="CharMiddlesbroughAge_group20_to_29_years_oldAge_group20_to_29_years_old">CSWW_FTE_and_Headcount_snapshot!$K$548:$Q$548</definedName>
    <definedName name="CharMiddlesbroughAge_group30_to_39_years_oldAge_group30_to_39_years_old">CSWW_FTE_and_Headcount_snapshot!$K$549:$Q$549</definedName>
    <definedName name="CharMiddlesbroughAge_group40_to_49_years_oldAge_group40_to_49_years_old">CSWW_FTE_and_Headcount_snapshot!$K$550:$Q$550</definedName>
    <definedName name="CharMiddlesbroughAge_group50_years_old_and_overAge_group50_years_old_and_over">CSWW_FTE_and_Headcount_snapshot!$K$551:$Q$551</definedName>
    <definedName name="CharMiddlesbroughEthnicityAny_other_ethnic_groupEthnicityAny_other_ethnic_group">CSWW_FTE_and_Headcount_snapshot!$K$3174:$Q$3174</definedName>
    <definedName name="CharMiddlesbroughEthnicityAsian_or_Asian_BritishEthnicityAsian_or_Asian_British">CSWW_FTE_and_Headcount_snapshot!$K$3172:$Q$3172</definedName>
    <definedName name="CharMiddlesbroughEthnicityBlack_or_Black_BritishEthnicityBlack_or_Black_British">CSWW_FTE_and_Headcount_snapshot!$K$3173:$Q$3173</definedName>
    <definedName name="CharMiddlesbroughEthnicityMixedEthnicityMixed">CSWW_FTE_and_Headcount_snapshot!$K$3171:$Q$3171</definedName>
    <definedName name="CharMiddlesbroughEthnicityRefused_or_not_availableEthnicityRefused_or_not_available">CSWW_FTE_and_Headcount_snapshot!$K$3175:$Q$3175</definedName>
    <definedName name="CharMiddlesbroughEthnicityWhiteEthnicityWhite">CSWW_FTE_and_Headcount_snapshot!$K$3170:$Q$3170</definedName>
    <definedName name="CharMiddlesbroughFemaleGenderFemale">CSWW_FTE_and_Headcount_snapshot!$K$194:$Q$194</definedName>
    <definedName name="CharMiddlesbroughGenderFemaleGenderFemale">CSWW_FTE_and_Headcount_snapshot!$K$194:$Q$194</definedName>
    <definedName name="CharMiddlesbroughGenderMaleGenderMale">CSWW_FTE_and_Headcount_snapshot!$K$195:$Q$195</definedName>
    <definedName name="CharMiddlesbroughMaleGenderMale">CSWW_FTE_and_Headcount_snapshot!$K$195:$Q$195</definedName>
    <definedName name="CharMiddlesbroughRoleCase_holderRoleCase_holder">CSWW_FTE_and_Headcount_snapshot!$K$2202:$Q$2202</definedName>
    <definedName name="CharMiddlesbroughRoleFirst_line_managerRoleFirst_line_manager">CSWW_FTE_and_Headcount_snapshot!$K$2201:$Q$2201</definedName>
    <definedName name="CharMiddlesbroughRoleMiddle_managerRoleMiddle_manager">CSWW_FTE_and_Headcount_snapshot!$K$2200:$Q$2200</definedName>
    <definedName name="CharMiddlesbroughRoleQualified_without_casesRoleQualified_without_cases">CSWW_FTE_and_Headcount_snapshot!$K$2203:$Q$2203</definedName>
    <definedName name="CharMiddlesbroughRoleSenior_managerRoleSenior_manager">CSWW_FTE_and_Headcount_snapshot!$K$2198:$Q$2198</definedName>
    <definedName name="CharMiddlesbroughRoleSenior_practitionerRoleSenior_practitioner">CSWW_FTE_and_Headcount_snapshot!$K$2199:$Q$2199</definedName>
    <definedName name="CharMiddlesbroughTime_in_service10_years_or_more_but_less_than_20_yearsTime_in_service10_years_or_more_but_less_than_20_years">CSWW_FTE_and_Headcount_snapshot!$K$1229:$Q$1229</definedName>
    <definedName name="CharMiddlesbroughTime_in_service2_years_or_more_but_less_than_5_yearsTime_in_service2_years_or_more_but_less_than_5_years">CSWW_FTE_and_Headcount_snapshot!$K$1227:$Q$1227</definedName>
    <definedName name="CharMiddlesbroughTime_in_service20_years_or_more_but_less_than_30_yearsTime_in_service20_years_or_more_but_less_than_30_years">CSWW_FTE_and_Headcount_snapshot!$K$1230:$Q$1230</definedName>
    <definedName name="CharMiddlesbroughTime_in_service30_years_or_moreTime_in_service30_years_or_more">CSWW_FTE_and_Headcount_snapshot!$K$1231:$Q$1231</definedName>
    <definedName name="CharMiddlesbroughTime_in_service5_years_or_more_but_less_than_10_yearsTime_in_service5_years_or_more_but_less_than_10_years">CSWW_FTE_and_Headcount_snapshot!$K$1228:$Q$1228</definedName>
    <definedName name="CharMiddlesbroughTime_in_serviceLess_than_2_yearsTime_in_serviceLess_than_2_years">CSWW_FTE_and_Headcount_snapshot!$K$1226:$Q$1226</definedName>
    <definedName name="CharMiddlesbroughTotal">CSWW_FTE_and_Headcount_snapshot!$K$17:$Q$17</definedName>
    <definedName name="CharMiddlesbroughTotal_Total">CSWW_FTE_and_Headcount_snapshot!$K$17:$Q$17</definedName>
    <definedName name="CharMilton_Keynes">CSWW_FTE_and_Headcount_snapshot!$K$105:$Q$105</definedName>
    <definedName name="CharMilton_KeynesAge_group20_to_29_years_oldAge_group20_to_29_years_old">CSWW_FTE_and_Headcount_snapshot!$K$900:$Q$900</definedName>
    <definedName name="CharMilton_KeynesAge_group30_to_39_years_oldAge_group30_to_39_years_old">CSWW_FTE_and_Headcount_snapshot!$K$901:$Q$901</definedName>
    <definedName name="CharMilton_KeynesAge_group40_to_49_years_oldAge_group40_to_49_years_old">CSWW_FTE_and_Headcount_snapshot!$K$902:$Q$902</definedName>
    <definedName name="CharMilton_KeynesAge_group50_years_old_and_overAge_group50_years_old_and_over">CSWW_FTE_and_Headcount_snapshot!$K$903:$Q$903</definedName>
    <definedName name="CharMilton_KeynesEthnicityAny_other_ethnic_groupEthnicityAny_other_ethnic_group">CSWW_FTE_and_Headcount_snapshot!$K$3702:$Q$3702</definedName>
    <definedName name="CharMilton_KeynesEthnicityAsian_or_Asian_BritishEthnicityAsian_or_Asian_British">CSWW_FTE_and_Headcount_snapshot!$K$3700:$Q$3700</definedName>
    <definedName name="CharMilton_KeynesEthnicityBlack_or_Black_BritishEthnicityBlack_or_Black_British">CSWW_FTE_and_Headcount_snapshot!$K$3701:$Q$3701</definedName>
    <definedName name="CharMilton_KeynesEthnicityMixedEthnicityMixed">CSWW_FTE_and_Headcount_snapshot!$K$3699:$Q$3699</definedName>
    <definedName name="CharMilton_KeynesEthnicityRefused_or_not_availableEthnicityRefused_or_not_available">CSWW_FTE_and_Headcount_snapshot!$K$3703:$Q$3703</definedName>
    <definedName name="CharMilton_KeynesEthnicityWhiteEthnicityWhite">CSWW_FTE_and_Headcount_snapshot!$K$3698:$Q$3698</definedName>
    <definedName name="CharMilton_KeynesFemaleGenderFemale">CSWW_FTE_and_Headcount_snapshot!$K$370:$Q$370</definedName>
    <definedName name="CharMilton_KeynesGenderFemaleGenderFemale">CSWW_FTE_and_Headcount_snapshot!$K$370:$Q$370</definedName>
    <definedName name="CharMilton_KeynesGenderMaleGenderMale">CSWW_FTE_and_Headcount_snapshot!$K$371:$Q$371</definedName>
    <definedName name="CharMilton_KeynesMaleGenderMale">CSWW_FTE_and_Headcount_snapshot!$K$371:$Q$371</definedName>
    <definedName name="CharMilton_KeynesRoleCase_holderRoleCase_holder">CSWW_FTE_and_Headcount_snapshot!$K$2730:$Q$2730</definedName>
    <definedName name="CharMilton_KeynesRoleFirst_line_managerRoleFirst_line_manager">CSWW_FTE_and_Headcount_snapshot!$K$2729:$Q$2729</definedName>
    <definedName name="CharMilton_KeynesRoleMiddle_managerRoleMiddle_manager">CSWW_FTE_and_Headcount_snapshot!$K$2728:$Q$2728</definedName>
    <definedName name="CharMilton_KeynesRoleQualified_without_casesRoleQualified_without_cases">CSWW_FTE_and_Headcount_snapshot!$K$2731:$Q$2731</definedName>
    <definedName name="CharMilton_KeynesRoleSenior_managerRoleSenior_manager">CSWW_FTE_and_Headcount_snapshot!$K$2726:$Q$2726</definedName>
    <definedName name="CharMilton_KeynesRoleSenior_practitionerRoleSenior_practitioner">CSWW_FTE_and_Headcount_snapshot!$K$2727:$Q$2727</definedName>
    <definedName name="CharMilton_KeynesTime_in_service10_years_or_more_but_less_than_20_yearsTime_in_service10_years_or_more_but_less_than_20_years">CSWW_FTE_and_Headcount_snapshot!$K$1757:$Q$1757</definedName>
    <definedName name="CharMilton_KeynesTime_in_service2_years_or_more_but_less_than_5_yearsTime_in_service2_years_or_more_but_less_than_5_years">CSWW_FTE_and_Headcount_snapshot!$K$1755:$Q$1755</definedName>
    <definedName name="CharMilton_KeynesTime_in_service20_years_or_more_but_less_than_30_yearsTime_in_service20_years_or_more_but_less_than_30_years">CSWW_FTE_and_Headcount_snapshot!$K$1758:$Q$1758</definedName>
    <definedName name="CharMilton_KeynesTime_in_service30_years_or_moreTime_in_service30_years_or_more">CSWW_FTE_and_Headcount_snapshot!$K$1759:$Q$1759</definedName>
    <definedName name="CharMilton_KeynesTime_in_service5_years_or_more_but_less_than_10_yearsTime_in_service5_years_or_more_but_less_than_10_years">CSWW_FTE_and_Headcount_snapshot!$K$1756:$Q$1756</definedName>
    <definedName name="CharMilton_KeynesTime_in_serviceLess_than_2_yearsTime_in_serviceLess_than_2_years">CSWW_FTE_and_Headcount_snapshot!$K$1754:$Q$1754</definedName>
    <definedName name="CharMilton_KeynesTotal">CSWW_FTE_and_Headcount_snapshot!$K$105:$Q$105</definedName>
    <definedName name="CharMilton_KeynesTotal_Total">CSWW_FTE_and_Headcount_snapshot!$K$105:$Q$105</definedName>
    <definedName name="CharNewcastle_upon_Tyne">CSWW_FTE_and_Headcount_snapshot!$K$18:$Q$18</definedName>
    <definedName name="CharNewcastle_upon_TyneAge_group20_to_29_years_oldAge_group20_to_29_years_old">CSWW_FTE_and_Headcount_snapshot!$K$552:$Q$552</definedName>
    <definedName name="CharNewcastle_upon_TyneAge_group30_to_39_years_oldAge_group30_to_39_years_old">CSWW_FTE_and_Headcount_snapshot!$K$553:$Q$553</definedName>
    <definedName name="CharNewcastle_upon_TyneAge_group40_to_49_years_oldAge_group40_to_49_years_old">CSWW_FTE_and_Headcount_snapshot!$K$554:$Q$554</definedName>
    <definedName name="CharNewcastle_upon_TyneAge_group50_years_old_and_overAge_group50_years_old_and_over">CSWW_FTE_and_Headcount_snapshot!$K$555:$Q$555</definedName>
    <definedName name="CharNewcastle_upon_TyneEthnicityAny_other_ethnic_groupEthnicityAny_other_ethnic_group">CSWW_FTE_and_Headcount_snapshot!$K$3180:$Q$3180</definedName>
    <definedName name="CharNewcastle_upon_TyneEthnicityAsian_or_Asian_BritishEthnicityAsian_or_Asian_British">CSWW_FTE_and_Headcount_snapshot!$K$3178:$Q$3178</definedName>
    <definedName name="CharNewcastle_upon_TyneEthnicityBlack_or_Black_BritishEthnicityBlack_or_Black_British">CSWW_FTE_and_Headcount_snapshot!$K$3179:$Q$3179</definedName>
    <definedName name="CharNewcastle_upon_TyneEthnicityMixedEthnicityMixed">CSWW_FTE_and_Headcount_snapshot!$K$3177:$Q$3177</definedName>
    <definedName name="CharNewcastle_upon_TyneEthnicityRefused_or_not_availableEthnicityRefused_or_not_available">CSWW_FTE_and_Headcount_snapshot!$K$3181:$Q$3181</definedName>
    <definedName name="CharNewcastle_upon_TyneEthnicityWhiteEthnicityWhite">CSWW_FTE_and_Headcount_snapshot!$K$3176:$Q$3176</definedName>
    <definedName name="CharNewcastle_upon_TyneFemaleGenderFemale">CSWW_FTE_and_Headcount_snapshot!$K$196:$Q$196</definedName>
    <definedName name="CharNewcastle_upon_TyneGenderFemaleGenderFemale">CSWW_FTE_and_Headcount_snapshot!$K$196:$Q$196</definedName>
    <definedName name="CharNewcastle_upon_TyneGenderMaleGenderMale">CSWW_FTE_and_Headcount_snapshot!$K$197:$Q$197</definedName>
    <definedName name="CharNewcastle_upon_TyneMaleGenderMale">CSWW_FTE_and_Headcount_snapshot!$K$197:$Q$197</definedName>
    <definedName name="CharNewcastle_upon_TyneRoleCase_holderRoleCase_holder">CSWW_FTE_and_Headcount_snapshot!$K$2208:$Q$2208</definedName>
    <definedName name="CharNewcastle_upon_TyneRoleFirst_line_managerRoleFirst_line_manager">CSWW_FTE_and_Headcount_snapshot!$K$2207:$Q$2207</definedName>
    <definedName name="CharNewcastle_upon_TyneRoleMiddle_managerRoleMiddle_manager">CSWW_FTE_and_Headcount_snapshot!$K$2206:$Q$2206</definedName>
    <definedName name="CharNewcastle_upon_TyneRoleQualified_without_casesRoleQualified_without_cases">CSWW_FTE_and_Headcount_snapshot!$K$2209:$Q$2209</definedName>
    <definedName name="CharNewcastle_upon_TyneRoleSenior_managerRoleSenior_manager">CSWW_FTE_and_Headcount_snapshot!$K$2204:$Q$2204</definedName>
    <definedName name="CharNewcastle_upon_TyneRoleSenior_practitionerRoleSenior_practitioner">CSWW_FTE_and_Headcount_snapshot!$K$2205:$Q$2205</definedName>
    <definedName name="CharNewcastle_upon_TyneTime_in_service10_years_or_more_but_less_than_20_yearsTime_in_service10_years_or_more_but_less_than_20_years">CSWW_FTE_and_Headcount_snapshot!$K$1235:$Q$1235</definedName>
    <definedName name="CharNewcastle_upon_TyneTime_in_service2_years_or_more_but_less_than_5_yearsTime_in_service2_years_or_more_but_less_than_5_years">CSWW_FTE_and_Headcount_snapshot!$K$1233:$Q$1233</definedName>
    <definedName name="CharNewcastle_upon_TyneTime_in_service20_years_or_more_but_less_than_30_yearsTime_in_service20_years_or_more_but_less_than_30_years">CSWW_FTE_and_Headcount_snapshot!$K$1236:$Q$1236</definedName>
    <definedName name="CharNewcastle_upon_TyneTime_in_service30_years_or_moreTime_in_service30_years_or_more">CSWW_FTE_and_Headcount_snapshot!$K$1237:$Q$1237</definedName>
    <definedName name="CharNewcastle_upon_TyneTime_in_service5_years_or_more_but_less_than_10_yearsTime_in_service5_years_or_more_but_less_than_10_years">CSWW_FTE_and_Headcount_snapshot!$K$1234:$Q$1234</definedName>
    <definedName name="CharNewcastle_upon_TyneTime_in_serviceLess_than_2_yearsTime_in_serviceLess_than_2_years">CSWW_FTE_and_Headcount_snapshot!$K$1232:$Q$1232</definedName>
    <definedName name="CharNewcastle_upon_TyneTotal">CSWW_FTE_and_Headcount_snapshot!$K$18:$Q$18</definedName>
    <definedName name="CharNewcastle_upon_TyneTotal_Total">CSWW_FTE_and_Headcount_snapshot!$K$18:$Q$18</definedName>
    <definedName name="CharNewham">CSWW_FTE_and_Headcount_snapshot!$K$141:$Q$141</definedName>
    <definedName name="CharNewhamAge_group20_to_29_years_oldAge_group20_to_29_years_old">CSWW_FTE_and_Headcount_snapshot!$K$1044:$Q$1044</definedName>
    <definedName name="CharNewhamAge_group30_to_39_years_oldAge_group30_to_39_years_old">CSWW_FTE_and_Headcount_snapshot!$K$1045:$Q$1045</definedName>
    <definedName name="CharNewhamAge_group40_to_49_years_oldAge_group40_to_49_years_old">CSWW_FTE_and_Headcount_snapshot!$K$1046:$Q$1046</definedName>
    <definedName name="CharNewhamAge_group50_years_old_and_overAge_group50_years_old_and_over">CSWW_FTE_and_Headcount_snapshot!$K$1047:$Q$1047</definedName>
    <definedName name="CharNewhamEthnicityAny_other_ethnic_groupEthnicityAny_other_ethnic_group">CSWW_FTE_and_Headcount_snapshot!$K$3918:$Q$3918</definedName>
    <definedName name="CharNewhamEthnicityAsian_or_Asian_BritishEthnicityAsian_or_Asian_British">CSWW_FTE_and_Headcount_snapshot!$K$3916:$Q$3916</definedName>
    <definedName name="CharNewhamEthnicityBlack_or_Black_BritishEthnicityBlack_or_Black_British">CSWW_FTE_and_Headcount_snapshot!$K$3917:$Q$3917</definedName>
    <definedName name="CharNewhamEthnicityMixedEthnicityMixed">CSWW_FTE_and_Headcount_snapshot!$K$3915:$Q$3915</definedName>
    <definedName name="CharNewhamEthnicityRefused_or_not_availableEthnicityRefused_or_not_available">CSWW_FTE_and_Headcount_snapshot!$K$3919:$Q$3919</definedName>
    <definedName name="CharNewhamEthnicityWhiteEthnicityWhite">CSWW_FTE_and_Headcount_snapshot!$K$3914:$Q$3914</definedName>
    <definedName name="CharNewhamFemaleGenderFemale">CSWW_FTE_and_Headcount_snapshot!$K$442:$Q$442</definedName>
    <definedName name="CharNewhamGenderFemaleGenderFemale">CSWW_FTE_and_Headcount_snapshot!$K$442:$Q$442</definedName>
    <definedName name="CharNewhamGenderMaleGenderMale">CSWW_FTE_and_Headcount_snapshot!$K$443:$Q$443</definedName>
    <definedName name="CharNewhamMaleGenderMale">CSWW_FTE_and_Headcount_snapshot!$K$443:$Q$443</definedName>
    <definedName name="CharNewhamRoleCase_holderRoleCase_holder">CSWW_FTE_and_Headcount_snapshot!$K$2946:$Q$2946</definedName>
    <definedName name="CharNewhamRoleFirst_line_managerRoleFirst_line_manager">CSWW_FTE_and_Headcount_snapshot!$K$2945:$Q$2945</definedName>
    <definedName name="CharNewhamRoleMiddle_managerRoleMiddle_manager">CSWW_FTE_and_Headcount_snapshot!$K$2944:$Q$2944</definedName>
    <definedName name="CharNewhamRoleQualified_without_casesRoleQualified_without_cases">CSWW_FTE_and_Headcount_snapshot!$K$2947:$Q$2947</definedName>
    <definedName name="CharNewhamRoleSenior_managerRoleSenior_manager">CSWW_FTE_and_Headcount_snapshot!$K$2942:$Q$2942</definedName>
    <definedName name="CharNewhamRoleSenior_practitionerRoleSenior_practitioner">CSWW_FTE_and_Headcount_snapshot!$K$2943:$Q$2943</definedName>
    <definedName name="CharNewhamTime_in_service10_years_or_more_but_less_than_20_yearsTime_in_service10_years_or_more_but_less_than_20_years">CSWW_FTE_and_Headcount_snapshot!$K$1973:$Q$1973</definedName>
    <definedName name="CharNewhamTime_in_service2_years_or_more_but_less_than_5_yearsTime_in_service2_years_or_more_but_less_than_5_years">CSWW_FTE_and_Headcount_snapshot!$K$1971:$Q$1971</definedName>
    <definedName name="CharNewhamTime_in_service20_years_or_more_but_less_than_30_yearsTime_in_service20_years_or_more_but_less_than_30_years">CSWW_FTE_and_Headcount_snapshot!$K$1974:$Q$1974</definedName>
    <definedName name="CharNewhamTime_in_service30_years_or_moreTime_in_service30_years_or_more">CSWW_FTE_and_Headcount_snapshot!$K$1975:$Q$1975</definedName>
    <definedName name="CharNewhamTime_in_service5_years_or_more_but_less_than_10_yearsTime_in_service5_years_or_more_but_less_than_10_years">CSWW_FTE_and_Headcount_snapshot!$K$1972:$Q$1972</definedName>
    <definedName name="CharNewhamTime_in_serviceLess_than_2_yearsTime_in_serviceLess_than_2_years">CSWW_FTE_and_Headcount_snapshot!$K$1970:$Q$1970</definedName>
    <definedName name="CharNewhamTotal">CSWW_FTE_and_Headcount_snapshot!$K$141:$Q$141</definedName>
    <definedName name="CharNewhamTotal_Total">CSWW_FTE_and_Headcount_snapshot!$K$141:$Q$141</definedName>
    <definedName name="CharNorfolk">CSWW_FTE_and_Headcount_snapshot!$K$92:$Q$92</definedName>
    <definedName name="CharNorfolkAge_group20_to_29_years_oldAge_group20_to_29_years_old">CSWW_FTE_and_Headcount_snapshot!$K$848:$Q$848</definedName>
    <definedName name="CharNorfolkAge_group30_to_39_years_oldAge_group30_to_39_years_old">CSWW_FTE_and_Headcount_snapshot!$K$849:$Q$849</definedName>
    <definedName name="CharNorfolkAge_group40_to_49_years_oldAge_group40_to_49_years_old">CSWW_FTE_and_Headcount_snapshot!$K$850:$Q$850</definedName>
    <definedName name="CharNorfolkAge_group50_years_old_and_overAge_group50_years_old_and_over">CSWW_FTE_and_Headcount_snapshot!$K$851:$Q$851</definedName>
    <definedName name="CharNorfolkEthnicityAny_other_ethnic_groupEthnicityAny_other_ethnic_group">CSWW_FTE_and_Headcount_snapshot!$K$3624:$Q$3624</definedName>
    <definedName name="CharNorfolkEthnicityAsian_or_Asian_BritishEthnicityAsian_or_Asian_British">CSWW_FTE_and_Headcount_snapshot!$K$3622:$Q$3622</definedName>
    <definedName name="CharNorfolkEthnicityBlack_or_Black_BritishEthnicityBlack_or_Black_British">CSWW_FTE_and_Headcount_snapshot!$K$3623:$Q$3623</definedName>
    <definedName name="CharNorfolkEthnicityMixedEthnicityMixed">CSWW_FTE_and_Headcount_snapshot!$K$3621:$Q$3621</definedName>
    <definedName name="CharNorfolkEthnicityRefused_or_not_availableEthnicityRefused_or_not_available">CSWW_FTE_and_Headcount_snapshot!$K$3625:$Q$3625</definedName>
    <definedName name="CharNorfolkEthnicityWhiteEthnicityWhite">CSWW_FTE_and_Headcount_snapshot!$K$3620:$Q$3620</definedName>
    <definedName name="CharNorfolkFemaleGenderFemale">CSWW_FTE_and_Headcount_snapshot!$K$344:$Q$344</definedName>
    <definedName name="CharNorfolkGenderFemaleGenderFemale">CSWW_FTE_and_Headcount_snapshot!$K$344:$Q$344</definedName>
    <definedName name="CharNorfolkGenderMaleGenderMale">CSWW_FTE_and_Headcount_snapshot!$K$345:$Q$345</definedName>
    <definedName name="CharNorfolkMaleGenderMale">CSWW_FTE_and_Headcount_snapshot!$K$345:$Q$345</definedName>
    <definedName name="CharNorfolkRoleCase_holderRoleCase_holder">CSWW_FTE_and_Headcount_snapshot!$K$2652:$Q$2652</definedName>
    <definedName name="CharNorfolkRoleFirst_line_managerRoleFirst_line_manager">CSWW_FTE_and_Headcount_snapshot!$K$2651:$Q$2651</definedName>
    <definedName name="CharNorfolkRoleMiddle_managerRoleMiddle_manager">CSWW_FTE_and_Headcount_snapshot!$K$2650:$Q$2650</definedName>
    <definedName name="CharNorfolkRoleQualified_without_casesRoleQualified_without_cases">CSWW_FTE_and_Headcount_snapshot!$K$2653:$Q$2653</definedName>
    <definedName name="CharNorfolkRoleSenior_managerRoleSenior_manager">CSWW_FTE_and_Headcount_snapshot!$K$2648:$Q$2648</definedName>
    <definedName name="CharNorfolkRoleSenior_practitionerRoleSenior_practitioner">CSWW_FTE_and_Headcount_snapshot!$K$2649:$Q$2649</definedName>
    <definedName name="CharNorfolkTime_in_service10_years_or_more_but_less_than_20_yearsTime_in_service10_years_or_more_but_less_than_20_years">CSWW_FTE_and_Headcount_snapshot!$K$1679:$Q$1679</definedName>
    <definedName name="CharNorfolkTime_in_service2_years_or_more_but_less_than_5_yearsTime_in_service2_years_or_more_but_less_than_5_years">CSWW_FTE_and_Headcount_snapshot!$K$1677:$Q$1677</definedName>
    <definedName name="CharNorfolkTime_in_service20_years_or_more_but_less_than_30_yearsTime_in_service20_years_or_more_but_less_than_30_years">CSWW_FTE_and_Headcount_snapshot!$K$1680:$Q$1680</definedName>
    <definedName name="CharNorfolkTime_in_service30_years_or_moreTime_in_service30_years_or_more">CSWW_FTE_and_Headcount_snapshot!$K$1681:$Q$1681</definedName>
    <definedName name="CharNorfolkTime_in_service5_years_or_more_but_less_than_10_yearsTime_in_service5_years_or_more_but_less_than_10_years">CSWW_FTE_and_Headcount_snapshot!$K$1678:$Q$1678</definedName>
    <definedName name="CharNorfolkTime_in_serviceLess_than_2_yearsTime_in_serviceLess_than_2_years">CSWW_FTE_and_Headcount_snapshot!$K$1676:$Q$1676</definedName>
    <definedName name="CharNorfolkTotal">CSWW_FTE_and_Headcount_snapshot!$K$92:$Q$92</definedName>
    <definedName name="CharNorfolkTotal_Total">CSWW_FTE_and_Headcount_snapshot!$K$92:$Q$92</definedName>
    <definedName name="CharNorth_East">CSWW_FTE_and_Headcount_snapshot!$K$3:$Q$3</definedName>
    <definedName name="CharNorth_East_Lincolnshire">CSWW_FTE_and_Headcount_snapshot!$K$56:$Q$56</definedName>
    <definedName name="CharNorth_East_LincolnshireAge_group20_to_29_years_oldAge_group20_to_29_years_old">CSWW_FTE_and_Headcount_snapshot!$K$704:$Q$704</definedName>
    <definedName name="CharNorth_East_LincolnshireAge_group30_to_39_years_oldAge_group30_to_39_years_old">CSWW_FTE_and_Headcount_snapshot!$K$705:$Q$705</definedName>
    <definedName name="CharNorth_East_LincolnshireAge_group40_to_49_years_oldAge_group40_to_49_years_old">CSWW_FTE_and_Headcount_snapshot!$K$706:$Q$706</definedName>
    <definedName name="CharNorth_East_LincolnshireAge_group50_years_old_and_overAge_group50_years_old_and_over">CSWW_FTE_and_Headcount_snapshot!$K$707:$Q$707</definedName>
    <definedName name="CharNorth_East_LincolnshireEthnicityAny_other_ethnic_groupEthnicityAny_other_ethnic_group">CSWW_FTE_and_Headcount_snapshot!$K$3408:$Q$3408</definedName>
    <definedName name="CharNorth_East_LincolnshireEthnicityAsian_or_Asian_BritishEthnicityAsian_or_Asian_British">CSWW_FTE_and_Headcount_snapshot!$K$3406:$Q$3406</definedName>
    <definedName name="CharNorth_East_LincolnshireEthnicityBlack_or_Black_BritishEthnicityBlack_or_Black_British">CSWW_FTE_and_Headcount_snapshot!$K$3407:$Q$3407</definedName>
    <definedName name="CharNorth_East_LincolnshireEthnicityMixedEthnicityMixed">CSWW_FTE_and_Headcount_snapshot!$K$3405:$Q$3405</definedName>
    <definedName name="CharNorth_East_LincolnshireEthnicityRefused_or_not_availableEthnicityRefused_or_not_available">CSWW_FTE_and_Headcount_snapshot!$K$3409:$Q$3409</definedName>
    <definedName name="CharNorth_East_LincolnshireEthnicityWhiteEthnicityWhite">CSWW_FTE_and_Headcount_snapshot!$K$3404:$Q$3404</definedName>
    <definedName name="CharNorth_East_LincolnshireFemaleGenderFemale">CSWW_FTE_and_Headcount_snapshot!$K$272:$Q$272</definedName>
    <definedName name="CharNorth_East_LincolnshireGenderFemaleGenderFemale">CSWW_FTE_and_Headcount_snapshot!$K$272:$Q$272</definedName>
    <definedName name="CharNorth_East_LincolnshireGenderMaleGenderMale">CSWW_FTE_and_Headcount_snapshot!$K$273:$Q$273</definedName>
    <definedName name="CharNorth_East_LincolnshireMaleGenderMale">CSWW_FTE_and_Headcount_snapshot!$K$273:$Q$273</definedName>
    <definedName name="CharNorth_East_LincolnshireRoleCase_holderRoleCase_holder">CSWW_FTE_and_Headcount_snapshot!$K$2436:$Q$2436</definedName>
    <definedName name="CharNorth_East_LincolnshireRoleFirst_line_managerRoleFirst_line_manager">CSWW_FTE_and_Headcount_snapshot!$K$2435:$Q$2435</definedName>
    <definedName name="CharNorth_East_LincolnshireRoleMiddle_managerRoleMiddle_manager">CSWW_FTE_and_Headcount_snapshot!$K$2434:$Q$2434</definedName>
    <definedName name="CharNorth_East_LincolnshireRoleQualified_without_casesRoleQualified_without_cases">CSWW_FTE_and_Headcount_snapshot!$K$2437:$Q$2437</definedName>
    <definedName name="CharNorth_East_LincolnshireRoleSenior_managerRoleSenior_manager">CSWW_FTE_and_Headcount_snapshot!$K$2432:$Q$2432</definedName>
    <definedName name="CharNorth_East_LincolnshireRoleSenior_practitionerRoleSenior_practitioner">CSWW_FTE_and_Headcount_snapshot!$K$2433:$Q$2433</definedName>
    <definedName name="CharNorth_East_LincolnshireTime_in_service10_years_or_more_but_less_than_20_yearsTime_in_service10_years_or_more_but_less_than_20_years">CSWW_FTE_and_Headcount_snapshot!$K$1463:$Q$1463</definedName>
    <definedName name="CharNorth_East_LincolnshireTime_in_service2_years_or_more_but_less_than_5_yearsTime_in_service2_years_or_more_but_less_than_5_years">CSWW_FTE_and_Headcount_snapshot!$K$1461:$Q$1461</definedName>
    <definedName name="CharNorth_East_LincolnshireTime_in_service20_years_or_more_but_less_than_30_yearsTime_in_service20_years_or_more_but_less_than_30_years">CSWW_FTE_and_Headcount_snapshot!$K$1464:$Q$1464</definedName>
    <definedName name="CharNorth_East_LincolnshireTime_in_service30_years_or_moreTime_in_service30_years_or_more">CSWW_FTE_and_Headcount_snapshot!$K$1465:$Q$1465</definedName>
    <definedName name="CharNorth_East_LincolnshireTime_in_service5_years_or_more_but_less_than_10_yearsTime_in_service5_years_or_more_but_less_than_10_years">CSWW_FTE_and_Headcount_snapshot!$K$1462:$Q$1462</definedName>
    <definedName name="CharNorth_East_LincolnshireTime_in_serviceLess_than_2_yearsTime_in_serviceLess_than_2_years">CSWW_FTE_and_Headcount_snapshot!$K$1460:$Q$1460</definedName>
    <definedName name="CharNorth_East_LincolnshireTotal">CSWW_FTE_and_Headcount_snapshot!$K$56:$Q$56</definedName>
    <definedName name="CharNorth_East_LincolnshireTotal_Total">CSWW_FTE_and_Headcount_snapshot!$K$56:$Q$56</definedName>
    <definedName name="CharNorth_EastAge_group20_to_29_years_oldAge_group20_to_29_years_old">CSWW_FTE_and_Headcount_snapshot!$K$492:$Q$492</definedName>
    <definedName name="CharNorth_EastAge_group30_to_39_years_oldAge_group30_to_39_years_old">CSWW_FTE_and_Headcount_snapshot!$K$493:$Q$493</definedName>
    <definedName name="CharNorth_EastAge_group40_to_49_years_oldAge_group40_to_49_years_old">CSWW_FTE_and_Headcount_snapshot!$K$494:$Q$494</definedName>
    <definedName name="CharNorth_EastAge_group50_years_old_and_overAge_group50_years_old_and_over">CSWW_FTE_and_Headcount_snapshot!$K$495:$Q$495</definedName>
    <definedName name="CharNorth_EastEthnicityAny_other_ethnic_groupEthnicityAny_other_ethnic_group">CSWW_FTE_and_Headcount_snapshot!$K$3090:$Q$3090</definedName>
    <definedName name="CharNorth_EastEthnicityAsian_or_Asian_BritishEthnicityAsian_or_Asian_British">CSWW_FTE_and_Headcount_snapshot!$K$3088:$Q$3088</definedName>
    <definedName name="CharNorth_EastEthnicityBlack_or_Black_BritishEthnicityBlack_or_Black_British">CSWW_FTE_and_Headcount_snapshot!$K$3089:$Q$3089</definedName>
    <definedName name="CharNorth_EastEthnicityMixedEthnicityMixed">CSWW_FTE_and_Headcount_snapshot!$K$3087:$Q$3087</definedName>
    <definedName name="CharNorth_EastEthnicityRefused_or_not_availableEthnicityRefused_or_not_available">CSWW_FTE_and_Headcount_snapshot!$K$3091:$Q$3091</definedName>
    <definedName name="CharNorth_EastEthnicityWhiteEthnicityWhite">CSWW_FTE_and_Headcount_snapshot!$K$3086:$Q$3086</definedName>
    <definedName name="CharNorth_EastFemaleGenderFemale">CSWW_FTE_and_Headcount_snapshot!$K$166:$Q$166</definedName>
    <definedName name="CharNorth_EastGenderFemaleGenderFemale">CSWW_FTE_and_Headcount_snapshot!$K$166:$Q$166</definedName>
    <definedName name="CharNorth_EastGenderMaleGenderMale">CSWW_FTE_and_Headcount_snapshot!$K$167:$Q$167</definedName>
    <definedName name="CharNorth_EastMaleGenderMale">CSWW_FTE_and_Headcount_snapshot!$K$167:$Q$167</definedName>
    <definedName name="CharNorth_EastRoleCase_holderRoleCase_holder">CSWW_FTE_and_Headcount_snapshot!$K$2118:$Q$2118</definedName>
    <definedName name="CharNorth_EastRoleFirst_line_managerRoleFirst_line_manager">CSWW_FTE_and_Headcount_snapshot!$K$2117:$Q$2117</definedName>
    <definedName name="CharNorth_EastRoleMiddle_managerRoleMiddle_manager">CSWW_FTE_and_Headcount_snapshot!$K$2116:$Q$2116</definedName>
    <definedName name="CharNorth_EastRoleQualified_without_casesRoleQualified_without_cases">CSWW_FTE_and_Headcount_snapshot!$K$2119:$Q$2119</definedName>
    <definedName name="CharNorth_EastRoleSenior_managerRoleSenior_manager">CSWW_FTE_and_Headcount_snapshot!$K$2114:$Q$2114</definedName>
    <definedName name="CharNorth_EastRoleSenior_practitionerRoleSenior_practitioner">CSWW_FTE_and_Headcount_snapshot!$K$2115:$Q$2115</definedName>
    <definedName name="CharNorth_EastTime_in_service10_years_or_more_but_less_than_20_yearsTime_in_service10_years_or_more_but_less_than_20_years">CSWW_FTE_and_Headcount_snapshot!$K$1145:$Q$1145</definedName>
    <definedName name="CharNorth_EastTime_in_service2_years_or_more_but_less_than_5_yearsTime_in_service2_years_or_more_but_less_than_5_years">CSWW_FTE_and_Headcount_snapshot!$K$1143:$Q$1143</definedName>
    <definedName name="CharNorth_EastTime_in_service20_years_or_more_but_less_than_30_yearsTime_in_service20_years_or_more_but_less_than_30_years">CSWW_FTE_and_Headcount_snapshot!$K$1146:$Q$1146</definedName>
    <definedName name="CharNorth_EastTime_in_service30_years_or_moreTime_in_service30_years_or_more">CSWW_FTE_and_Headcount_snapshot!$K$1147:$Q$1147</definedName>
    <definedName name="CharNorth_EastTime_in_service5_years_or_more_but_less_than_10_yearsTime_in_service5_years_or_more_but_less_than_10_years">CSWW_FTE_and_Headcount_snapshot!$K$1144:$Q$1144</definedName>
    <definedName name="CharNorth_EastTime_in_serviceLess_than_2_yearsTime_in_serviceLess_than_2_years">CSWW_FTE_and_Headcount_snapshot!$K$1142:$Q$1142</definedName>
    <definedName name="CharNorth_EastTotal">CSWW_FTE_and_Headcount_snapshot!$K$3:$Q$3</definedName>
    <definedName name="CharNorth_EastTotal_Total">CSWW_FTE_and_Headcount_snapshot!$K$3:$Q$3</definedName>
    <definedName name="CharNorth_Lincolnshire">CSWW_FTE_and_Headcount_snapshot!$K$57:$Q$57</definedName>
    <definedName name="CharNorth_LincolnshireAge_group20_to_29_years_oldAge_group20_to_29_years_old">CSWW_FTE_and_Headcount_snapshot!$K$708:$Q$708</definedName>
    <definedName name="CharNorth_LincolnshireAge_group30_to_39_years_oldAge_group30_to_39_years_old">CSWW_FTE_and_Headcount_snapshot!$K$709:$Q$709</definedName>
    <definedName name="CharNorth_LincolnshireAge_group40_to_49_years_oldAge_group40_to_49_years_old">CSWW_FTE_and_Headcount_snapshot!$K$710:$Q$710</definedName>
    <definedName name="CharNorth_LincolnshireAge_group50_years_old_and_overAge_group50_years_old_and_over">CSWW_FTE_and_Headcount_snapshot!$K$711:$Q$711</definedName>
    <definedName name="CharNorth_LincolnshireEthnicityAny_other_ethnic_groupEthnicityAny_other_ethnic_group">CSWW_FTE_and_Headcount_snapshot!$K$3414:$Q$3414</definedName>
    <definedName name="CharNorth_LincolnshireEthnicityAsian_or_Asian_BritishEthnicityAsian_or_Asian_British">CSWW_FTE_and_Headcount_snapshot!$K$3412:$Q$3412</definedName>
    <definedName name="CharNorth_LincolnshireEthnicityBlack_or_Black_BritishEthnicityBlack_or_Black_British">CSWW_FTE_and_Headcount_snapshot!$K$3413:$Q$3413</definedName>
    <definedName name="CharNorth_LincolnshireEthnicityMixedEthnicityMixed">CSWW_FTE_and_Headcount_snapshot!$K$3411:$Q$3411</definedName>
    <definedName name="CharNorth_LincolnshireEthnicityRefused_or_not_availableEthnicityRefused_or_not_available">CSWW_FTE_and_Headcount_snapshot!$K$3415:$Q$3415</definedName>
    <definedName name="CharNorth_LincolnshireEthnicityWhiteEthnicityWhite">CSWW_FTE_and_Headcount_snapshot!$K$3410:$Q$3410</definedName>
    <definedName name="CharNorth_LincolnshireFemaleGenderFemale">CSWW_FTE_and_Headcount_snapshot!$K$274:$Q$274</definedName>
    <definedName name="CharNorth_LincolnshireGenderFemaleGenderFemale">CSWW_FTE_and_Headcount_snapshot!$K$274:$Q$274</definedName>
    <definedName name="CharNorth_LincolnshireGenderMaleGenderMale">CSWW_FTE_and_Headcount_snapshot!$K$275:$Q$275</definedName>
    <definedName name="CharNorth_LincolnshireMaleGenderMale">CSWW_FTE_and_Headcount_snapshot!$K$275:$Q$275</definedName>
    <definedName name="CharNorth_LincolnshireRoleCase_holderRoleCase_holder">CSWW_FTE_and_Headcount_snapshot!$K$2442:$Q$2442</definedName>
    <definedName name="CharNorth_LincolnshireRoleFirst_line_managerRoleFirst_line_manager">CSWW_FTE_and_Headcount_snapshot!$K$2441:$Q$2441</definedName>
    <definedName name="CharNorth_LincolnshireRoleMiddle_managerRoleMiddle_manager">CSWW_FTE_and_Headcount_snapshot!$K$2440:$Q$2440</definedName>
    <definedName name="CharNorth_LincolnshireRoleQualified_without_casesRoleQualified_without_cases">CSWW_FTE_and_Headcount_snapshot!$K$2443:$Q$2443</definedName>
    <definedName name="CharNorth_LincolnshireRoleSenior_managerRoleSenior_manager">CSWW_FTE_and_Headcount_snapshot!$K$2438:$Q$2438</definedName>
    <definedName name="CharNorth_LincolnshireRoleSenior_practitionerRoleSenior_practitioner">CSWW_FTE_and_Headcount_snapshot!$K$2439:$Q$2439</definedName>
    <definedName name="CharNorth_LincolnshireTime_in_service10_years_or_more_but_less_than_20_yearsTime_in_service10_years_or_more_but_less_than_20_years">CSWW_FTE_and_Headcount_snapshot!$K$1469:$Q$1469</definedName>
    <definedName name="CharNorth_LincolnshireTime_in_service2_years_or_more_but_less_than_5_yearsTime_in_service2_years_or_more_but_less_than_5_years">CSWW_FTE_and_Headcount_snapshot!$K$1467:$Q$1467</definedName>
    <definedName name="CharNorth_LincolnshireTime_in_service20_years_or_more_but_less_than_30_yearsTime_in_service20_years_or_more_but_less_than_30_years">CSWW_FTE_and_Headcount_snapshot!$K$1470:$Q$1470</definedName>
    <definedName name="CharNorth_LincolnshireTime_in_service30_years_or_moreTime_in_service30_years_or_more">CSWW_FTE_and_Headcount_snapshot!$K$1471:$Q$1471</definedName>
    <definedName name="CharNorth_LincolnshireTime_in_service5_years_or_more_but_less_than_10_yearsTime_in_service5_years_or_more_but_less_than_10_years">CSWW_FTE_and_Headcount_snapshot!$K$1468:$Q$1468</definedName>
    <definedName name="CharNorth_LincolnshireTime_in_serviceLess_than_2_yearsTime_in_serviceLess_than_2_years">CSWW_FTE_and_Headcount_snapshot!$K$1466:$Q$1466</definedName>
    <definedName name="CharNorth_LincolnshireTotal">CSWW_FTE_and_Headcount_snapshot!$K$57:$Q$57</definedName>
    <definedName name="CharNorth_LincolnshireTotal_Total">CSWW_FTE_and_Headcount_snapshot!$K$57:$Q$57</definedName>
    <definedName name="CharNorth_Somerset">CSWW_FTE_and_Headcount_snapshot!$K$124:$Q$124</definedName>
    <definedName name="CharNorth_SomersetAge_group20_to_29_years_oldAge_group20_to_29_years_old">CSWW_FTE_and_Headcount_snapshot!$K$976:$Q$976</definedName>
    <definedName name="CharNorth_SomersetAge_group30_to_39_years_oldAge_group30_to_39_years_old">CSWW_FTE_and_Headcount_snapshot!$K$977:$Q$977</definedName>
    <definedName name="CharNorth_SomersetAge_group40_to_49_years_oldAge_group40_to_49_years_old">CSWW_FTE_and_Headcount_snapshot!$K$978:$Q$978</definedName>
    <definedName name="CharNorth_SomersetAge_group50_years_old_and_overAge_group50_years_old_and_over">CSWW_FTE_and_Headcount_snapshot!$K$979:$Q$979</definedName>
    <definedName name="CharNorth_SomersetEthnicityAny_other_ethnic_groupEthnicityAny_other_ethnic_group">CSWW_FTE_and_Headcount_snapshot!$K$3816:$Q$3816</definedName>
    <definedName name="CharNorth_SomersetEthnicityAsian_or_Asian_BritishEthnicityAsian_or_Asian_British">CSWW_FTE_and_Headcount_snapshot!$K$3814:$Q$3814</definedName>
    <definedName name="CharNorth_SomersetEthnicityBlack_or_Black_BritishEthnicityBlack_or_Black_British">CSWW_FTE_and_Headcount_snapshot!$K$3815:$Q$3815</definedName>
    <definedName name="CharNorth_SomersetEthnicityMixedEthnicityMixed">CSWW_FTE_and_Headcount_snapshot!$K$3813:$Q$3813</definedName>
    <definedName name="CharNorth_SomersetEthnicityRefused_or_not_availableEthnicityRefused_or_not_available">CSWW_FTE_and_Headcount_snapshot!$K$3817:$Q$3817</definedName>
    <definedName name="CharNorth_SomersetEthnicityWhiteEthnicityWhite">CSWW_FTE_and_Headcount_snapshot!$K$3812:$Q$3812</definedName>
    <definedName name="CharNorth_SomersetFemaleGenderFemale">CSWW_FTE_and_Headcount_snapshot!$K$408:$Q$408</definedName>
    <definedName name="CharNorth_SomersetGenderFemaleGenderFemale">CSWW_FTE_and_Headcount_snapshot!$K$408:$Q$408</definedName>
    <definedName name="CharNorth_SomersetGenderMaleGenderMale">CSWW_FTE_and_Headcount_snapshot!$K$409:$Q$409</definedName>
    <definedName name="CharNorth_SomersetMaleGenderMale">CSWW_FTE_and_Headcount_snapshot!$K$409:$Q$409</definedName>
    <definedName name="CharNorth_SomersetRoleCase_holderRoleCase_holder">CSWW_FTE_and_Headcount_snapshot!$K$2844:$Q$2844</definedName>
    <definedName name="CharNorth_SomersetRoleFirst_line_managerRoleFirst_line_manager">CSWW_FTE_and_Headcount_snapshot!$K$2843:$Q$2843</definedName>
    <definedName name="CharNorth_SomersetRoleMiddle_managerRoleMiddle_manager">CSWW_FTE_and_Headcount_snapshot!$K$2842:$Q$2842</definedName>
    <definedName name="CharNorth_SomersetRoleQualified_without_casesRoleQualified_without_cases">CSWW_FTE_and_Headcount_snapshot!$K$2845:$Q$2845</definedName>
    <definedName name="CharNorth_SomersetRoleSenior_managerRoleSenior_manager">CSWW_FTE_and_Headcount_snapshot!$K$2840:$Q$2840</definedName>
    <definedName name="CharNorth_SomersetRoleSenior_practitionerRoleSenior_practitioner">CSWW_FTE_and_Headcount_snapshot!$K$2841:$Q$2841</definedName>
    <definedName name="CharNorth_SomersetTime_in_service10_years_or_more_but_less_than_20_yearsTime_in_service10_years_or_more_but_less_than_20_years">CSWW_FTE_and_Headcount_snapshot!$K$1871:$Q$1871</definedName>
    <definedName name="CharNorth_SomersetTime_in_service2_years_or_more_but_less_than_5_yearsTime_in_service2_years_or_more_but_less_than_5_years">CSWW_FTE_and_Headcount_snapshot!$K$1869:$Q$1869</definedName>
    <definedName name="CharNorth_SomersetTime_in_service20_years_or_more_but_less_than_30_yearsTime_in_service20_years_or_more_but_less_than_30_years">CSWW_FTE_and_Headcount_snapshot!$K$1872:$Q$1872</definedName>
    <definedName name="CharNorth_SomersetTime_in_service30_years_or_moreTime_in_service30_years_or_more">CSWW_FTE_and_Headcount_snapshot!$K$1873:$Q$1873</definedName>
    <definedName name="CharNorth_SomersetTime_in_service5_years_or_more_but_less_than_10_yearsTime_in_service5_years_or_more_but_less_than_10_years">CSWW_FTE_and_Headcount_snapshot!$K$1870:$Q$1870</definedName>
    <definedName name="CharNorth_SomersetTime_in_serviceLess_than_2_yearsTime_in_serviceLess_than_2_years">CSWW_FTE_and_Headcount_snapshot!$K$1868:$Q$1868</definedName>
    <definedName name="CharNorth_SomersetTotal">CSWW_FTE_and_Headcount_snapshot!$K$124:$Q$124</definedName>
    <definedName name="CharNorth_SomersetTotal_Total">CSWW_FTE_and_Headcount_snapshot!$K$124:$Q$124</definedName>
    <definedName name="CharNorth_Tyneside">CSWW_FTE_and_Headcount_snapshot!$K$19:$Q$19</definedName>
    <definedName name="CharNorth_TynesideAge_group20_to_29_years_oldAge_group20_to_29_years_old">CSWW_FTE_and_Headcount_snapshot!$K$556:$Q$556</definedName>
    <definedName name="CharNorth_TynesideAge_group30_to_39_years_oldAge_group30_to_39_years_old">CSWW_FTE_and_Headcount_snapshot!$K$557:$Q$557</definedName>
    <definedName name="CharNorth_TynesideAge_group40_to_49_years_oldAge_group40_to_49_years_old">CSWW_FTE_and_Headcount_snapshot!$K$558:$Q$558</definedName>
    <definedName name="CharNorth_TynesideAge_group50_years_old_and_overAge_group50_years_old_and_over">CSWW_FTE_and_Headcount_snapshot!$K$559:$Q$559</definedName>
    <definedName name="CharNorth_TynesideEthnicityAny_other_ethnic_groupEthnicityAny_other_ethnic_group">CSWW_FTE_and_Headcount_snapshot!$K$3186:$Q$3186</definedName>
    <definedName name="CharNorth_TynesideEthnicityAsian_or_Asian_BritishEthnicityAsian_or_Asian_British">CSWW_FTE_and_Headcount_snapshot!$K$3184:$Q$3184</definedName>
    <definedName name="CharNorth_TynesideEthnicityBlack_or_Black_BritishEthnicityBlack_or_Black_British">CSWW_FTE_and_Headcount_snapshot!$K$3185:$Q$3185</definedName>
    <definedName name="CharNorth_TynesideEthnicityMixedEthnicityMixed">CSWW_FTE_and_Headcount_snapshot!$K$3183:$Q$3183</definedName>
    <definedName name="CharNorth_TynesideEthnicityRefused_or_not_availableEthnicityRefused_or_not_available">CSWW_FTE_and_Headcount_snapshot!$K$3187:$Q$3187</definedName>
    <definedName name="CharNorth_TynesideEthnicityWhiteEthnicityWhite">CSWW_FTE_and_Headcount_snapshot!$K$3182:$Q$3182</definedName>
    <definedName name="CharNorth_TynesideFemaleGenderFemale">CSWW_FTE_and_Headcount_snapshot!$K$198:$Q$198</definedName>
    <definedName name="CharNorth_TynesideGenderFemaleGenderFemale">CSWW_FTE_and_Headcount_snapshot!$K$198:$Q$198</definedName>
    <definedName name="CharNorth_TynesideGenderMaleGenderMale">CSWW_FTE_and_Headcount_snapshot!$K$199:$Q$199</definedName>
    <definedName name="CharNorth_TynesideMaleGenderMale">CSWW_FTE_and_Headcount_snapshot!$K$199:$Q$199</definedName>
    <definedName name="CharNorth_TynesideRoleCase_holderRoleCase_holder">CSWW_FTE_and_Headcount_snapshot!$K$2214:$Q$2214</definedName>
    <definedName name="CharNorth_TynesideRoleFirst_line_managerRoleFirst_line_manager">CSWW_FTE_and_Headcount_snapshot!$K$2213:$Q$2213</definedName>
    <definedName name="CharNorth_TynesideRoleMiddle_managerRoleMiddle_manager">CSWW_FTE_and_Headcount_snapshot!$K$2212:$Q$2212</definedName>
    <definedName name="CharNorth_TynesideRoleQualified_without_casesRoleQualified_without_cases">CSWW_FTE_and_Headcount_snapshot!$K$2215:$Q$2215</definedName>
    <definedName name="CharNorth_TynesideRoleSenior_managerRoleSenior_manager">CSWW_FTE_and_Headcount_snapshot!$K$2210:$Q$2210</definedName>
    <definedName name="CharNorth_TynesideRoleSenior_practitionerRoleSenior_practitioner">CSWW_FTE_and_Headcount_snapshot!$K$2211:$Q$2211</definedName>
    <definedName name="CharNorth_TynesideTime_in_service10_years_or_more_but_less_than_20_yearsTime_in_service10_years_or_more_but_less_than_20_years">CSWW_FTE_and_Headcount_snapshot!$K$1241:$Q$1241</definedName>
    <definedName name="CharNorth_TynesideTime_in_service2_years_or_more_but_less_than_5_yearsTime_in_service2_years_or_more_but_less_than_5_years">CSWW_FTE_and_Headcount_snapshot!$K$1239:$Q$1239</definedName>
    <definedName name="CharNorth_TynesideTime_in_service20_years_or_more_but_less_than_30_yearsTime_in_service20_years_or_more_but_less_than_30_years">CSWW_FTE_and_Headcount_snapshot!$K$1242:$Q$1242</definedName>
    <definedName name="CharNorth_TynesideTime_in_service30_years_or_moreTime_in_service30_years_or_more">CSWW_FTE_and_Headcount_snapshot!$K$1243:$Q$1243</definedName>
    <definedName name="CharNorth_TynesideTime_in_service5_years_or_more_but_less_than_10_yearsTime_in_service5_years_or_more_but_less_than_10_years">CSWW_FTE_and_Headcount_snapshot!$K$1240:$Q$1240</definedName>
    <definedName name="CharNorth_TynesideTime_in_serviceLess_than_2_yearsTime_in_serviceLess_than_2_years">CSWW_FTE_and_Headcount_snapshot!$K$1238:$Q$1238</definedName>
    <definedName name="CharNorth_TynesideTotal">CSWW_FTE_and_Headcount_snapshot!$K$19:$Q$19</definedName>
    <definedName name="CharNorth_TynesideTotal_Total">CSWW_FTE_and_Headcount_snapshot!$K$19:$Q$19</definedName>
    <definedName name="CharNorth_West">CSWW_FTE_and_Headcount_snapshot!$K$4:$Q$4</definedName>
    <definedName name="CharNorth_WestAge_group20_to_29_years_oldAge_group20_to_29_years_old">CSWW_FTE_and_Headcount_snapshot!$K$496:$Q$496</definedName>
    <definedName name="CharNorth_WestAge_group30_to_39_years_oldAge_group30_to_39_years_old">CSWW_FTE_and_Headcount_snapshot!$K$497:$Q$497</definedName>
    <definedName name="CharNorth_WestAge_group40_to_49_years_oldAge_group40_to_49_years_old">CSWW_FTE_and_Headcount_snapshot!$K$498:$Q$498</definedName>
    <definedName name="CharNorth_WestAge_group50_years_old_and_overAge_group50_years_old_and_over">CSWW_FTE_and_Headcount_snapshot!$K$499:$Q$499</definedName>
    <definedName name="CharNorth_WestEthnicityAny_other_ethnic_groupEthnicityAny_other_ethnic_group">CSWW_FTE_and_Headcount_snapshot!$K$3096:$Q$3096</definedName>
    <definedName name="CharNorth_WestEthnicityAsian_or_Asian_BritishEthnicityAsian_or_Asian_British">CSWW_FTE_and_Headcount_snapshot!$K$3094:$Q$3094</definedName>
    <definedName name="CharNorth_WestEthnicityBlack_or_Black_BritishEthnicityBlack_or_Black_British">CSWW_FTE_and_Headcount_snapshot!$K$3095:$Q$3095</definedName>
    <definedName name="CharNorth_WestEthnicityMixedEthnicityMixed">CSWW_FTE_and_Headcount_snapshot!$K$3093:$Q$3093</definedName>
    <definedName name="CharNorth_WestEthnicityRefused_or_not_availableEthnicityRefused_or_not_available">CSWW_FTE_and_Headcount_snapshot!$K$3097:$Q$3097</definedName>
    <definedName name="CharNorth_WestEthnicityWhiteEthnicityWhite">CSWW_FTE_and_Headcount_snapshot!$K$3092:$Q$3092</definedName>
    <definedName name="CharNorth_WestFemaleGenderFemale">CSWW_FTE_and_Headcount_snapshot!$K$168:$Q$168</definedName>
    <definedName name="CharNorth_WestGenderFemaleGenderFemale">CSWW_FTE_and_Headcount_snapshot!$K$168:$Q$168</definedName>
    <definedName name="CharNorth_WestGenderMaleGenderMale">CSWW_FTE_and_Headcount_snapshot!$K$169:$Q$169</definedName>
    <definedName name="CharNorth_WestMaleGenderMale">CSWW_FTE_and_Headcount_snapshot!$K$169:$Q$169</definedName>
    <definedName name="CharNorth_WestRoleCase_holderRoleCase_holder">CSWW_FTE_and_Headcount_snapshot!$K$2124:$Q$2124</definedName>
    <definedName name="CharNorth_WestRoleFirst_line_managerRoleFirst_line_manager">CSWW_FTE_and_Headcount_snapshot!$K$2123:$Q$2123</definedName>
    <definedName name="CharNorth_WestRoleMiddle_managerRoleMiddle_manager">CSWW_FTE_and_Headcount_snapshot!$K$2122:$Q$2122</definedName>
    <definedName name="CharNorth_WestRoleQualified_without_casesRoleQualified_without_cases">CSWW_FTE_and_Headcount_snapshot!$K$2125:$Q$2125</definedName>
    <definedName name="CharNorth_WestRoleSenior_managerRoleSenior_manager">CSWW_FTE_and_Headcount_snapshot!$K$2120:$Q$2120</definedName>
    <definedName name="CharNorth_WestRoleSenior_practitionerRoleSenior_practitioner">CSWW_FTE_and_Headcount_snapshot!$K$2121:$Q$2121</definedName>
    <definedName name="CharNorth_WestTime_in_service10_years_or_more_but_less_than_20_yearsTime_in_service10_years_or_more_but_less_than_20_years">CSWW_FTE_and_Headcount_snapshot!$K$1151:$Q$1151</definedName>
    <definedName name="CharNorth_WestTime_in_service2_years_or_more_but_less_than_5_yearsTime_in_service2_years_or_more_but_less_than_5_years">CSWW_FTE_and_Headcount_snapshot!$K$1149:$Q$1149</definedName>
    <definedName name="CharNorth_WestTime_in_service20_years_or_more_but_less_than_30_yearsTime_in_service20_years_or_more_but_less_than_30_years">CSWW_FTE_and_Headcount_snapshot!$K$1152:$Q$1152</definedName>
    <definedName name="CharNorth_WestTime_in_service30_years_or_moreTime_in_service30_years_or_more">CSWW_FTE_and_Headcount_snapshot!$K$1153:$Q$1153</definedName>
    <definedName name="CharNorth_WestTime_in_service5_years_or_more_but_less_than_10_yearsTime_in_service5_years_or_more_but_less_than_10_years">CSWW_FTE_and_Headcount_snapshot!$K$1150:$Q$1150</definedName>
    <definedName name="CharNorth_WestTime_in_serviceLess_than_2_yearsTime_in_serviceLess_than_2_years">CSWW_FTE_and_Headcount_snapshot!$K$1148:$Q$1148</definedName>
    <definedName name="CharNorth_WestTotal">CSWW_FTE_and_Headcount_snapshot!$K$4:$Q$4</definedName>
    <definedName name="CharNorth_WestTotal_Total">CSWW_FTE_and_Headcount_snapshot!$K$4:$Q$4</definedName>
    <definedName name="CharNorth_Yorkshire">CSWW_FTE_and_Headcount_snapshot!$K$58:$Q$58</definedName>
    <definedName name="CharNorth_YorkshireAge_group20_to_29_years_oldAge_group20_to_29_years_old">CSWW_FTE_and_Headcount_snapshot!$K$712:$Q$712</definedName>
    <definedName name="CharNorth_YorkshireAge_group30_to_39_years_oldAge_group30_to_39_years_old">CSWW_FTE_and_Headcount_snapshot!$K$713:$Q$713</definedName>
    <definedName name="CharNorth_YorkshireAge_group40_to_49_years_oldAge_group40_to_49_years_old">CSWW_FTE_and_Headcount_snapshot!$K$714:$Q$714</definedName>
    <definedName name="CharNorth_YorkshireAge_group50_years_old_and_overAge_group50_years_old_and_over">CSWW_FTE_and_Headcount_snapshot!$K$715:$Q$715</definedName>
    <definedName name="CharNorth_YorkshireEthnicityAny_other_ethnic_groupEthnicityAny_other_ethnic_group">CSWW_FTE_and_Headcount_snapshot!$K$3420:$Q$3420</definedName>
    <definedName name="CharNorth_YorkshireEthnicityAsian_or_Asian_BritishEthnicityAsian_or_Asian_British">CSWW_FTE_and_Headcount_snapshot!$K$3418:$Q$3418</definedName>
    <definedName name="CharNorth_YorkshireEthnicityBlack_or_Black_BritishEthnicityBlack_or_Black_British">CSWW_FTE_and_Headcount_snapshot!$K$3419:$Q$3419</definedName>
    <definedName name="CharNorth_YorkshireEthnicityMixedEthnicityMixed">CSWW_FTE_and_Headcount_snapshot!$K$3417:$Q$3417</definedName>
    <definedName name="CharNorth_YorkshireEthnicityRefused_or_not_availableEthnicityRefused_or_not_available">CSWW_FTE_and_Headcount_snapshot!$K$3421:$Q$3421</definedName>
    <definedName name="CharNorth_YorkshireEthnicityWhiteEthnicityWhite">CSWW_FTE_and_Headcount_snapshot!$K$3416:$Q$3416</definedName>
    <definedName name="CharNorth_YorkshireFemaleGenderFemale">CSWW_FTE_and_Headcount_snapshot!$K$276:$Q$276</definedName>
    <definedName name="CharNorth_YorkshireGenderFemaleGenderFemale">CSWW_FTE_and_Headcount_snapshot!$K$276:$Q$276</definedName>
    <definedName name="CharNorth_YorkshireGenderMaleGenderMale">CSWW_FTE_and_Headcount_snapshot!$K$277:$Q$277</definedName>
    <definedName name="CharNorth_YorkshireMaleGenderMale">CSWW_FTE_and_Headcount_snapshot!$K$277:$Q$277</definedName>
    <definedName name="CharNorth_YorkshireRoleCase_holderRoleCase_holder">CSWW_FTE_and_Headcount_snapshot!$K$2448:$Q$2448</definedName>
    <definedName name="CharNorth_YorkshireRoleFirst_line_managerRoleFirst_line_manager">CSWW_FTE_and_Headcount_snapshot!$K$2447:$Q$2447</definedName>
    <definedName name="CharNorth_YorkshireRoleMiddle_managerRoleMiddle_manager">CSWW_FTE_and_Headcount_snapshot!$K$2446:$Q$2446</definedName>
    <definedName name="CharNorth_YorkshireRoleQualified_without_casesRoleQualified_without_cases">CSWW_FTE_and_Headcount_snapshot!$K$2449:$Q$2449</definedName>
    <definedName name="CharNorth_YorkshireRoleSenior_managerRoleSenior_manager">CSWW_FTE_and_Headcount_snapshot!$K$2444:$Q$2444</definedName>
    <definedName name="CharNorth_YorkshireRoleSenior_practitionerRoleSenior_practitioner">CSWW_FTE_and_Headcount_snapshot!$K$2445:$Q$2445</definedName>
    <definedName name="CharNorth_YorkshireTime_in_service10_years_or_more_but_less_than_20_yearsTime_in_service10_years_or_more_but_less_than_20_years">CSWW_FTE_and_Headcount_snapshot!$K$1475:$Q$1475</definedName>
    <definedName name="CharNorth_YorkshireTime_in_service2_years_or_more_but_less_than_5_yearsTime_in_service2_years_or_more_but_less_than_5_years">CSWW_FTE_and_Headcount_snapshot!$K$1473:$Q$1473</definedName>
    <definedName name="CharNorth_YorkshireTime_in_service20_years_or_more_but_less_than_30_yearsTime_in_service20_years_or_more_but_less_than_30_years">CSWW_FTE_and_Headcount_snapshot!$K$1476:$Q$1476</definedName>
    <definedName name="CharNorth_YorkshireTime_in_service30_years_or_moreTime_in_service30_years_or_more">CSWW_FTE_and_Headcount_snapshot!$K$1477:$Q$1477</definedName>
    <definedName name="CharNorth_YorkshireTime_in_service5_years_or_more_but_less_than_10_yearsTime_in_service5_years_or_more_but_less_than_10_years">CSWW_FTE_and_Headcount_snapshot!$K$1474:$Q$1474</definedName>
    <definedName name="CharNorth_YorkshireTime_in_serviceLess_than_2_yearsTime_in_serviceLess_than_2_years">CSWW_FTE_and_Headcount_snapshot!$K$1472:$Q$1472</definedName>
    <definedName name="CharNorth_YorkshireTotal">CSWW_FTE_and_Headcount_snapshot!$K$58:$Q$58</definedName>
    <definedName name="CharNorth_YorkshireTotal_Total">CSWW_FTE_and_Headcount_snapshot!$K$58:$Q$58</definedName>
    <definedName name="CharNorthamptonshire">CSWW_FTE_and_Headcount_snapshot!$K$68:$Q$68</definedName>
    <definedName name="CharNorthamptonshireAge_group20_to_29_years_oldAge_group20_to_29_years_old">CSWW_FTE_and_Headcount_snapshot!$K$752:$Q$752</definedName>
    <definedName name="CharNorthamptonshireAge_group30_to_39_years_oldAge_group30_to_39_years_old">CSWW_FTE_and_Headcount_snapshot!$K$753:$Q$753</definedName>
    <definedName name="CharNorthamptonshireAge_group40_to_49_years_oldAge_group40_to_49_years_old">CSWW_FTE_and_Headcount_snapshot!$K$754:$Q$754</definedName>
    <definedName name="CharNorthamptonshireAge_group50_years_old_and_overAge_group50_years_old_and_over">CSWW_FTE_and_Headcount_snapshot!$K$755:$Q$755</definedName>
    <definedName name="CharNorthamptonshireEthnicityAny_other_ethnic_groupEthnicityAny_other_ethnic_group">CSWW_FTE_and_Headcount_snapshot!$K$3480:$Q$3480</definedName>
    <definedName name="CharNorthamptonshireEthnicityAsian_or_Asian_BritishEthnicityAsian_or_Asian_British">CSWW_FTE_and_Headcount_snapshot!$K$3478:$Q$3478</definedName>
    <definedName name="CharNorthamptonshireEthnicityBlack_or_Black_BritishEthnicityBlack_or_Black_British">CSWW_FTE_and_Headcount_snapshot!$K$3479:$Q$3479</definedName>
    <definedName name="CharNorthamptonshireEthnicityMixedEthnicityMixed">CSWW_FTE_and_Headcount_snapshot!$K$3477:$Q$3477</definedName>
    <definedName name="CharNorthamptonshireEthnicityRefused_or_not_availableEthnicityRefused_or_not_available">CSWW_FTE_and_Headcount_snapshot!$K$3481:$Q$3481</definedName>
    <definedName name="CharNorthamptonshireEthnicityWhiteEthnicityWhite">CSWW_FTE_and_Headcount_snapshot!$K$3476:$Q$3476</definedName>
    <definedName name="CharNorthamptonshireFemaleGenderFemale">CSWW_FTE_and_Headcount_snapshot!$K$296:$Q$296</definedName>
    <definedName name="CharNorthamptonshireGenderFemaleGenderFemale">CSWW_FTE_and_Headcount_snapshot!$K$296:$Q$296</definedName>
    <definedName name="CharNorthamptonshireGenderMaleGenderMale">CSWW_FTE_and_Headcount_snapshot!$K$297:$Q$297</definedName>
    <definedName name="CharNorthamptonshireMaleGenderMale">CSWW_FTE_and_Headcount_snapshot!$K$297:$Q$297</definedName>
    <definedName name="CharNorthamptonshireRoleCase_holderRoleCase_holder">CSWW_FTE_and_Headcount_snapshot!$K$2508:$Q$2508</definedName>
    <definedName name="CharNorthamptonshireRoleFirst_line_managerRoleFirst_line_manager">CSWW_FTE_and_Headcount_snapshot!$K$2507:$Q$2507</definedName>
    <definedName name="CharNorthamptonshireRoleMiddle_managerRoleMiddle_manager">CSWW_FTE_and_Headcount_snapshot!$K$2506:$Q$2506</definedName>
    <definedName name="CharNorthamptonshireRoleQualified_without_casesRoleQualified_without_cases">CSWW_FTE_and_Headcount_snapshot!$K$2509:$Q$2509</definedName>
    <definedName name="CharNorthamptonshireRoleSenior_managerRoleSenior_manager">CSWW_FTE_and_Headcount_snapshot!$K$2504:$Q$2504</definedName>
    <definedName name="CharNorthamptonshireRoleSenior_practitionerRoleSenior_practitioner">CSWW_FTE_and_Headcount_snapshot!$K$2505:$Q$2505</definedName>
    <definedName name="CharNorthamptonshireTime_in_service10_years_or_more_but_less_than_20_yearsTime_in_service10_years_or_more_but_less_than_20_years">CSWW_FTE_and_Headcount_snapshot!$K$1535:$Q$1535</definedName>
    <definedName name="CharNorthamptonshireTime_in_service2_years_or_more_but_less_than_5_yearsTime_in_service2_years_or_more_but_less_than_5_years">CSWW_FTE_and_Headcount_snapshot!$K$1533:$Q$1533</definedName>
    <definedName name="CharNorthamptonshireTime_in_service20_years_or_more_but_less_than_30_yearsTime_in_service20_years_or_more_but_less_than_30_years">CSWW_FTE_and_Headcount_snapshot!$K$1536:$Q$1536</definedName>
    <definedName name="CharNorthamptonshireTime_in_service30_years_or_moreTime_in_service30_years_or_more">CSWW_FTE_and_Headcount_snapshot!$K$1537:$Q$1537</definedName>
    <definedName name="CharNorthamptonshireTime_in_service5_years_or_more_but_less_than_10_yearsTime_in_service5_years_or_more_but_less_than_10_years">CSWW_FTE_and_Headcount_snapshot!$K$1534:$Q$1534</definedName>
    <definedName name="CharNorthamptonshireTime_in_serviceLess_than_2_yearsTime_in_serviceLess_than_2_years">CSWW_FTE_and_Headcount_snapshot!$K$1532:$Q$1532</definedName>
    <definedName name="CharNorthamptonshireTotal">CSWW_FTE_and_Headcount_snapshot!$K$68:$Q$68</definedName>
    <definedName name="CharNorthamptonshireTotal_Total">CSWW_FTE_and_Headcount_snapshot!$K$68:$Q$68</definedName>
    <definedName name="CharNorthumberland">CSWW_FTE_and_Headcount_snapshot!$K$20:$Q$20</definedName>
    <definedName name="CharNorthumberlandAge_group20_to_29_years_oldAge_group20_to_29_years_old">CSWW_FTE_and_Headcount_snapshot!$K$560:$Q$560</definedName>
    <definedName name="CharNorthumberlandAge_group30_to_39_years_oldAge_group30_to_39_years_old">CSWW_FTE_and_Headcount_snapshot!$K$561:$Q$561</definedName>
    <definedName name="CharNorthumberlandAge_group40_to_49_years_oldAge_group40_to_49_years_old">CSWW_FTE_and_Headcount_snapshot!$K$562:$Q$562</definedName>
    <definedName name="CharNorthumberlandAge_group50_years_old_and_overAge_group50_years_old_and_over">CSWW_FTE_and_Headcount_snapshot!$K$563:$Q$563</definedName>
    <definedName name="CharNorthumberlandEthnicityAny_other_ethnic_groupEthnicityAny_other_ethnic_group">CSWW_FTE_and_Headcount_snapshot!$K$3192:$Q$3192</definedName>
    <definedName name="CharNorthumberlandEthnicityAsian_or_Asian_BritishEthnicityAsian_or_Asian_British">CSWW_FTE_and_Headcount_snapshot!$K$3190:$Q$3190</definedName>
    <definedName name="CharNorthumberlandEthnicityBlack_or_Black_BritishEthnicityBlack_or_Black_British">CSWW_FTE_and_Headcount_snapshot!$K$3191:$Q$3191</definedName>
    <definedName name="CharNorthumberlandEthnicityMixedEthnicityMixed">CSWW_FTE_and_Headcount_snapshot!$K$3189:$Q$3189</definedName>
    <definedName name="CharNorthumberlandEthnicityRefused_or_not_availableEthnicityRefused_or_not_available">CSWW_FTE_and_Headcount_snapshot!$K$3193:$Q$3193</definedName>
    <definedName name="CharNorthumberlandEthnicityWhiteEthnicityWhite">CSWW_FTE_and_Headcount_snapshot!$K$3188:$Q$3188</definedName>
    <definedName name="CharNorthumberlandFemaleGenderFemale">CSWW_FTE_and_Headcount_snapshot!$K$200:$Q$200</definedName>
    <definedName name="CharNorthumberlandGenderFemaleGenderFemale">CSWW_FTE_and_Headcount_snapshot!$K$200:$Q$200</definedName>
    <definedName name="CharNorthumberlandGenderMaleGenderMale">CSWW_FTE_and_Headcount_snapshot!$K$201:$Q$201</definedName>
    <definedName name="CharNorthumberlandMaleGenderMale">CSWW_FTE_and_Headcount_snapshot!$K$201:$Q$201</definedName>
    <definedName name="CharNorthumberlandRoleCase_holderRoleCase_holder">CSWW_FTE_and_Headcount_snapshot!$K$2220:$Q$2220</definedName>
    <definedName name="CharNorthumberlandRoleFirst_line_managerRoleFirst_line_manager">CSWW_FTE_and_Headcount_snapshot!$K$2219:$Q$2219</definedName>
    <definedName name="CharNorthumberlandRoleMiddle_managerRoleMiddle_manager">CSWW_FTE_and_Headcount_snapshot!$K$2218:$Q$2218</definedName>
    <definedName name="CharNorthumberlandRoleQualified_without_casesRoleQualified_without_cases">CSWW_FTE_and_Headcount_snapshot!$K$2221:$Q$2221</definedName>
    <definedName name="CharNorthumberlandRoleSenior_managerRoleSenior_manager">CSWW_FTE_and_Headcount_snapshot!$K$2216:$Q$2216</definedName>
    <definedName name="CharNorthumberlandRoleSenior_practitionerRoleSenior_practitioner">CSWW_FTE_and_Headcount_snapshot!$K$2217:$Q$2217</definedName>
    <definedName name="CharNorthumberlandTime_in_service10_years_or_more_but_less_than_20_yearsTime_in_service10_years_or_more_but_less_than_20_years">CSWW_FTE_and_Headcount_snapshot!$K$1247:$Q$1247</definedName>
    <definedName name="CharNorthumberlandTime_in_service2_years_or_more_but_less_than_5_yearsTime_in_service2_years_or_more_but_less_than_5_years">CSWW_FTE_and_Headcount_snapshot!$K$1245:$Q$1245</definedName>
    <definedName name="CharNorthumberlandTime_in_service20_years_or_more_but_less_than_30_yearsTime_in_service20_years_or_more_but_less_than_30_years">CSWW_FTE_and_Headcount_snapshot!$K$1248:$Q$1248</definedName>
    <definedName name="CharNorthumberlandTime_in_service30_years_or_moreTime_in_service30_years_or_more">CSWW_FTE_and_Headcount_snapshot!$K$1249:$Q$1249</definedName>
    <definedName name="CharNorthumberlandTime_in_service5_years_or_more_but_less_than_10_yearsTime_in_service5_years_or_more_but_less_than_10_years">CSWW_FTE_and_Headcount_snapshot!$K$1246:$Q$1246</definedName>
    <definedName name="CharNorthumberlandTime_in_serviceLess_than_2_yearsTime_in_serviceLess_than_2_years">CSWW_FTE_and_Headcount_snapshot!$K$1244:$Q$1244</definedName>
    <definedName name="CharNorthumberlandTotal">CSWW_FTE_and_Headcount_snapshot!$K$20:$Q$20</definedName>
    <definedName name="CharNorthumberlandTotal_Total">CSWW_FTE_and_Headcount_snapshot!$K$20:$Q$20</definedName>
    <definedName name="CharNottingham">CSWW_FTE_and_Headcount_snapshot!$K$69:$Q$69</definedName>
    <definedName name="CharNottinghamAge_group20_to_29_years_oldAge_group20_to_29_years_old">CSWW_FTE_and_Headcount_snapshot!$K$756:$Q$756</definedName>
    <definedName name="CharNottinghamAge_group30_to_39_years_oldAge_group30_to_39_years_old">CSWW_FTE_and_Headcount_snapshot!$K$757:$Q$757</definedName>
    <definedName name="CharNottinghamAge_group40_to_49_years_oldAge_group40_to_49_years_old">CSWW_FTE_and_Headcount_snapshot!$K$758:$Q$758</definedName>
    <definedName name="CharNottinghamAge_group50_years_old_and_overAge_group50_years_old_and_over">CSWW_FTE_and_Headcount_snapshot!$K$759:$Q$759</definedName>
    <definedName name="CharNottinghamEthnicityAny_other_ethnic_groupEthnicityAny_other_ethnic_group">CSWW_FTE_and_Headcount_snapshot!$K$3486:$Q$3486</definedName>
    <definedName name="CharNottinghamEthnicityAsian_or_Asian_BritishEthnicityAsian_or_Asian_British">CSWW_FTE_and_Headcount_snapshot!$K$3484:$Q$3484</definedName>
    <definedName name="CharNottinghamEthnicityBlack_or_Black_BritishEthnicityBlack_or_Black_British">CSWW_FTE_and_Headcount_snapshot!$K$3485:$Q$3485</definedName>
    <definedName name="CharNottinghamEthnicityMixedEthnicityMixed">CSWW_FTE_and_Headcount_snapshot!$K$3483:$Q$3483</definedName>
    <definedName name="CharNottinghamEthnicityRefused_or_not_availableEthnicityRefused_or_not_available">CSWW_FTE_and_Headcount_snapshot!$K$3487:$Q$3487</definedName>
    <definedName name="CharNottinghamEthnicityWhiteEthnicityWhite">CSWW_FTE_and_Headcount_snapshot!$K$3482:$Q$3482</definedName>
    <definedName name="CharNottinghamFemaleGenderFemale">CSWW_FTE_and_Headcount_snapshot!$K$298:$Q$298</definedName>
    <definedName name="CharNottinghamGenderFemaleGenderFemale">CSWW_FTE_and_Headcount_snapshot!$K$298:$Q$298</definedName>
    <definedName name="CharNottinghamGenderMaleGenderMale">CSWW_FTE_and_Headcount_snapshot!$K$299:$Q$299</definedName>
    <definedName name="CharNottinghamMaleGenderMale">CSWW_FTE_and_Headcount_snapshot!$K$299:$Q$299</definedName>
    <definedName name="CharNottinghamRoleCase_holderRoleCase_holder">CSWW_FTE_and_Headcount_snapshot!$K$2514:$Q$2514</definedName>
    <definedName name="CharNottinghamRoleFirst_line_managerRoleFirst_line_manager">CSWW_FTE_and_Headcount_snapshot!$K$2513:$Q$2513</definedName>
    <definedName name="CharNottinghamRoleMiddle_managerRoleMiddle_manager">CSWW_FTE_and_Headcount_snapshot!$K$2512:$Q$2512</definedName>
    <definedName name="CharNottinghamRoleQualified_without_casesRoleQualified_without_cases">CSWW_FTE_and_Headcount_snapshot!$K$2515:$Q$2515</definedName>
    <definedName name="CharNottinghamRoleSenior_managerRoleSenior_manager">CSWW_FTE_and_Headcount_snapshot!$K$2510:$Q$2510</definedName>
    <definedName name="CharNottinghamRoleSenior_practitionerRoleSenior_practitioner">CSWW_FTE_and_Headcount_snapshot!$K$2511:$Q$2511</definedName>
    <definedName name="CharNottinghamshire">CSWW_FTE_and_Headcount_snapshot!$K$70:$Q$70</definedName>
    <definedName name="CharNottinghamshireAge_group20_to_29_years_oldAge_group20_to_29_years_old">CSWW_FTE_and_Headcount_snapshot!$K$760:$Q$760</definedName>
    <definedName name="CharNottinghamshireAge_group30_to_39_years_oldAge_group30_to_39_years_old">CSWW_FTE_and_Headcount_snapshot!$K$761:$Q$761</definedName>
    <definedName name="CharNottinghamshireAge_group40_to_49_years_oldAge_group40_to_49_years_old">CSWW_FTE_and_Headcount_snapshot!$K$762:$Q$762</definedName>
    <definedName name="CharNottinghamshireAge_group50_years_old_and_overAge_group50_years_old_and_over">CSWW_FTE_and_Headcount_snapshot!$K$763:$Q$763</definedName>
    <definedName name="CharNottinghamshireEthnicityAny_other_ethnic_groupEthnicityAny_other_ethnic_group">CSWW_FTE_and_Headcount_snapshot!$K$3492:$Q$3492</definedName>
    <definedName name="CharNottinghamshireEthnicityAsian_or_Asian_BritishEthnicityAsian_or_Asian_British">CSWW_FTE_and_Headcount_snapshot!$K$3490:$Q$3490</definedName>
    <definedName name="CharNottinghamshireEthnicityBlack_or_Black_BritishEthnicityBlack_or_Black_British">CSWW_FTE_and_Headcount_snapshot!$K$3491:$Q$3491</definedName>
    <definedName name="CharNottinghamshireEthnicityMixedEthnicityMixed">CSWW_FTE_and_Headcount_snapshot!$K$3489:$Q$3489</definedName>
    <definedName name="CharNottinghamshireEthnicityRefused_or_not_availableEthnicityRefused_or_not_available">CSWW_FTE_and_Headcount_snapshot!$K$3493:$Q$3493</definedName>
    <definedName name="CharNottinghamshireEthnicityWhiteEthnicityWhite">CSWW_FTE_and_Headcount_snapshot!$K$3488:$Q$3488</definedName>
    <definedName name="CharNottinghamshireFemaleGenderFemale">CSWW_FTE_and_Headcount_snapshot!$K$300:$Q$300</definedName>
    <definedName name="CharNottinghamshireGenderFemaleGenderFemale">CSWW_FTE_and_Headcount_snapshot!$K$300:$Q$300</definedName>
    <definedName name="CharNottinghamshireGenderMaleGenderMale">CSWW_FTE_and_Headcount_snapshot!$K$301:$Q$301</definedName>
    <definedName name="CharNottinghamshireMaleGenderMale">CSWW_FTE_and_Headcount_snapshot!$K$301:$Q$301</definedName>
    <definedName name="CharNottinghamshireRoleCase_holderRoleCase_holder">CSWW_FTE_and_Headcount_snapshot!$K$2520:$Q$2520</definedName>
    <definedName name="CharNottinghamshireRoleFirst_line_managerRoleFirst_line_manager">CSWW_FTE_and_Headcount_snapshot!$K$2519:$Q$2519</definedName>
    <definedName name="CharNottinghamshireRoleMiddle_managerRoleMiddle_manager">CSWW_FTE_and_Headcount_snapshot!$K$2518:$Q$2518</definedName>
    <definedName name="CharNottinghamshireRoleQualified_without_casesRoleQualified_without_cases">CSWW_FTE_and_Headcount_snapshot!$K$2521:$Q$2521</definedName>
    <definedName name="CharNottinghamshireRoleSenior_managerRoleSenior_manager">CSWW_FTE_and_Headcount_snapshot!$K$2516:$Q$2516</definedName>
    <definedName name="CharNottinghamshireRoleSenior_practitionerRoleSenior_practitioner">CSWW_FTE_and_Headcount_snapshot!$K$2517:$Q$2517</definedName>
    <definedName name="CharNottinghamshireTime_in_service10_years_or_more_but_less_than_20_yearsTime_in_service10_years_or_more_but_less_than_20_years">CSWW_FTE_and_Headcount_snapshot!$K$1547:$Q$1547</definedName>
    <definedName name="CharNottinghamshireTime_in_service2_years_or_more_but_less_than_5_yearsTime_in_service2_years_or_more_but_less_than_5_years">CSWW_FTE_and_Headcount_snapshot!$K$1545:$Q$1545</definedName>
    <definedName name="CharNottinghamshireTime_in_service20_years_or_more_but_less_than_30_yearsTime_in_service20_years_or_more_but_less_than_30_years">CSWW_FTE_and_Headcount_snapshot!$K$1548:$Q$1548</definedName>
    <definedName name="CharNottinghamshireTime_in_service30_years_or_moreTime_in_service30_years_or_more">CSWW_FTE_and_Headcount_snapshot!$K$1549:$Q$1549</definedName>
    <definedName name="CharNottinghamshireTime_in_service5_years_or_more_but_less_than_10_yearsTime_in_service5_years_or_more_but_less_than_10_years">CSWW_FTE_and_Headcount_snapshot!$K$1546:$Q$1546</definedName>
    <definedName name="CharNottinghamshireTime_in_serviceLess_than_2_yearsTime_in_serviceLess_than_2_years">CSWW_FTE_and_Headcount_snapshot!$K$1544:$Q$1544</definedName>
    <definedName name="CharNottinghamshireTotal">CSWW_FTE_and_Headcount_snapshot!$K$70:$Q$70</definedName>
    <definedName name="CharNottinghamshireTotal_Total">CSWW_FTE_and_Headcount_snapshot!$K$70:$Q$70</definedName>
    <definedName name="CharNottinghamTime_in_service10_years_or_more_but_less_than_20_yearsTime_in_service10_years_or_more_but_less_than_20_years">CSWW_FTE_and_Headcount_snapshot!$K$1541:$Q$1541</definedName>
    <definedName name="CharNottinghamTime_in_service2_years_or_more_but_less_than_5_yearsTime_in_service2_years_or_more_but_less_than_5_years">CSWW_FTE_and_Headcount_snapshot!$K$1539:$Q$1539</definedName>
    <definedName name="CharNottinghamTime_in_service20_years_or_more_but_less_than_30_yearsTime_in_service20_years_or_more_but_less_than_30_years">CSWW_FTE_and_Headcount_snapshot!$K$1542:$Q$1542</definedName>
    <definedName name="CharNottinghamTime_in_service30_years_or_moreTime_in_service30_years_or_more">CSWW_FTE_and_Headcount_snapshot!$K$1543:$Q$1543</definedName>
    <definedName name="CharNottinghamTime_in_service5_years_or_more_but_less_than_10_yearsTime_in_service5_years_or_more_but_less_than_10_years">CSWW_FTE_and_Headcount_snapshot!$K$1540:$Q$1540</definedName>
    <definedName name="CharNottinghamTime_in_serviceLess_than_2_yearsTime_in_serviceLess_than_2_years">CSWW_FTE_and_Headcount_snapshot!$K$1538:$Q$1538</definedName>
    <definedName name="CharNottinghamTotal">CSWW_FTE_and_Headcount_snapshot!$K$69:$Q$69</definedName>
    <definedName name="CharNottinghamTotal_Total">CSWW_FTE_and_Headcount_snapshot!$K$69:$Q$69</definedName>
    <definedName name="CharOldham">CSWW_FTE_and_Headcount_snapshot!$K$37:$Q$37</definedName>
    <definedName name="CharOldhamAge_group20_to_29_years_oldAge_group20_to_29_years_old">CSWW_FTE_and_Headcount_snapshot!$K$628:$Q$628</definedName>
    <definedName name="CharOldhamAge_group30_to_39_years_oldAge_group30_to_39_years_old">CSWW_FTE_and_Headcount_snapshot!$K$629:$Q$629</definedName>
    <definedName name="CharOldhamAge_group40_to_49_years_oldAge_group40_to_49_years_old">CSWW_FTE_and_Headcount_snapshot!$K$630:$Q$630</definedName>
    <definedName name="CharOldhamAge_group50_years_old_and_overAge_group50_years_old_and_over">CSWW_FTE_and_Headcount_snapshot!$K$631:$Q$631</definedName>
    <definedName name="CharOldhamEthnicityAny_other_ethnic_groupEthnicityAny_other_ethnic_group">CSWW_FTE_and_Headcount_snapshot!$K$3294:$Q$3294</definedName>
    <definedName name="CharOldhamEthnicityAsian_or_Asian_BritishEthnicityAsian_or_Asian_British">CSWW_FTE_and_Headcount_snapshot!$K$3292:$Q$3292</definedName>
    <definedName name="CharOldhamEthnicityBlack_or_Black_BritishEthnicityBlack_or_Black_British">CSWW_FTE_and_Headcount_snapshot!$K$3293:$Q$3293</definedName>
    <definedName name="CharOldhamEthnicityMixedEthnicityMixed">CSWW_FTE_and_Headcount_snapshot!$K$3291:$Q$3291</definedName>
    <definedName name="CharOldhamEthnicityRefused_or_not_availableEthnicityRefused_or_not_available">CSWW_FTE_and_Headcount_snapshot!$K$3295:$Q$3295</definedName>
    <definedName name="CharOldhamEthnicityWhiteEthnicityWhite">CSWW_FTE_and_Headcount_snapshot!$K$3290:$Q$3290</definedName>
    <definedName name="CharOldhamFemaleGenderFemale">CSWW_FTE_and_Headcount_snapshot!$K$234:$Q$234</definedName>
    <definedName name="CharOldhamGenderFemaleGenderFemale">CSWW_FTE_and_Headcount_snapshot!$K$234:$Q$234</definedName>
    <definedName name="CharOldhamGenderMaleGenderMale">CSWW_FTE_and_Headcount_snapshot!$K$235:$Q$235</definedName>
    <definedName name="CharOldhamMaleGenderMale">CSWW_FTE_and_Headcount_snapshot!$K$235:$Q$235</definedName>
    <definedName name="CharOldhamRoleCase_holderRoleCase_holder">CSWW_FTE_and_Headcount_snapshot!$K$2322:$Q$2322</definedName>
    <definedName name="CharOldhamRoleFirst_line_managerRoleFirst_line_manager">CSWW_FTE_and_Headcount_snapshot!$K$2321:$Q$2321</definedName>
    <definedName name="CharOldhamRoleMiddle_managerRoleMiddle_manager">CSWW_FTE_and_Headcount_snapshot!$K$2320:$Q$2320</definedName>
    <definedName name="CharOldhamRoleQualified_without_casesRoleQualified_without_cases">CSWW_FTE_and_Headcount_snapshot!$K$2323:$Q$2323</definedName>
    <definedName name="CharOldhamRoleSenior_managerRoleSenior_manager">CSWW_FTE_and_Headcount_snapshot!$K$2318:$Q$2318</definedName>
    <definedName name="CharOldhamRoleSenior_practitionerRoleSenior_practitioner">CSWW_FTE_and_Headcount_snapshot!$K$2319:$Q$2319</definedName>
    <definedName name="CharOldhamTime_in_service10_years_or_more_but_less_than_20_yearsTime_in_service10_years_or_more_but_less_than_20_years">CSWW_FTE_and_Headcount_snapshot!$K$1349:$Q$1349</definedName>
    <definedName name="CharOldhamTime_in_service2_years_or_more_but_less_than_5_yearsTime_in_service2_years_or_more_but_less_than_5_years">CSWW_FTE_and_Headcount_snapshot!$K$1347:$Q$1347</definedName>
    <definedName name="CharOldhamTime_in_service20_years_or_more_but_less_than_30_yearsTime_in_service20_years_or_more_but_less_than_30_years">CSWW_FTE_and_Headcount_snapshot!$K$1350:$Q$1350</definedName>
    <definedName name="CharOldhamTime_in_service30_years_or_moreTime_in_service30_years_or_more">CSWW_FTE_and_Headcount_snapshot!$K$1351:$Q$1351</definedName>
    <definedName name="CharOldhamTime_in_service5_years_or_more_but_less_than_10_yearsTime_in_service5_years_or_more_but_less_than_10_years">CSWW_FTE_and_Headcount_snapshot!$K$1348:$Q$1348</definedName>
    <definedName name="CharOldhamTime_in_serviceLess_than_2_yearsTime_in_serviceLess_than_2_years">CSWW_FTE_and_Headcount_snapshot!$K$1346:$Q$1346</definedName>
    <definedName name="CharOldhamTotal">CSWW_FTE_and_Headcount_snapshot!$K$37:$Q$37</definedName>
    <definedName name="CharOldhamTotal_Total">CSWW_FTE_and_Headcount_snapshot!$K$37:$Q$37</definedName>
    <definedName name="CharOuter_London">CSWW_FTE_and_Headcount_snapshot!$K$12:$Q$12</definedName>
    <definedName name="CharOuter_LondonAge_group20_to_29_years_oldAge_group20_to_29_years_old">CSWW_FTE_and_Headcount_snapshot!$K$528:$Q$528</definedName>
    <definedName name="CharOuter_LondonAge_group30_to_39_years_oldAge_group30_to_39_years_old">CSWW_FTE_and_Headcount_snapshot!$K$529:$Q$529</definedName>
    <definedName name="CharOuter_LondonAge_group40_to_49_years_oldAge_group40_to_49_years_old">CSWW_FTE_and_Headcount_snapshot!$K$530:$Q$530</definedName>
    <definedName name="CharOuter_LondonAge_group50_years_old_and_overAge_group50_years_old_and_over">CSWW_FTE_and_Headcount_snapshot!$K$531:$Q$531</definedName>
    <definedName name="CharOuter_LondonEthnicityAny_other_ethnic_groupEthnicityAny_other_ethnic_group">CSWW_FTE_and_Headcount_snapshot!$K$3144:$Q$3144</definedName>
    <definedName name="CharOuter_LondonEthnicityAsian_or_Asian_BritishEthnicityAsian_or_Asian_British">CSWW_FTE_and_Headcount_snapshot!$K$3142:$Q$3142</definedName>
    <definedName name="CharOuter_LondonEthnicityBlack_or_Black_BritishEthnicityBlack_or_Black_British">CSWW_FTE_and_Headcount_snapshot!$K$3143:$Q$3143</definedName>
    <definedName name="CharOuter_LondonEthnicityMixedEthnicityMixed">CSWW_FTE_and_Headcount_snapshot!$K$3141:$Q$3141</definedName>
    <definedName name="CharOuter_LondonEthnicityRefused_or_not_availableEthnicityRefused_or_not_available">CSWW_FTE_and_Headcount_snapshot!$K$3145:$Q$3145</definedName>
    <definedName name="CharOuter_LondonEthnicityWhiteEthnicityWhite">CSWW_FTE_and_Headcount_snapshot!$K$3140:$Q$3140</definedName>
    <definedName name="CharOuter_LondonFemaleGenderFemale">CSWW_FTE_and_Headcount_snapshot!$K$184:$Q$184</definedName>
    <definedName name="CharOuter_LondonGenderFemaleGenderFemale">CSWW_FTE_and_Headcount_snapshot!$K$184:$Q$184</definedName>
    <definedName name="CharOuter_LondonGenderMaleGenderMale">CSWW_FTE_and_Headcount_snapshot!$K$185:$Q$185</definedName>
    <definedName name="CharOuter_LondonMaleGenderMale">CSWW_FTE_and_Headcount_snapshot!$K$185:$Q$185</definedName>
    <definedName name="CharOuter_LondonRoleCase_holderRoleCase_holder">CSWW_FTE_and_Headcount_snapshot!$K$2172:$Q$2172</definedName>
    <definedName name="CharOuter_LondonRoleFirst_line_managerRoleFirst_line_manager">CSWW_FTE_and_Headcount_snapshot!$K$2171:$Q$2171</definedName>
    <definedName name="CharOuter_LondonRoleMiddle_managerRoleMiddle_manager">CSWW_FTE_and_Headcount_snapshot!$K$2170:$Q$2170</definedName>
    <definedName name="CharOuter_LondonRoleQualified_without_casesRoleQualified_without_cases">CSWW_FTE_and_Headcount_snapshot!$K$2173:$Q$2173</definedName>
    <definedName name="CharOuter_LondonRoleSenior_managerRoleSenior_manager">CSWW_FTE_and_Headcount_snapshot!$K$2168:$Q$2168</definedName>
    <definedName name="CharOuter_LondonRoleSenior_practitionerRoleSenior_practitioner">CSWW_FTE_and_Headcount_snapshot!$K$2169:$Q$2169</definedName>
    <definedName name="CharOuter_LondonTime_in_service10_years_or_more_but_less_than_20_yearsTime_in_service10_years_or_more_but_less_than_20_years">CSWW_FTE_and_Headcount_snapshot!$K$1199:$Q$1199</definedName>
    <definedName name="CharOuter_LondonTime_in_service2_years_or_more_but_less_than_5_yearsTime_in_service2_years_or_more_but_less_than_5_years">CSWW_FTE_and_Headcount_snapshot!$K$1197:$Q$1197</definedName>
    <definedName name="CharOuter_LondonTime_in_service20_years_or_more_but_less_than_30_yearsTime_in_service20_years_or_more_but_less_than_30_years">CSWW_FTE_and_Headcount_snapshot!$K$1200:$Q$1200</definedName>
    <definedName name="CharOuter_LondonTime_in_service30_years_or_moreTime_in_service30_years_or_more">CSWW_FTE_and_Headcount_snapshot!$K$1201:$Q$1201</definedName>
    <definedName name="CharOuter_LondonTime_in_service5_years_or_more_but_less_than_10_yearsTime_in_service5_years_or_more_but_less_than_10_years">CSWW_FTE_and_Headcount_snapshot!$K$1198:$Q$1198</definedName>
    <definedName name="CharOuter_LondonTime_in_serviceLess_than_2_yearsTime_in_serviceLess_than_2_years">CSWW_FTE_and_Headcount_snapshot!$K$1196:$Q$1196</definedName>
    <definedName name="CharOuter_LondonTotal">CSWW_FTE_and_Headcount_snapshot!$K$12:$Q$12</definedName>
    <definedName name="CharOuter_LondonTotal_Total">CSWW_FTE_and_Headcount_snapshot!$K$12:$Q$12</definedName>
    <definedName name="CharOxfordshire">CSWW_FTE_and_Headcount_snapshot!$K$106:$Q$106</definedName>
    <definedName name="CharOxfordshireAge_group20_to_29_years_oldAge_group20_to_29_years_old">CSWW_FTE_and_Headcount_snapshot!$K$904:$Q$904</definedName>
    <definedName name="CharOxfordshireAge_group30_to_39_years_oldAge_group30_to_39_years_old">CSWW_FTE_and_Headcount_snapshot!$K$905:$Q$905</definedName>
    <definedName name="CharOxfordshireAge_group40_to_49_years_oldAge_group40_to_49_years_old">CSWW_FTE_and_Headcount_snapshot!$K$906:$Q$906</definedName>
    <definedName name="CharOxfordshireAge_group50_years_old_and_overAge_group50_years_old_and_over">CSWW_FTE_and_Headcount_snapshot!$K$907:$Q$907</definedName>
    <definedName name="CharOxfordshireEthnicityAny_other_ethnic_groupEthnicityAny_other_ethnic_group">CSWW_FTE_and_Headcount_snapshot!$K$3708:$Q$3708</definedName>
    <definedName name="CharOxfordshireEthnicityAsian_or_Asian_BritishEthnicityAsian_or_Asian_British">CSWW_FTE_and_Headcount_snapshot!$K$3706:$Q$3706</definedName>
    <definedName name="CharOxfordshireEthnicityBlack_or_Black_BritishEthnicityBlack_or_Black_British">CSWW_FTE_and_Headcount_snapshot!$K$3707:$Q$3707</definedName>
    <definedName name="CharOxfordshireEthnicityMixedEthnicityMixed">CSWW_FTE_and_Headcount_snapshot!$K$3705:$Q$3705</definedName>
    <definedName name="CharOxfordshireEthnicityRefused_or_not_availableEthnicityRefused_or_not_available">CSWW_FTE_and_Headcount_snapshot!$K$3709:$Q$3709</definedName>
    <definedName name="CharOxfordshireEthnicityWhiteEthnicityWhite">CSWW_FTE_and_Headcount_snapshot!$K$3704:$Q$3704</definedName>
    <definedName name="CharOxfordshireFemaleGenderFemale">CSWW_FTE_and_Headcount_snapshot!$K$372:$Q$372</definedName>
    <definedName name="CharOxfordshireGenderFemaleGenderFemale">CSWW_FTE_and_Headcount_snapshot!$K$372:$Q$372</definedName>
    <definedName name="CharOxfordshireGenderMaleGenderMale">CSWW_FTE_and_Headcount_snapshot!$K$373:$Q$373</definedName>
    <definedName name="CharOxfordshireMaleGenderMale">CSWW_FTE_and_Headcount_snapshot!$K$373:$Q$373</definedName>
    <definedName name="CharOxfordshireRoleCase_holderRoleCase_holder">CSWW_FTE_and_Headcount_snapshot!$K$2736:$Q$2736</definedName>
    <definedName name="CharOxfordshireRoleFirst_line_managerRoleFirst_line_manager">CSWW_FTE_and_Headcount_snapshot!$K$2735:$Q$2735</definedName>
    <definedName name="CharOxfordshireRoleMiddle_managerRoleMiddle_manager">CSWW_FTE_and_Headcount_snapshot!$K$2734:$Q$2734</definedName>
    <definedName name="CharOxfordshireRoleQualified_without_casesRoleQualified_without_cases">CSWW_FTE_and_Headcount_snapshot!$K$2737:$Q$2737</definedName>
    <definedName name="CharOxfordshireRoleSenior_managerRoleSenior_manager">CSWW_FTE_and_Headcount_snapshot!$K$2732:$Q$2732</definedName>
    <definedName name="CharOxfordshireRoleSenior_practitionerRoleSenior_practitioner">CSWW_FTE_and_Headcount_snapshot!$K$2733:$Q$2733</definedName>
    <definedName name="CharOxfordshireTime_in_service10_years_or_more_but_less_than_20_yearsTime_in_service10_years_or_more_but_less_than_20_years">CSWW_FTE_and_Headcount_snapshot!$K$1763:$Q$1763</definedName>
    <definedName name="CharOxfordshireTime_in_service2_years_or_more_but_less_than_5_yearsTime_in_service2_years_or_more_but_less_than_5_years">CSWW_FTE_and_Headcount_snapshot!$K$1761:$Q$1761</definedName>
    <definedName name="CharOxfordshireTime_in_service20_years_or_more_but_less_than_30_yearsTime_in_service20_years_or_more_but_less_than_30_years">CSWW_FTE_and_Headcount_snapshot!$K$1764:$Q$1764</definedName>
    <definedName name="CharOxfordshireTime_in_service30_years_or_moreTime_in_service30_years_or_more">CSWW_FTE_and_Headcount_snapshot!$K$1765:$Q$1765</definedName>
    <definedName name="CharOxfordshireTime_in_service5_years_or_more_but_less_than_10_yearsTime_in_service5_years_or_more_but_less_than_10_years">CSWW_FTE_and_Headcount_snapshot!$K$1762:$Q$1762</definedName>
    <definedName name="CharOxfordshireTime_in_serviceLess_than_2_yearsTime_in_serviceLess_than_2_years">CSWW_FTE_and_Headcount_snapshot!$K$1760:$Q$1760</definedName>
    <definedName name="CharOxfordshireTotal">CSWW_FTE_and_Headcount_snapshot!$K$106:$Q$106</definedName>
    <definedName name="CharOxfordshireTotal_Total">CSWW_FTE_and_Headcount_snapshot!$K$106:$Q$106</definedName>
    <definedName name="CharPeterborough">CSWW_FTE_and_Headcount_snapshot!$K$93:$Q$93</definedName>
    <definedName name="CharPeterboroughAge_group20_to_29_years_oldAge_group20_to_29_years_old">CSWW_FTE_and_Headcount_snapshot!$K$852:$Q$852</definedName>
    <definedName name="CharPeterboroughAge_group30_to_39_years_oldAge_group30_to_39_years_old">CSWW_FTE_and_Headcount_snapshot!$K$853:$Q$853</definedName>
    <definedName name="CharPeterboroughAge_group40_to_49_years_oldAge_group40_to_49_years_old">CSWW_FTE_and_Headcount_snapshot!$K$854:$Q$854</definedName>
    <definedName name="CharPeterboroughAge_group50_years_old_and_overAge_group50_years_old_and_over">CSWW_FTE_and_Headcount_snapshot!$K$855:$Q$855</definedName>
    <definedName name="CharPeterboroughEthnicityAny_other_ethnic_groupEthnicityAny_other_ethnic_group">CSWW_FTE_and_Headcount_snapshot!$K$3630:$Q$3630</definedName>
    <definedName name="CharPeterboroughEthnicityAsian_or_Asian_BritishEthnicityAsian_or_Asian_British">CSWW_FTE_and_Headcount_snapshot!$K$3628:$Q$3628</definedName>
    <definedName name="CharPeterboroughEthnicityBlack_or_Black_BritishEthnicityBlack_or_Black_British">CSWW_FTE_and_Headcount_snapshot!$K$3629:$Q$3629</definedName>
    <definedName name="CharPeterboroughEthnicityMixedEthnicityMixed">CSWW_FTE_and_Headcount_snapshot!$K$3627:$Q$3627</definedName>
    <definedName name="CharPeterboroughEthnicityRefused_or_not_availableEthnicityRefused_or_not_available">CSWW_FTE_and_Headcount_snapshot!$K$3631:$Q$3631</definedName>
    <definedName name="CharPeterboroughEthnicityWhiteEthnicityWhite">CSWW_FTE_and_Headcount_snapshot!$K$3626:$Q$3626</definedName>
    <definedName name="CharPeterboroughFemaleGenderFemale">CSWW_FTE_and_Headcount_snapshot!$K$346:$Q$346</definedName>
    <definedName name="CharPeterboroughGenderFemaleGenderFemale">CSWW_FTE_and_Headcount_snapshot!$K$346:$Q$346</definedName>
    <definedName name="CharPeterboroughGenderMaleGenderMale">CSWW_FTE_and_Headcount_snapshot!$K$347:$Q$347</definedName>
    <definedName name="CharPeterboroughMaleGenderMale">CSWW_FTE_and_Headcount_snapshot!$K$347:$Q$347</definedName>
    <definedName name="CharPeterboroughRoleCase_holderRoleCase_holder">CSWW_FTE_and_Headcount_snapshot!$K$2658:$Q$2658</definedName>
    <definedName name="CharPeterboroughRoleFirst_line_managerRoleFirst_line_manager">CSWW_FTE_and_Headcount_snapshot!$K$2657:$Q$2657</definedName>
    <definedName name="CharPeterboroughRoleMiddle_managerRoleMiddle_manager">CSWW_FTE_and_Headcount_snapshot!$K$2656:$Q$2656</definedName>
    <definedName name="CharPeterboroughRoleQualified_without_casesRoleQualified_without_cases">CSWW_FTE_and_Headcount_snapshot!$K$2659:$Q$2659</definedName>
    <definedName name="CharPeterboroughRoleSenior_managerRoleSenior_manager">CSWW_FTE_and_Headcount_snapshot!$K$2654:$Q$2654</definedName>
    <definedName name="CharPeterboroughRoleSenior_practitionerRoleSenior_practitioner">CSWW_FTE_and_Headcount_snapshot!$K$2655:$Q$2655</definedName>
    <definedName name="CharPeterboroughTime_in_service10_years_or_more_but_less_than_20_yearsTime_in_service10_years_or_more_but_less_than_20_years">CSWW_FTE_and_Headcount_snapshot!$K$1685:$Q$1685</definedName>
    <definedName name="CharPeterboroughTime_in_service2_years_or_more_but_less_than_5_yearsTime_in_service2_years_or_more_but_less_than_5_years">CSWW_FTE_and_Headcount_snapshot!$K$1683:$Q$1683</definedName>
    <definedName name="CharPeterboroughTime_in_service20_years_or_more_but_less_than_30_yearsTime_in_service20_years_or_more_but_less_than_30_years">CSWW_FTE_and_Headcount_snapshot!$K$1686:$Q$1686</definedName>
    <definedName name="CharPeterboroughTime_in_service30_years_or_moreTime_in_service30_years_or_more">CSWW_FTE_and_Headcount_snapshot!$K$1687:$Q$1687</definedName>
    <definedName name="CharPeterboroughTime_in_service5_years_or_more_but_less_than_10_yearsTime_in_service5_years_or_more_but_less_than_10_years">CSWW_FTE_and_Headcount_snapshot!$K$1684:$Q$1684</definedName>
    <definedName name="CharPeterboroughTime_in_serviceLess_than_2_yearsTime_in_serviceLess_than_2_years">CSWW_FTE_and_Headcount_snapshot!$K$1682:$Q$1682</definedName>
    <definedName name="CharPeterboroughTotal">CSWW_FTE_and_Headcount_snapshot!$K$93:$Q$93</definedName>
    <definedName name="CharPeterboroughTotal_Total">CSWW_FTE_and_Headcount_snapshot!$K$93:$Q$93</definedName>
    <definedName name="CharPlymouth">CSWW_FTE_and_Headcount_snapshot!$K$125:$Q$125</definedName>
    <definedName name="CharPlymouthAge_group20_to_29_years_oldAge_group20_to_29_years_old">CSWW_FTE_and_Headcount_snapshot!$K$980:$Q$980</definedName>
    <definedName name="CharPlymouthAge_group30_to_39_years_oldAge_group30_to_39_years_old">CSWW_FTE_and_Headcount_snapshot!$K$981:$Q$981</definedName>
    <definedName name="CharPlymouthAge_group40_to_49_years_oldAge_group40_to_49_years_old">CSWW_FTE_and_Headcount_snapshot!$K$982:$Q$982</definedName>
    <definedName name="CharPlymouthAge_group50_years_old_and_overAge_group50_years_old_and_over">CSWW_FTE_and_Headcount_snapshot!$K$983:$Q$983</definedName>
    <definedName name="CharPlymouthEthnicityAny_other_ethnic_groupEthnicityAny_other_ethnic_group">CSWW_FTE_and_Headcount_snapshot!$K$3822:$Q$3822</definedName>
    <definedName name="CharPlymouthEthnicityAsian_or_Asian_BritishEthnicityAsian_or_Asian_British">CSWW_FTE_and_Headcount_snapshot!$K$3820:$Q$3820</definedName>
    <definedName name="CharPlymouthEthnicityBlack_or_Black_BritishEthnicityBlack_or_Black_British">CSWW_FTE_and_Headcount_snapshot!$K$3821:$Q$3821</definedName>
    <definedName name="CharPlymouthEthnicityMixedEthnicityMixed">CSWW_FTE_and_Headcount_snapshot!$K$3819:$Q$3819</definedName>
    <definedName name="CharPlymouthEthnicityRefused_or_not_availableEthnicityRefused_or_not_available">CSWW_FTE_and_Headcount_snapshot!$K$3823:$Q$3823</definedName>
    <definedName name="CharPlymouthEthnicityWhiteEthnicityWhite">CSWW_FTE_and_Headcount_snapshot!$K$3818:$Q$3818</definedName>
    <definedName name="CharPlymouthFemaleGenderFemale">CSWW_FTE_and_Headcount_snapshot!$K$410:$Q$410</definedName>
    <definedName name="CharPlymouthGenderFemaleGenderFemale">CSWW_FTE_and_Headcount_snapshot!$K$410:$Q$410</definedName>
    <definedName name="CharPlymouthGenderMaleGenderMale">CSWW_FTE_and_Headcount_snapshot!$K$411:$Q$411</definedName>
    <definedName name="CharPlymouthMaleGenderMale">CSWW_FTE_and_Headcount_snapshot!$K$411:$Q$411</definedName>
    <definedName name="CharPlymouthRoleCase_holderRoleCase_holder">CSWW_FTE_and_Headcount_snapshot!$K$2850:$Q$2850</definedName>
    <definedName name="CharPlymouthRoleFirst_line_managerRoleFirst_line_manager">CSWW_FTE_and_Headcount_snapshot!$K$2849:$Q$2849</definedName>
    <definedName name="CharPlymouthRoleMiddle_managerRoleMiddle_manager">CSWW_FTE_and_Headcount_snapshot!$K$2848:$Q$2848</definedName>
    <definedName name="CharPlymouthRoleQualified_without_casesRoleQualified_without_cases">CSWW_FTE_and_Headcount_snapshot!$K$2851:$Q$2851</definedName>
    <definedName name="CharPlymouthRoleSenior_managerRoleSenior_manager">CSWW_FTE_and_Headcount_snapshot!$K$2846:$Q$2846</definedName>
    <definedName name="CharPlymouthRoleSenior_practitionerRoleSenior_practitioner">CSWW_FTE_and_Headcount_snapshot!$K$2847:$Q$2847</definedName>
    <definedName name="CharPlymouthTime_in_service10_years_or_more_but_less_than_20_yearsTime_in_service10_years_or_more_but_less_than_20_years">CSWW_FTE_and_Headcount_snapshot!$K$1877:$Q$1877</definedName>
    <definedName name="CharPlymouthTime_in_service2_years_or_more_but_less_than_5_yearsTime_in_service2_years_or_more_but_less_than_5_years">CSWW_FTE_and_Headcount_snapshot!$K$1875:$Q$1875</definedName>
    <definedName name="CharPlymouthTime_in_service20_years_or_more_but_less_than_30_yearsTime_in_service20_years_or_more_but_less_than_30_years">CSWW_FTE_and_Headcount_snapshot!$K$1878:$Q$1878</definedName>
    <definedName name="CharPlymouthTime_in_service30_years_or_moreTime_in_service30_years_or_more">CSWW_FTE_and_Headcount_snapshot!$K$1879:$Q$1879</definedName>
    <definedName name="CharPlymouthTime_in_service5_years_or_more_but_less_than_10_yearsTime_in_service5_years_or_more_but_less_than_10_years">CSWW_FTE_and_Headcount_snapshot!$K$1876:$Q$1876</definedName>
    <definedName name="CharPlymouthTime_in_serviceLess_than_2_yearsTime_in_serviceLess_than_2_years">CSWW_FTE_and_Headcount_snapshot!$K$1874:$Q$1874</definedName>
    <definedName name="CharPlymouthTotal">CSWW_FTE_and_Headcount_snapshot!$K$125:$Q$125</definedName>
    <definedName name="CharPlymouthTotal_Total">CSWW_FTE_and_Headcount_snapshot!$K$125:$Q$125</definedName>
    <definedName name="CharPoole">CSWW_FTE_and_Headcount_snapshot!$K$126:$Q$126</definedName>
    <definedName name="CharPooleAge_group20_to_29_years_oldAge_group20_to_29_years_old">CSWW_FTE_and_Headcount_snapshot!$K$984:$Q$984</definedName>
    <definedName name="CharPooleAge_group30_to_39_years_oldAge_group30_to_39_years_old">CSWW_FTE_and_Headcount_snapshot!$K$985:$Q$985</definedName>
    <definedName name="CharPooleAge_group40_to_49_years_oldAge_group40_to_49_years_old">CSWW_FTE_and_Headcount_snapshot!$K$986:$Q$986</definedName>
    <definedName name="CharPooleAge_group50_years_old_and_overAge_group50_years_old_and_over">CSWW_FTE_and_Headcount_snapshot!$K$987:$Q$987</definedName>
    <definedName name="CharPooleEthnicityAny_other_ethnic_groupEthnicityAny_other_ethnic_group">CSWW_FTE_and_Headcount_snapshot!$K$3828:$Q$3828</definedName>
    <definedName name="CharPooleEthnicityAsian_or_Asian_BritishEthnicityAsian_or_Asian_British">CSWW_FTE_and_Headcount_snapshot!$K$3826:$Q$3826</definedName>
    <definedName name="CharPooleEthnicityBlack_or_Black_BritishEthnicityBlack_or_Black_British">CSWW_FTE_and_Headcount_snapshot!$K$3827:$Q$3827</definedName>
    <definedName name="CharPooleEthnicityMixedEthnicityMixed">CSWW_FTE_and_Headcount_snapshot!$K$3825:$Q$3825</definedName>
    <definedName name="CharPooleEthnicityRefused_or_not_availableEthnicityRefused_or_not_available">CSWW_FTE_and_Headcount_snapshot!$K$3829:$Q$3829</definedName>
    <definedName name="CharPooleEthnicityWhiteEthnicityWhite">CSWW_FTE_and_Headcount_snapshot!$K$3824:$Q$3824</definedName>
    <definedName name="CharPooleFemaleGenderFemale">CSWW_FTE_and_Headcount_snapshot!$K$412:$Q$412</definedName>
    <definedName name="CharPooleGenderFemaleGenderFemale">CSWW_FTE_and_Headcount_snapshot!$K$412:$Q$412</definedName>
    <definedName name="CharPooleGenderMaleGenderMale">CSWW_FTE_and_Headcount_snapshot!$K$413:$Q$413</definedName>
    <definedName name="CharPooleMaleGenderMale">CSWW_FTE_and_Headcount_snapshot!$K$413:$Q$413</definedName>
    <definedName name="CharPooleRoleCase_holderRoleCase_holder">CSWW_FTE_and_Headcount_snapshot!$K$2856:$Q$2856</definedName>
    <definedName name="CharPooleRoleFirst_line_managerRoleFirst_line_manager">CSWW_FTE_and_Headcount_snapshot!$K$2855:$Q$2855</definedName>
    <definedName name="CharPooleRoleMiddle_managerRoleMiddle_manager">CSWW_FTE_and_Headcount_snapshot!$K$2854:$Q$2854</definedName>
    <definedName name="CharPooleRoleQualified_without_casesRoleQualified_without_cases">CSWW_FTE_and_Headcount_snapshot!$K$2857:$Q$2857</definedName>
    <definedName name="CharPooleRoleSenior_managerRoleSenior_manager">CSWW_FTE_and_Headcount_snapshot!$K$2852:$Q$2852</definedName>
    <definedName name="CharPooleRoleSenior_practitionerRoleSenior_practitioner">CSWW_FTE_and_Headcount_snapshot!$K$2853:$Q$2853</definedName>
    <definedName name="CharPooleTime_in_service10_years_or_more_but_less_than_20_yearsTime_in_service10_years_or_more_but_less_than_20_years">CSWW_FTE_and_Headcount_snapshot!$K$1883:$Q$1883</definedName>
    <definedName name="CharPooleTime_in_service2_years_or_more_but_less_than_5_yearsTime_in_service2_years_or_more_but_less_than_5_years">CSWW_FTE_and_Headcount_snapshot!$K$1881:$Q$1881</definedName>
    <definedName name="CharPooleTime_in_service20_years_or_more_but_less_than_30_yearsTime_in_service20_years_or_more_but_less_than_30_years">CSWW_FTE_and_Headcount_snapshot!$K$1884:$Q$1884</definedName>
    <definedName name="CharPooleTime_in_service30_years_or_moreTime_in_service30_years_or_more">CSWW_FTE_and_Headcount_snapshot!$K$1885:$Q$1885</definedName>
    <definedName name="CharPooleTime_in_service5_years_or_more_but_less_than_10_yearsTime_in_service5_years_or_more_but_less_than_10_years">CSWW_FTE_and_Headcount_snapshot!$K$1882:$Q$1882</definedName>
    <definedName name="CharPooleTime_in_serviceLess_than_2_yearsTime_in_serviceLess_than_2_years">CSWW_FTE_and_Headcount_snapshot!$K$1880:$Q$1880</definedName>
    <definedName name="CharPooleTotal">CSWW_FTE_and_Headcount_snapshot!$K$126:$Q$126</definedName>
    <definedName name="CharPooleTotal_Total">CSWW_FTE_and_Headcount_snapshot!$K$126:$Q$126</definedName>
    <definedName name="CharPortsmouth">CSWW_FTE_and_Headcount_snapshot!$K$107:$Q$107</definedName>
    <definedName name="CharPortsmouthAge_group20_to_29_years_oldAge_group20_to_29_years_old">CSWW_FTE_and_Headcount_snapshot!$K$908:$Q$908</definedName>
    <definedName name="CharPortsmouthAge_group30_to_39_years_oldAge_group30_to_39_years_old">CSWW_FTE_and_Headcount_snapshot!$K$909:$Q$909</definedName>
    <definedName name="CharPortsmouthAge_group40_to_49_years_oldAge_group40_to_49_years_old">CSWW_FTE_and_Headcount_snapshot!$K$910:$Q$910</definedName>
    <definedName name="CharPortsmouthAge_group50_years_old_and_overAge_group50_years_old_and_over">CSWW_FTE_and_Headcount_snapshot!$K$911:$Q$911</definedName>
    <definedName name="CharPortsmouthEthnicityAny_other_ethnic_groupEthnicityAny_other_ethnic_group">CSWW_FTE_and_Headcount_snapshot!$K$3714:$Q$3714</definedName>
    <definedName name="CharPortsmouthEthnicityAsian_or_Asian_BritishEthnicityAsian_or_Asian_British">CSWW_FTE_and_Headcount_snapshot!$K$3712:$Q$3712</definedName>
    <definedName name="CharPortsmouthEthnicityBlack_or_Black_BritishEthnicityBlack_or_Black_British">CSWW_FTE_and_Headcount_snapshot!$K$3713:$Q$3713</definedName>
    <definedName name="CharPortsmouthEthnicityMixedEthnicityMixed">CSWW_FTE_and_Headcount_snapshot!$K$3711:$Q$3711</definedName>
    <definedName name="CharPortsmouthEthnicityRefused_or_not_availableEthnicityRefused_or_not_available">CSWW_FTE_and_Headcount_snapshot!$K$3715:$Q$3715</definedName>
    <definedName name="CharPortsmouthEthnicityWhiteEthnicityWhite">CSWW_FTE_and_Headcount_snapshot!$K$3710:$Q$3710</definedName>
    <definedName name="CharPortsmouthFemaleGenderFemale">CSWW_FTE_and_Headcount_snapshot!$K$374:$Q$374</definedName>
    <definedName name="CharPortsmouthGenderFemaleGenderFemale">CSWW_FTE_and_Headcount_snapshot!$K$374:$Q$374</definedName>
    <definedName name="CharPortsmouthGenderMaleGenderMale">CSWW_FTE_and_Headcount_snapshot!$K$375:$Q$375</definedName>
    <definedName name="CharPortsmouthMaleGenderMale">CSWW_FTE_and_Headcount_snapshot!$K$375:$Q$375</definedName>
    <definedName name="CharPortsmouthRoleCase_holderRoleCase_holder">CSWW_FTE_and_Headcount_snapshot!$K$2742:$Q$2742</definedName>
    <definedName name="CharPortsmouthRoleFirst_line_managerRoleFirst_line_manager">CSWW_FTE_and_Headcount_snapshot!$K$2741:$Q$2741</definedName>
    <definedName name="CharPortsmouthRoleMiddle_managerRoleMiddle_manager">CSWW_FTE_and_Headcount_snapshot!$K$2740:$Q$2740</definedName>
    <definedName name="CharPortsmouthRoleQualified_without_casesRoleQualified_without_cases">CSWW_FTE_and_Headcount_snapshot!$K$2743:$Q$2743</definedName>
    <definedName name="CharPortsmouthRoleSenior_managerRoleSenior_manager">CSWW_FTE_and_Headcount_snapshot!$K$2738:$Q$2738</definedName>
    <definedName name="CharPortsmouthRoleSenior_practitionerRoleSenior_practitioner">CSWW_FTE_and_Headcount_snapshot!$K$2739:$Q$2739</definedName>
    <definedName name="CharPortsmouthTime_in_service10_years_or_more_but_less_than_20_yearsTime_in_service10_years_or_more_but_less_than_20_years">CSWW_FTE_and_Headcount_snapshot!$K$1769:$Q$1769</definedName>
    <definedName name="CharPortsmouthTime_in_service2_years_or_more_but_less_than_5_yearsTime_in_service2_years_or_more_but_less_than_5_years">CSWW_FTE_and_Headcount_snapshot!$K$1767:$Q$1767</definedName>
    <definedName name="CharPortsmouthTime_in_service20_years_or_more_but_less_than_30_yearsTime_in_service20_years_or_more_but_less_than_30_years">CSWW_FTE_and_Headcount_snapshot!$K$1770:$Q$1770</definedName>
    <definedName name="CharPortsmouthTime_in_service30_years_or_moreTime_in_service30_years_or_more">CSWW_FTE_and_Headcount_snapshot!$K$1771:$Q$1771</definedName>
    <definedName name="CharPortsmouthTime_in_service5_years_or_more_but_less_than_10_yearsTime_in_service5_years_or_more_but_less_than_10_years">CSWW_FTE_and_Headcount_snapshot!$K$1768:$Q$1768</definedName>
    <definedName name="CharPortsmouthTime_in_serviceLess_than_2_yearsTime_in_serviceLess_than_2_years">CSWW_FTE_and_Headcount_snapshot!$K$1766:$Q$1766</definedName>
    <definedName name="CharPortsmouthTotal">CSWW_FTE_and_Headcount_snapshot!$K$107:$Q$107</definedName>
    <definedName name="CharPortsmouthTotal_Total">CSWW_FTE_and_Headcount_snapshot!$K$107:$Q$107</definedName>
    <definedName name="CharReading">CSWW_FTE_and_Headcount_snapshot!$K$108:$Q$108</definedName>
    <definedName name="CharReadingAge_group20_to_29_years_oldAge_group20_to_29_years_old">CSWW_FTE_and_Headcount_snapshot!$K$912:$Q$912</definedName>
    <definedName name="CharReadingAge_group30_to_39_years_oldAge_group30_to_39_years_old">CSWW_FTE_and_Headcount_snapshot!$K$913:$Q$913</definedName>
    <definedName name="CharReadingAge_group40_to_49_years_oldAge_group40_to_49_years_old">CSWW_FTE_and_Headcount_snapshot!$K$914:$Q$914</definedName>
    <definedName name="CharReadingAge_group50_years_old_and_overAge_group50_years_old_and_over">CSWW_FTE_and_Headcount_snapshot!$K$915:$Q$915</definedName>
    <definedName name="CharReadingEthnicityAny_other_ethnic_groupEthnicityAny_other_ethnic_group">CSWW_FTE_and_Headcount_snapshot!$K$3720:$Q$3720</definedName>
    <definedName name="CharReadingEthnicityAsian_or_Asian_BritishEthnicityAsian_or_Asian_British">CSWW_FTE_and_Headcount_snapshot!$K$3718:$Q$3718</definedName>
    <definedName name="CharReadingEthnicityBlack_or_Black_BritishEthnicityBlack_or_Black_British">CSWW_FTE_and_Headcount_snapshot!$K$3719:$Q$3719</definedName>
    <definedName name="CharReadingEthnicityMixedEthnicityMixed">CSWW_FTE_and_Headcount_snapshot!$K$3717:$Q$3717</definedName>
    <definedName name="CharReadingEthnicityRefused_or_not_availableEthnicityRefused_or_not_available">CSWW_FTE_and_Headcount_snapshot!$K$3721:$Q$3721</definedName>
    <definedName name="CharReadingEthnicityWhiteEthnicityWhite">CSWW_FTE_and_Headcount_snapshot!$K$3716:$Q$3716</definedName>
    <definedName name="CharReadingFemaleGenderFemale">CSWW_FTE_and_Headcount_snapshot!$K$376:$Q$376</definedName>
    <definedName name="CharReadingGenderFemaleGenderFemale">CSWW_FTE_and_Headcount_snapshot!$K$376:$Q$376</definedName>
    <definedName name="CharReadingGenderMaleGenderMale">CSWW_FTE_and_Headcount_snapshot!$K$377:$Q$377</definedName>
    <definedName name="CharReadingMaleGenderMale">CSWW_FTE_and_Headcount_snapshot!$K$377:$Q$377</definedName>
    <definedName name="CharReadingRoleCase_holderRoleCase_holder">CSWW_FTE_and_Headcount_snapshot!$K$2748:$Q$2748</definedName>
    <definedName name="CharReadingRoleFirst_line_managerRoleFirst_line_manager">CSWW_FTE_and_Headcount_snapshot!$K$2747:$Q$2747</definedName>
    <definedName name="CharReadingRoleMiddle_managerRoleMiddle_manager">CSWW_FTE_and_Headcount_snapshot!$K$2746:$Q$2746</definedName>
    <definedName name="CharReadingRoleQualified_without_casesRoleQualified_without_cases">CSWW_FTE_and_Headcount_snapshot!$K$2749:$Q$2749</definedName>
    <definedName name="CharReadingRoleSenior_managerRoleSenior_manager">CSWW_FTE_and_Headcount_snapshot!$K$2744:$Q$2744</definedName>
    <definedName name="CharReadingRoleSenior_practitionerRoleSenior_practitioner">CSWW_FTE_and_Headcount_snapshot!$K$2745:$Q$2745</definedName>
    <definedName name="CharReadingTime_in_service10_years_or_more_but_less_than_20_yearsTime_in_service10_years_or_more_but_less_than_20_years">CSWW_FTE_and_Headcount_snapshot!$K$1775:$Q$1775</definedName>
    <definedName name="CharReadingTime_in_service2_years_or_more_but_less_than_5_yearsTime_in_service2_years_or_more_but_less_than_5_years">CSWW_FTE_and_Headcount_snapshot!$K$1773:$Q$1773</definedName>
    <definedName name="CharReadingTime_in_service20_years_or_more_but_less_than_30_yearsTime_in_service20_years_or_more_but_less_than_30_years">CSWW_FTE_and_Headcount_snapshot!$K$1776:$Q$1776</definedName>
    <definedName name="CharReadingTime_in_service30_years_or_moreTime_in_service30_years_or_more">CSWW_FTE_and_Headcount_snapshot!$K$1777:$Q$1777</definedName>
    <definedName name="CharReadingTime_in_service5_years_or_more_but_less_than_10_yearsTime_in_service5_years_or_more_but_less_than_10_years">CSWW_FTE_and_Headcount_snapshot!$K$1774:$Q$1774</definedName>
    <definedName name="CharReadingTime_in_serviceLess_than_2_yearsTime_in_serviceLess_than_2_years">CSWW_FTE_and_Headcount_snapshot!$K$1772:$Q$1772</definedName>
    <definedName name="CharReadingTotal">CSWW_FTE_and_Headcount_snapshot!$K$108:$Q$108</definedName>
    <definedName name="CharReadingTotal_Total">CSWW_FTE_and_Headcount_snapshot!$K$108:$Q$108</definedName>
    <definedName name="CharRedbridge">CSWW_FTE_and_Headcount_snapshot!$K$161:$Q$161</definedName>
    <definedName name="CharRedbridgeAge_group20_to_29_years_oldAge_group20_to_29_years_old">CSWW_FTE_and_Headcount_snapshot!$K$1124:$Q$1124</definedName>
    <definedName name="CharRedbridgeAge_group30_to_39_years_oldAge_group30_to_39_years_old">CSWW_FTE_and_Headcount_snapshot!$K$1125:$Q$1125</definedName>
    <definedName name="CharRedbridgeAge_group40_to_49_years_oldAge_group40_to_49_years_old">CSWW_FTE_and_Headcount_snapshot!$K$1126:$Q$1126</definedName>
    <definedName name="CharRedbridgeAge_group50_years_old_and_overAge_group50_years_old_and_over">CSWW_FTE_and_Headcount_snapshot!$K$1127:$Q$1127</definedName>
    <definedName name="CharRedbridgeEthnicityAny_other_ethnic_groupEthnicityAny_other_ethnic_group">CSWW_FTE_and_Headcount_snapshot!$K$4038:$Q$4038</definedName>
    <definedName name="CharRedbridgeEthnicityAsian_or_Asian_BritishEthnicityAsian_or_Asian_British">CSWW_FTE_and_Headcount_snapshot!$K$4036:$Q$4036</definedName>
    <definedName name="CharRedbridgeEthnicityBlack_or_Black_BritishEthnicityBlack_or_Black_British">CSWW_FTE_and_Headcount_snapshot!$K$4037:$Q$4037</definedName>
    <definedName name="CharRedbridgeEthnicityMixedEthnicityMixed">CSWW_FTE_and_Headcount_snapshot!$K$4035:$Q$4035</definedName>
    <definedName name="CharRedbridgeEthnicityRefused_or_not_availableEthnicityRefused_or_not_available">CSWW_FTE_and_Headcount_snapshot!$K$4039:$Q$4039</definedName>
    <definedName name="CharRedbridgeEthnicityWhiteEthnicityWhite">CSWW_FTE_and_Headcount_snapshot!$K$4034:$Q$4034</definedName>
    <definedName name="CharRedbridgeFemaleGenderFemale">CSWW_FTE_and_Headcount_snapshot!$K$482:$Q$482</definedName>
    <definedName name="CharRedbridgeGenderFemaleGenderFemale">CSWW_FTE_and_Headcount_snapshot!$K$482:$Q$482</definedName>
    <definedName name="CharRedbridgeGenderMaleGenderMale">CSWW_FTE_and_Headcount_snapshot!$K$483:$Q$483</definedName>
    <definedName name="CharRedbridgeMaleGenderMale">CSWW_FTE_and_Headcount_snapshot!$K$483:$Q$483</definedName>
    <definedName name="CharRedbridgeRoleCase_holderRoleCase_holder">CSWW_FTE_and_Headcount_snapshot!$K$3066:$Q$3066</definedName>
    <definedName name="CharRedbridgeRoleFirst_line_managerRoleFirst_line_manager">CSWW_FTE_and_Headcount_snapshot!$K$3065:$Q$3065</definedName>
    <definedName name="CharRedbridgeRoleMiddle_managerRoleMiddle_manager">CSWW_FTE_and_Headcount_snapshot!$K$3064:$Q$3064</definedName>
    <definedName name="CharRedbridgeRoleQualified_without_casesRoleQualified_without_cases">CSWW_FTE_and_Headcount_snapshot!$K$3067:$Q$3067</definedName>
    <definedName name="CharRedbridgeRoleSenior_managerRoleSenior_manager">CSWW_FTE_and_Headcount_snapshot!$K$3062:$Q$3062</definedName>
    <definedName name="CharRedbridgeRoleSenior_practitionerRoleSenior_practitioner">CSWW_FTE_and_Headcount_snapshot!$K$3063:$Q$3063</definedName>
    <definedName name="CharRedbridgeTime_in_service10_years_or_more_but_less_than_20_yearsTime_in_service10_years_or_more_but_less_than_20_years">CSWW_FTE_and_Headcount_snapshot!$K$2093:$Q$2093</definedName>
    <definedName name="CharRedbridgeTime_in_service2_years_or_more_but_less_than_5_yearsTime_in_service2_years_or_more_but_less_than_5_years">CSWW_FTE_and_Headcount_snapshot!$K$2091:$Q$2091</definedName>
    <definedName name="CharRedbridgeTime_in_service20_years_or_more_but_less_than_30_yearsTime_in_service20_years_or_more_but_less_than_30_years">CSWW_FTE_and_Headcount_snapshot!$K$2094:$Q$2094</definedName>
    <definedName name="CharRedbridgeTime_in_service30_years_or_moreTime_in_service30_years_or_more">CSWW_FTE_and_Headcount_snapshot!$K$2095:$Q$2095</definedName>
    <definedName name="CharRedbridgeTime_in_service5_years_or_more_but_less_than_10_yearsTime_in_service5_years_or_more_but_less_than_10_years">CSWW_FTE_and_Headcount_snapshot!$K$2092:$Q$2092</definedName>
    <definedName name="CharRedbridgeTime_in_serviceLess_than_2_yearsTime_in_serviceLess_than_2_years">CSWW_FTE_and_Headcount_snapshot!$K$2090:$Q$2090</definedName>
    <definedName name="CharRedbridgeTotal">CSWW_FTE_and_Headcount_snapshot!$K$161:$Q$161</definedName>
    <definedName name="CharRedbridgeTotal_Total">CSWW_FTE_and_Headcount_snapshot!$K$161:$Q$161</definedName>
    <definedName name="CharRedcar_and_Cleveland">CSWW_FTE_and_Headcount_snapshot!$K$21:$Q$21</definedName>
    <definedName name="CharRedcar_and_ClevelandAge_group20_to_29_years_oldAge_group20_to_29_years_old">CSWW_FTE_and_Headcount_snapshot!$K$564:$Q$564</definedName>
    <definedName name="CharRedcar_and_ClevelandAge_group30_to_39_years_oldAge_group30_to_39_years_old">CSWW_FTE_and_Headcount_snapshot!$K$565:$Q$565</definedName>
    <definedName name="CharRedcar_and_ClevelandAge_group40_to_49_years_oldAge_group40_to_49_years_old">CSWW_FTE_and_Headcount_snapshot!$K$566:$Q$566</definedName>
    <definedName name="CharRedcar_and_ClevelandAge_group50_years_old_and_overAge_group50_years_old_and_over">CSWW_FTE_and_Headcount_snapshot!$K$567:$Q$567</definedName>
    <definedName name="CharRedcar_and_ClevelandEthnicityAny_other_ethnic_groupEthnicityAny_other_ethnic_group">CSWW_FTE_and_Headcount_snapshot!$K$3198:$Q$3198</definedName>
    <definedName name="CharRedcar_and_ClevelandEthnicityAsian_or_Asian_BritishEthnicityAsian_or_Asian_British">CSWW_FTE_and_Headcount_snapshot!$K$3196:$Q$3196</definedName>
    <definedName name="CharRedcar_and_ClevelandEthnicityBlack_or_Black_BritishEthnicityBlack_or_Black_British">CSWW_FTE_and_Headcount_snapshot!$K$3197:$Q$3197</definedName>
    <definedName name="CharRedcar_and_ClevelandEthnicityMixedEthnicityMixed">CSWW_FTE_and_Headcount_snapshot!$K$3195:$Q$3195</definedName>
    <definedName name="CharRedcar_and_ClevelandEthnicityRefused_or_not_availableEthnicityRefused_or_not_available">CSWW_FTE_and_Headcount_snapshot!$K$3199:$Q$3199</definedName>
    <definedName name="CharRedcar_and_ClevelandEthnicityWhiteEthnicityWhite">CSWW_FTE_and_Headcount_snapshot!$K$3194:$Q$3194</definedName>
    <definedName name="CharRedcar_and_ClevelandFemaleGenderFemale">CSWW_FTE_and_Headcount_snapshot!$K$202:$Q$202</definedName>
    <definedName name="CharRedcar_and_ClevelandGenderFemaleGenderFemale">CSWW_FTE_and_Headcount_snapshot!$K$202:$Q$202</definedName>
    <definedName name="CharRedcar_and_ClevelandGenderMaleGenderMale">CSWW_FTE_and_Headcount_snapshot!$K$203:$Q$203</definedName>
    <definedName name="CharRedcar_and_ClevelandMaleGenderMale">CSWW_FTE_and_Headcount_snapshot!$K$203:$Q$203</definedName>
    <definedName name="CharRedcar_and_ClevelandRoleCase_holderRoleCase_holder">CSWW_FTE_and_Headcount_snapshot!$K$2226:$Q$2226</definedName>
    <definedName name="CharRedcar_and_ClevelandRoleFirst_line_managerRoleFirst_line_manager">CSWW_FTE_and_Headcount_snapshot!$K$2225:$Q$2225</definedName>
    <definedName name="CharRedcar_and_ClevelandRoleMiddle_managerRoleMiddle_manager">CSWW_FTE_and_Headcount_snapshot!$K$2224:$Q$2224</definedName>
    <definedName name="CharRedcar_and_ClevelandRoleQualified_without_casesRoleQualified_without_cases">CSWW_FTE_and_Headcount_snapshot!$K$2227:$Q$2227</definedName>
    <definedName name="CharRedcar_and_ClevelandRoleSenior_managerRoleSenior_manager">CSWW_FTE_and_Headcount_snapshot!$K$2222:$Q$2222</definedName>
    <definedName name="CharRedcar_and_ClevelandRoleSenior_practitionerRoleSenior_practitioner">CSWW_FTE_and_Headcount_snapshot!$K$2223:$Q$2223</definedName>
    <definedName name="CharRedcar_and_ClevelandTime_in_service10_years_or_more_but_less_than_20_yearsTime_in_service10_years_or_more_but_less_than_20_years">CSWW_FTE_and_Headcount_snapshot!$K$1253:$Q$1253</definedName>
    <definedName name="CharRedcar_and_ClevelandTime_in_service2_years_or_more_but_less_than_5_yearsTime_in_service2_years_or_more_but_less_than_5_years">CSWW_FTE_and_Headcount_snapshot!$K$1251:$Q$1251</definedName>
    <definedName name="CharRedcar_and_ClevelandTime_in_service20_years_or_more_but_less_than_30_yearsTime_in_service20_years_or_more_but_less_than_30_years">CSWW_FTE_and_Headcount_snapshot!$K$1254:$Q$1254</definedName>
    <definedName name="CharRedcar_and_ClevelandTime_in_service30_years_or_moreTime_in_service30_years_or_more">CSWW_FTE_and_Headcount_snapshot!$K$1255:$Q$1255</definedName>
    <definedName name="CharRedcar_and_ClevelandTime_in_service5_years_or_more_but_less_than_10_yearsTime_in_service5_years_or_more_but_less_than_10_years">CSWW_FTE_and_Headcount_snapshot!$K$1252:$Q$1252</definedName>
    <definedName name="CharRedcar_and_ClevelandTime_in_serviceLess_than_2_yearsTime_in_serviceLess_than_2_years">CSWW_FTE_and_Headcount_snapshot!$K$1250:$Q$1250</definedName>
    <definedName name="CharRedcar_and_ClevelandTotal">CSWW_FTE_and_Headcount_snapshot!$K$21:$Q$21</definedName>
    <definedName name="CharRedcar_and_ClevelandTotal_Total">CSWW_FTE_and_Headcount_snapshot!$K$21:$Q$21</definedName>
    <definedName name="CharRochdale">CSWW_FTE_and_Headcount_snapshot!$K$38:$Q$38</definedName>
    <definedName name="CharRochdaleAge_group20_to_29_years_oldAge_group20_to_29_years_old">CSWW_FTE_and_Headcount_snapshot!$K$632:$Q$632</definedName>
    <definedName name="CharRochdaleAge_group30_to_39_years_oldAge_group30_to_39_years_old">CSWW_FTE_and_Headcount_snapshot!$K$633:$Q$633</definedName>
    <definedName name="CharRochdaleAge_group40_to_49_years_oldAge_group40_to_49_years_old">CSWW_FTE_and_Headcount_snapshot!$K$634:$Q$634</definedName>
    <definedName name="CharRochdaleAge_group50_years_old_and_overAge_group50_years_old_and_over">CSWW_FTE_and_Headcount_snapshot!$K$635:$Q$635</definedName>
    <definedName name="CharRochdaleEthnicityAny_other_ethnic_groupEthnicityAny_other_ethnic_group">CSWW_FTE_and_Headcount_snapshot!$K$3300:$Q$3300</definedName>
    <definedName name="CharRochdaleEthnicityAsian_or_Asian_BritishEthnicityAsian_or_Asian_British">CSWW_FTE_and_Headcount_snapshot!$K$3298:$Q$3298</definedName>
    <definedName name="CharRochdaleEthnicityBlack_or_Black_BritishEthnicityBlack_or_Black_British">CSWW_FTE_and_Headcount_snapshot!$K$3299:$Q$3299</definedName>
    <definedName name="CharRochdaleEthnicityMixedEthnicityMixed">CSWW_FTE_and_Headcount_snapshot!$K$3297:$Q$3297</definedName>
    <definedName name="CharRochdaleEthnicityRefused_or_not_availableEthnicityRefused_or_not_available">CSWW_FTE_and_Headcount_snapshot!$K$3301:$Q$3301</definedName>
    <definedName name="CharRochdaleEthnicityWhiteEthnicityWhite">CSWW_FTE_and_Headcount_snapshot!$K$3296:$Q$3296</definedName>
    <definedName name="CharRochdaleFemaleGenderFemale">CSWW_FTE_and_Headcount_snapshot!$K$236:$Q$236</definedName>
    <definedName name="CharRochdaleGenderFemaleGenderFemale">CSWW_FTE_and_Headcount_snapshot!$K$236:$Q$236</definedName>
    <definedName name="CharRochdaleGenderMaleGenderMale">CSWW_FTE_and_Headcount_snapshot!$K$237:$Q$237</definedName>
    <definedName name="CharRochdaleMaleGenderMale">CSWW_FTE_and_Headcount_snapshot!$K$237:$Q$237</definedName>
    <definedName name="CharRochdaleRoleCase_holderRoleCase_holder">CSWW_FTE_and_Headcount_snapshot!$K$2328:$Q$2328</definedName>
    <definedName name="CharRochdaleRoleFirst_line_managerRoleFirst_line_manager">CSWW_FTE_and_Headcount_snapshot!$K$2327:$Q$2327</definedName>
    <definedName name="CharRochdaleRoleMiddle_managerRoleMiddle_manager">CSWW_FTE_and_Headcount_snapshot!$K$2326:$Q$2326</definedName>
    <definedName name="CharRochdaleRoleQualified_without_casesRoleQualified_without_cases">CSWW_FTE_and_Headcount_snapshot!$K$2329:$Q$2329</definedName>
    <definedName name="CharRochdaleRoleSenior_managerRoleSenior_manager">CSWW_FTE_and_Headcount_snapshot!$K$2324:$Q$2324</definedName>
    <definedName name="CharRochdaleRoleSenior_practitionerRoleSenior_practitioner">CSWW_FTE_and_Headcount_snapshot!$K$2325:$Q$2325</definedName>
    <definedName name="CharRochdaleTime_in_service10_years_or_more_but_less_than_20_yearsTime_in_service10_years_or_more_but_less_than_20_years">CSWW_FTE_and_Headcount_snapshot!$K$1355:$Q$1355</definedName>
    <definedName name="CharRochdaleTime_in_service2_years_or_more_but_less_than_5_yearsTime_in_service2_years_or_more_but_less_than_5_years">CSWW_FTE_and_Headcount_snapshot!$K$1353:$Q$1353</definedName>
    <definedName name="CharRochdaleTime_in_service20_years_or_more_but_less_than_30_yearsTime_in_service20_years_or_more_but_less_than_30_years">CSWW_FTE_and_Headcount_snapshot!$K$1356:$Q$1356</definedName>
    <definedName name="CharRochdaleTime_in_service30_years_or_moreTime_in_service30_years_or_more">CSWW_FTE_and_Headcount_snapshot!$K$1357:$Q$1357</definedName>
    <definedName name="CharRochdaleTime_in_service5_years_or_more_but_less_than_10_yearsTime_in_service5_years_or_more_but_less_than_10_years">CSWW_FTE_and_Headcount_snapshot!$K$1354:$Q$1354</definedName>
    <definedName name="CharRochdaleTime_in_serviceLess_than_2_yearsTime_in_serviceLess_than_2_years">CSWW_FTE_and_Headcount_snapshot!$K$1352:$Q$1352</definedName>
    <definedName name="CharRochdaleTotal">CSWW_FTE_and_Headcount_snapshot!$K$38:$Q$38</definedName>
    <definedName name="CharRochdaleTotal_Total">CSWW_FTE_and_Headcount_snapshot!$K$38:$Q$38</definedName>
    <definedName name="CharRotherham">CSWW_FTE_and_Headcount_snapshot!$K$59:$Q$59</definedName>
    <definedName name="CharRotherhamAge_group20_to_29_years_oldAge_group20_to_29_years_old">CSWW_FTE_and_Headcount_snapshot!$K$716:$Q$716</definedName>
    <definedName name="CharRotherhamAge_group30_to_39_years_oldAge_group30_to_39_years_old">CSWW_FTE_and_Headcount_snapshot!$K$717:$Q$717</definedName>
    <definedName name="CharRotherhamAge_group40_to_49_years_oldAge_group40_to_49_years_old">CSWW_FTE_and_Headcount_snapshot!$K$718:$Q$718</definedName>
    <definedName name="CharRotherhamAge_group50_years_old_and_overAge_group50_years_old_and_over">CSWW_FTE_and_Headcount_snapshot!$K$719:$Q$719</definedName>
    <definedName name="CharRotherhamEthnicityAny_other_ethnic_groupEthnicityAny_other_ethnic_group">CSWW_FTE_and_Headcount_snapshot!$K$3426:$Q$3426</definedName>
    <definedName name="CharRotherhamEthnicityAsian_or_Asian_BritishEthnicityAsian_or_Asian_British">CSWW_FTE_and_Headcount_snapshot!$K$3424:$Q$3424</definedName>
    <definedName name="CharRotherhamEthnicityBlack_or_Black_BritishEthnicityBlack_or_Black_British">CSWW_FTE_and_Headcount_snapshot!$K$3425:$Q$3425</definedName>
    <definedName name="CharRotherhamEthnicityMixedEthnicityMixed">CSWW_FTE_and_Headcount_snapshot!$K$3423:$Q$3423</definedName>
    <definedName name="CharRotherhamEthnicityRefused_or_not_availableEthnicityRefused_or_not_available">CSWW_FTE_and_Headcount_snapshot!$K$3427:$Q$3427</definedName>
    <definedName name="CharRotherhamEthnicityWhiteEthnicityWhite">CSWW_FTE_and_Headcount_snapshot!$K$3422:$Q$3422</definedName>
    <definedName name="CharRotherhamFemaleGenderFemale">CSWW_FTE_and_Headcount_snapshot!$K$278:$Q$278</definedName>
    <definedName name="CharRotherhamGenderFemaleGenderFemale">CSWW_FTE_and_Headcount_snapshot!$K$278:$Q$278</definedName>
    <definedName name="CharRotherhamGenderMaleGenderMale">CSWW_FTE_and_Headcount_snapshot!$K$279:$Q$279</definedName>
    <definedName name="CharRotherhamMaleGenderMale">CSWW_FTE_and_Headcount_snapshot!$K$279:$Q$279</definedName>
    <definedName name="CharRotherhamRoleCase_holderRoleCase_holder">CSWW_FTE_and_Headcount_snapshot!$K$2454:$Q$2454</definedName>
    <definedName name="CharRotherhamRoleFirst_line_managerRoleFirst_line_manager">CSWW_FTE_and_Headcount_snapshot!$K$2453:$Q$2453</definedName>
    <definedName name="CharRotherhamRoleMiddle_managerRoleMiddle_manager">CSWW_FTE_and_Headcount_snapshot!$K$2452:$Q$2452</definedName>
    <definedName name="CharRotherhamRoleQualified_without_casesRoleQualified_without_cases">CSWW_FTE_and_Headcount_snapshot!$K$2455:$Q$2455</definedName>
    <definedName name="CharRotherhamRoleSenior_managerRoleSenior_manager">CSWW_FTE_and_Headcount_snapshot!$K$2450:$Q$2450</definedName>
    <definedName name="CharRotherhamRoleSenior_practitionerRoleSenior_practitioner">CSWW_FTE_and_Headcount_snapshot!$K$2451:$Q$2451</definedName>
    <definedName name="CharRotherhamTime_in_service10_years_or_more_but_less_than_20_yearsTime_in_service10_years_or_more_but_less_than_20_years">CSWW_FTE_and_Headcount_snapshot!$K$1481:$Q$1481</definedName>
    <definedName name="CharRotherhamTime_in_service2_years_or_more_but_less_than_5_yearsTime_in_service2_years_or_more_but_less_than_5_years">CSWW_FTE_and_Headcount_snapshot!$K$1479:$Q$1479</definedName>
    <definedName name="CharRotherhamTime_in_service20_years_or_more_but_less_than_30_yearsTime_in_service20_years_or_more_but_less_than_30_years">CSWW_FTE_and_Headcount_snapshot!$K$1482:$Q$1482</definedName>
    <definedName name="CharRotherhamTime_in_service30_years_or_moreTime_in_service30_years_or_more">CSWW_FTE_and_Headcount_snapshot!$K$1483:$Q$1483</definedName>
    <definedName name="CharRotherhamTime_in_service5_years_or_more_but_less_than_10_yearsTime_in_service5_years_or_more_but_less_than_10_years">CSWW_FTE_and_Headcount_snapshot!$K$1480:$Q$1480</definedName>
    <definedName name="CharRotherhamTime_in_serviceLess_than_2_yearsTime_in_serviceLess_than_2_years">CSWW_FTE_and_Headcount_snapshot!$K$1478:$Q$1478</definedName>
    <definedName name="CharRotherhamTotal">CSWW_FTE_and_Headcount_snapshot!$K$59:$Q$59</definedName>
    <definedName name="CharRotherhamTotal_Total">CSWW_FTE_and_Headcount_snapshot!$K$59:$Q$59</definedName>
    <definedName name="CharRutland">CSWW_FTE_and_Headcount_snapshot!$K$71:$Q$71</definedName>
    <definedName name="CharRutlandAge_group20_to_29_years_oldAge_group20_to_29_years_old">CSWW_FTE_and_Headcount_snapshot!$K$764:$Q$764</definedName>
    <definedName name="CharRutlandAge_group30_to_39_years_oldAge_group30_to_39_years_old">CSWW_FTE_and_Headcount_snapshot!$K$765:$Q$765</definedName>
    <definedName name="CharRutlandAge_group40_to_49_years_oldAge_group40_to_49_years_old">CSWW_FTE_and_Headcount_snapshot!$K$766:$Q$766</definedName>
    <definedName name="CharRutlandAge_group50_years_old_and_overAge_group50_years_old_and_over">CSWW_FTE_and_Headcount_snapshot!$K$767:$Q$767</definedName>
    <definedName name="CharRutlandEthnicityAny_other_ethnic_groupEthnicityAny_other_ethnic_group">CSWW_FTE_and_Headcount_snapshot!$K$3498:$Q$3498</definedName>
    <definedName name="CharRutlandEthnicityAsian_or_Asian_BritishEthnicityAsian_or_Asian_British">CSWW_FTE_and_Headcount_snapshot!$K$3496:$Q$3496</definedName>
    <definedName name="CharRutlandEthnicityBlack_or_Black_BritishEthnicityBlack_or_Black_British">CSWW_FTE_and_Headcount_snapshot!$K$3497:$Q$3497</definedName>
    <definedName name="CharRutlandEthnicityMixedEthnicityMixed">CSWW_FTE_and_Headcount_snapshot!$K$3495:$Q$3495</definedName>
    <definedName name="CharRutlandEthnicityRefused_or_not_availableEthnicityRefused_or_not_available">CSWW_FTE_and_Headcount_snapshot!$K$3499:$Q$3499</definedName>
    <definedName name="CharRutlandEthnicityWhiteEthnicityWhite">CSWW_FTE_and_Headcount_snapshot!$K$3494:$Q$3494</definedName>
    <definedName name="CharRutlandFemaleGenderFemale">CSWW_FTE_and_Headcount_snapshot!$K$302:$Q$302</definedName>
    <definedName name="CharRutlandGenderFemaleGenderFemale">CSWW_FTE_and_Headcount_snapshot!$K$302:$Q$302</definedName>
    <definedName name="CharRutlandGenderMaleGenderMale">CSWW_FTE_and_Headcount_snapshot!$K$303:$Q$303</definedName>
    <definedName name="CharRutlandMaleGenderMale">CSWW_FTE_and_Headcount_snapshot!$K$303:$Q$303</definedName>
    <definedName name="CharRutlandRoleCase_holderRoleCase_holder">CSWW_FTE_and_Headcount_snapshot!$K$2526:$Q$2526</definedName>
    <definedName name="CharRutlandRoleFirst_line_managerRoleFirst_line_manager">CSWW_FTE_and_Headcount_snapshot!$K$2525:$Q$2525</definedName>
    <definedName name="CharRutlandRoleMiddle_managerRoleMiddle_manager">CSWW_FTE_and_Headcount_snapshot!$K$2524:$Q$2524</definedName>
    <definedName name="CharRutlandRoleQualified_without_casesRoleQualified_without_cases">CSWW_FTE_and_Headcount_snapshot!$K$2527:$Q$2527</definedName>
    <definedName name="CharRutlandRoleSenior_managerRoleSenior_manager">CSWW_FTE_and_Headcount_snapshot!$K$2522:$Q$2522</definedName>
    <definedName name="CharRutlandRoleSenior_practitionerRoleSenior_practitioner">CSWW_FTE_and_Headcount_snapshot!$K$2523:$Q$2523</definedName>
    <definedName name="CharRutlandTime_in_service10_years_or_more_but_less_than_20_yearsTime_in_service10_years_or_more_but_less_than_20_years">CSWW_FTE_and_Headcount_snapshot!$K$1553:$Q$1553</definedName>
    <definedName name="CharRutlandTime_in_service2_years_or_more_but_less_than_5_yearsTime_in_service2_years_or_more_but_less_than_5_years">CSWW_FTE_and_Headcount_snapshot!$K$1551:$Q$1551</definedName>
    <definedName name="CharRutlandTime_in_service20_years_or_more_but_less_than_30_yearsTime_in_service20_years_or_more_but_less_than_30_years">CSWW_FTE_and_Headcount_snapshot!$K$1554:$Q$1554</definedName>
    <definedName name="CharRutlandTime_in_service30_years_or_moreTime_in_service30_years_or_more">CSWW_FTE_and_Headcount_snapshot!$K$1555:$Q$1555</definedName>
    <definedName name="CharRutlandTime_in_service5_years_or_more_but_less_than_10_yearsTime_in_service5_years_or_more_but_less_than_10_years">CSWW_FTE_and_Headcount_snapshot!$K$1552:$Q$1552</definedName>
    <definedName name="CharRutlandTime_in_serviceLess_than_2_yearsTime_in_serviceLess_than_2_years">CSWW_FTE_and_Headcount_snapshot!$K$1550:$Q$1550</definedName>
    <definedName name="CharRutlandTotal">CSWW_FTE_and_Headcount_snapshot!$K$71:$Q$71</definedName>
    <definedName name="CharRutlandTotal_Total">CSWW_FTE_and_Headcount_snapshot!$K$71:$Q$71</definedName>
    <definedName name="CharSalford">CSWW_FTE_and_Headcount_snapshot!$K$39:$Q$39</definedName>
    <definedName name="CharSalfordAge_group20_to_29_years_oldAge_group20_to_29_years_old">CSWW_FTE_and_Headcount_snapshot!$K$636:$Q$636</definedName>
    <definedName name="CharSalfordAge_group30_to_39_years_oldAge_group30_to_39_years_old">CSWW_FTE_and_Headcount_snapshot!$K$637:$Q$637</definedName>
    <definedName name="CharSalfordAge_group40_to_49_years_oldAge_group40_to_49_years_old">CSWW_FTE_and_Headcount_snapshot!$K$638:$Q$638</definedName>
    <definedName name="CharSalfordAge_group50_years_old_and_overAge_group50_years_old_and_over">CSWW_FTE_and_Headcount_snapshot!$K$639:$Q$639</definedName>
    <definedName name="CharSalfordEthnicityAny_other_ethnic_groupEthnicityAny_other_ethnic_group">CSWW_FTE_and_Headcount_snapshot!$K$3306:$Q$3306</definedName>
    <definedName name="CharSalfordEthnicityAsian_or_Asian_BritishEthnicityAsian_or_Asian_British">CSWW_FTE_and_Headcount_snapshot!$K$3304:$Q$3304</definedName>
    <definedName name="CharSalfordEthnicityBlack_or_Black_BritishEthnicityBlack_or_Black_British">CSWW_FTE_and_Headcount_snapshot!$K$3305:$Q$3305</definedName>
    <definedName name="CharSalfordEthnicityMixedEthnicityMixed">CSWW_FTE_and_Headcount_snapshot!$K$3303:$Q$3303</definedName>
    <definedName name="CharSalfordEthnicityRefused_or_not_availableEthnicityRefused_or_not_available">CSWW_FTE_and_Headcount_snapshot!$K$3307:$Q$3307</definedName>
    <definedName name="CharSalfordEthnicityWhiteEthnicityWhite">CSWW_FTE_and_Headcount_snapshot!$K$3302:$Q$3302</definedName>
    <definedName name="CharSalfordFemaleGenderFemale">CSWW_FTE_and_Headcount_snapshot!$K$238:$Q$238</definedName>
    <definedName name="CharSalfordGenderFemaleGenderFemale">CSWW_FTE_and_Headcount_snapshot!$K$238:$Q$238</definedName>
    <definedName name="CharSalfordGenderMaleGenderMale">CSWW_FTE_and_Headcount_snapshot!$K$239:$Q$239</definedName>
    <definedName name="CharSalfordMaleGenderMale">CSWW_FTE_and_Headcount_snapshot!$K$239:$Q$239</definedName>
    <definedName name="CharSalfordRoleCase_holderRoleCase_holder">CSWW_FTE_and_Headcount_snapshot!$K$2334:$Q$2334</definedName>
    <definedName name="CharSalfordRoleFirst_line_managerRoleFirst_line_manager">CSWW_FTE_and_Headcount_snapshot!$K$2333:$Q$2333</definedName>
    <definedName name="CharSalfordRoleMiddle_managerRoleMiddle_manager">CSWW_FTE_and_Headcount_snapshot!$K$2332:$Q$2332</definedName>
    <definedName name="CharSalfordRoleQualified_without_casesRoleQualified_without_cases">CSWW_FTE_and_Headcount_snapshot!$K$2335:$Q$2335</definedName>
    <definedName name="CharSalfordRoleSenior_managerRoleSenior_manager">CSWW_FTE_and_Headcount_snapshot!$K$2330:$Q$2330</definedName>
    <definedName name="CharSalfordRoleSenior_practitionerRoleSenior_practitioner">CSWW_FTE_and_Headcount_snapshot!$K$2331:$Q$2331</definedName>
    <definedName name="CharSalfordTime_in_service10_years_or_more_but_less_than_20_yearsTime_in_service10_years_or_more_but_less_than_20_years">CSWW_FTE_and_Headcount_snapshot!$K$1361:$Q$1361</definedName>
    <definedName name="CharSalfordTime_in_service2_years_or_more_but_less_than_5_yearsTime_in_service2_years_or_more_but_less_than_5_years">CSWW_FTE_and_Headcount_snapshot!$K$1359:$Q$1359</definedName>
    <definedName name="CharSalfordTime_in_service20_years_or_more_but_less_than_30_yearsTime_in_service20_years_or_more_but_less_than_30_years">CSWW_FTE_and_Headcount_snapshot!$K$1362:$Q$1362</definedName>
    <definedName name="CharSalfordTime_in_service30_years_or_moreTime_in_service30_years_or_more">CSWW_FTE_and_Headcount_snapshot!$K$1363:$Q$1363</definedName>
    <definedName name="CharSalfordTime_in_service5_years_or_more_but_less_than_10_yearsTime_in_service5_years_or_more_but_less_than_10_years">CSWW_FTE_and_Headcount_snapshot!$K$1360:$Q$1360</definedName>
    <definedName name="CharSalfordTime_in_serviceLess_than_2_yearsTime_in_serviceLess_than_2_years">CSWW_FTE_and_Headcount_snapshot!$K$1358:$Q$1358</definedName>
    <definedName name="CharSalfordTotal">CSWW_FTE_and_Headcount_snapshot!$K$39:$Q$39</definedName>
    <definedName name="CharSalfordTotal_Total">CSWW_FTE_and_Headcount_snapshot!$K$39:$Q$39</definedName>
    <definedName name="CharSandwell">CSWW_FTE_and_Headcount_snapshot!$K$76:$Q$76</definedName>
    <definedName name="CharSandwellAge_group20_to_29_years_oldAge_group20_to_29_years_old">CSWW_FTE_and_Headcount_snapshot!$K$784:$Q$784</definedName>
    <definedName name="CharSandwellAge_group30_to_39_years_oldAge_group30_to_39_years_old">CSWW_FTE_and_Headcount_snapshot!$K$785:$Q$785</definedName>
    <definedName name="CharSandwellAge_group40_to_49_years_oldAge_group40_to_49_years_old">CSWW_FTE_and_Headcount_snapshot!$K$786:$Q$786</definedName>
    <definedName name="CharSandwellAge_group50_years_old_and_overAge_group50_years_old_and_over">CSWW_FTE_and_Headcount_snapshot!$K$787:$Q$787</definedName>
    <definedName name="CharSandwellEthnicityAny_other_ethnic_groupEthnicityAny_other_ethnic_group">CSWW_FTE_and_Headcount_snapshot!$K$3528:$Q$3528</definedName>
    <definedName name="CharSandwellEthnicityAsian_or_Asian_BritishEthnicityAsian_or_Asian_British">CSWW_FTE_and_Headcount_snapshot!$K$3526:$Q$3526</definedName>
    <definedName name="CharSandwellEthnicityBlack_or_Black_BritishEthnicityBlack_or_Black_British">CSWW_FTE_and_Headcount_snapshot!$K$3527:$Q$3527</definedName>
    <definedName name="CharSandwellEthnicityMixedEthnicityMixed">CSWW_FTE_and_Headcount_snapshot!$K$3525:$Q$3525</definedName>
    <definedName name="CharSandwellEthnicityRefused_or_not_availableEthnicityRefused_or_not_available">CSWW_FTE_and_Headcount_snapshot!$K$3529:$Q$3529</definedName>
    <definedName name="CharSandwellEthnicityWhiteEthnicityWhite">CSWW_FTE_and_Headcount_snapshot!$K$3524:$Q$3524</definedName>
    <definedName name="CharSandwellFemaleGenderFemale">CSWW_FTE_and_Headcount_snapshot!$K$312:$Q$312</definedName>
    <definedName name="CharSandwellGenderFemaleGenderFemale">CSWW_FTE_and_Headcount_snapshot!$K$312:$Q$312</definedName>
    <definedName name="CharSandwellGenderMaleGenderMale">CSWW_FTE_and_Headcount_snapshot!$K$313:$Q$313</definedName>
    <definedName name="CharSandwellMaleGenderMale">CSWW_FTE_and_Headcount_snapshot!$K$313:$Q$313</definedName>
    <definedName name="CharSandwellRoleCase_holderRoleCase_holder">CSWW_FTE_and_Headcount_snapshot!$K$2556:$Q$2556</definedName>
    <definedName name="CharSandwellRoleFirst_line_managerRoleFirst_line_manager">CSWW_FTE_and_Headcount_snapshot!$K$2555:$Q$2555</definedName>
    <definedName name="CharSandwellRoleMiddle_managerRoleMiddle_manager">CSWW_FTE_and_Headcount_snapshot!$K$2554:$Q$2554</definedName>
    <definedName name="CharSandwellRoleQualified_without_casesRoleQualified_without_cases">CSWW_FTE_and_Headcount_snapshot!$K$2557:$Q$2557</definedName>
    <definedName name="CharSandwellRoleSenior_managerRoleSenior_manager">CSWW_FTE_and_Headcount_snapshot!$K$2552:$Q$2552</definedName>
    <definedName name="CharSandwellRoleSenior_practitionerRoleSenior_practitioner">CSWW_FTE_and_Headcount_snapshot!$K$2553:$Q$2553</definedName>
    <definedName name="CharSandwellTime_in_service10_years_or_more_but_less_than_20_yearsTime_in_service10_years_or_more_but_less_than_20_years">CSWW_FTE_and_Headcount_snapshot!$K$1583:$Q$1583</definedName>
    <definedName name="CharSandwellTime_in_service2_years_or_more_but_less_than_5_yearsTime_in_service2_years_or_more_but_less_than_5_years">CSWW_FTE_and_Headcount_snapshot!$K$1581:$Q$1581</definedName>
    <definedName name="CharSandwellTime_in_service20_years_or_more_but_less_than_30_yearsTime_in_service20_years_or_more_but_less_than_30_years">CSWW_FTE_and_Headcount_snapshot!$K$1584:$Q$1584</definedName>
    <definedName name="CharSandwellTime_in_service30_years_or_moreTime_in_service30_years_or_more">CSWW_FTE_and_Headcount_snapshot!$K$1585:$Q$1585</definedName>
    <definedName name="CharSandwellTime_in_service5_years_or_more_but_less_than_10_yearsTime_in_service5_years_or_more_but_less_than_10_years">CSWW_FTE_and_Headcount_snapshot!$K$1582:$Q$1582</definedName>
    <definedName name="CharSandwellTime_in_serviceLess_than_2_yearsTime_in_serviceLess_than_2_years">CSWW_FTE_and_Headcount_snapshot!$K$1580:$Q$1580</definedName>
    <definedName name="CharSandwellTotal">CSWW_FTE_and_Headcount_snapshot!$K$76:$Q$76</definedName>
    <definedName name="CharSandwellTotal_Total">CSWW_FTE_and_Headcount_snapshot!$K$76:$Q$76</definedName>
    <definedName name="CharSefton">CSWW_FTE_and_Headcount_snapshot!$K$40:$Q$40</definedName>
    <definedName name="CharSeftonAge_group20_to_29_years_oldAge_group20_to_29_years_old">CSWW_FTE_and_Headcount_snapshot!$K$640:$Q$640</definedName>
    <definedName name="CharSeftonAge_group30_to_39_years_oldAge_group30_to_39_years_old">CSWW_FTE_and_Headcount_snapshot!$K$641:$Q$641</definedName>
    <definedName name="CharSeftonAge_group40_to_49_years_oldAge_group40_to_49_years_old">CSWW_FTE_and_Headcount_snapshot!$K$642:$Q$642</definedName>
    <definedName name="CharSeftonAge_group50_years_old_and_overAge_group50_years_old_and_over">CSWW_FTE_and_Headcount_snapshot!$K$643:$Q$643</definedName>
    <definedName name="CharSeftonEthnicityAny_other_ethnic_groupEthnicityAny_other_ethnic_group">CSWW_FTE_and_Headcount_snapshot!$K$3312:$Q$3312</definedName>
    <definedName name="CharSeftonEthnicityAsian_or_Asian_BritishEthnicityAsian_or_Asian_British">CSWW_FTE_and_Headcount_snapshot!$K$3310:$Q$3310</definedName>
    <definedName name="CharSeftonEthnicityBlack_or_Black_BritishEthnicityBlack_or_Black_British">CSWW_FTE_and_Headcount_snapshot!$K$3311:$Q$3311</definedName>
    <definedName name="CharSeftonEthnicityMixedEthnicityMixed">CSWW_FTE_and_Headcount_snapshot!$K$3309:$Q$3309</definedName>
    <definedName name="CharSeftonEthnicityRefused_or_not_availableEthnicityRefused_or_not_available">CSWW_FTE_and_Headcount_snapshot!$K$3313:$Q$3313</definedName>
    <definedName name="CharSeftonEthnicityWhiteEthnicityWhite">CSWW_FTE_and_Headcount_snapshot!$K$3308:$Q$3308</definedName>
    <definedName name="CharSeftonFemaleGenderFemale">CSWW_FTE_and_Headcount_snapshot!$K$240:$Q$240</definedName>
    <definedName name="CharSeftonGenderFemaleGenderFemale">CSWW_FTE_and_Headcount_snapshot!$K$240:$Q$240</definedName>
    <definedName name="CharSeftonGenderMaleGenderMale">CSWW_FTE_and_Headcount_snapshot!$K$241:$Q$241</definedName>
    <definedName name="CharSeftonMaleGenderMale">CSWW_FTE_and_Headcount_snapshot!$K$241:$Q$241</definedName>
    <definedName name="CharSeftonRoleCase_holderRoleCase_holder">CSWW_FTE_and_Headcount_snapshot!$K$2340:$Q$2340</definedName>
    <definedName name="CharSeftonRoleFirst_line_managerRoleFirst_line_manager">CSWW_FTE_and_Headcount_snapshot!$K$2339:$Q$2339</definedName>
    <definedName name="CharSeftonRoleMiddle_managerRoleMiddle_manager">CSWW_FTE_and_Headcount_snapshot!$K$2338:$Q$2338</definedName>
    <definedName name="CharSeftonRoleQualified_without_casesRoleQualified_without_cases">CSWW_FTE_and_Headcount_snapshot!$K$2341:$Q$2341</definedName>
    <definedName name="CharSeftonRoleSenior_managerRoleSenior_manager">CSWW_FTE_and_Headcount_snapshot!$K$2336:$Q$2336</definedName>
    <definedName name="CharSeftonRoleSenior_practitionerRoleSenior_practitioner">CSWW_FTE_and_Headcount_snapshot!$K$2337:$Q$2337</definedName>
    <definedName name="CharSeftonTime_in_service10_years_or_more_but_less_than_20_yearsTime_in_service10_years_or_more_but_less_than_20_years">CSWW_FTE_and_Headcount_snapshot!$K$1367:$Q$1367</definedName>
    <definedName name="CharSeftonTime_in_service2_years_or_more_but_less_than_5_yearsTime_in_service2_years_or_more_but_less_than_5_years">CSWW_FTE_and_Headcount_snapshot!$K$1365:$Q$1365</definedName>
    <definedName name="CharSeftonTime_in_service20_years_or_more_but_less_than_30_yearsTime_in_service20_years_or_more_but_less_than_30_years">CSWW_FTE_and_Headcount_snapshot!$K$1368:$Q$1368</definedName>
    <definedName name="CharSeftonTime_in_service30_years_or_moreTime_in_service30_years_or_more">CSWW_FTE_and_Headcount_snapshot!$K$1369:$Q$1369</definedName>
    <definedName name="CharSeftonTime_in_service5_years_or_more_but_less_than_10_yearsTime_in_service5_years_or_more_but_less_than_10_years">CSWW_FTE_and_Headcount_snapshot!$K$1366:$Q$1366</definedName>
    <definedName name="CharSeftonTime_in_serviceLess_than_2_yearsTime_in_serviceLess_than_2_years">CSWW_FTE_and_Headcount_snapshot!$K$1364:$Q$1364</definedName>
    <definedName name="CharSeftonTotal">CSWW_FTE_and_Headcount_snapshot!$K$40:$Q$40</definedName>
    <definedName name="CharSeftonTotal_Total">CSWW_FTE_and_Headcount_snapshot!$K$40:$Q$40</definedName>
    <definedName name="CharSheffield">CSWW_FTE_and_Headcount_snapshot!$K$60:$Q$60</definedName>
    <definedName name="CharSheffieldAge_group20_to_29_years_oldAge_group20_to_29_years_old">CSWW_FTE_and_Headcount_snapshot!$K$720:$Q$720</definedName>
    <definedName name="CharSheffieldAge_group30_to_39_years_oldAge_group30_to_39_years_old">CSWW_FTE_and_Headcount_snapshot!$K$721:$Q$721</definedName>
    <definedName name="CharSheffieldAge_group40_to_49_years_oldAge_group40_to_49_years_old">CSWW_FTE_and_Headcount_snapshot!$K$722:$Q$722</definedName>
    <definedName name="CharSheffieldAge_group50_years_old_and_overAge_group50_years_old_and_over">CSWW_FTE_and_Headcount_snapshot!$K$723:$Q$723</definedName>
    <definedName name="CharSheffieldEthnicityAny_other_ethnic_groupEthnicityAny_other_ethnic_group">CSWW_FTE_and_Headcount_snapshot!$K$3432:$Q$3432</definedName>
    <definedName name="CharSheffieldEthnicityAsian_or_Asian_BritishEthnicityAsian_or_Asian_British">CSWW_FTE_and_Headcount_snapshot!$K$3430:$Q$3430</definedName>
    <definedName name="CharSheffieldEthnicityBlack_or_Black_BritishEthnicityBlack_or_Black_British">CSWW_FTE_and_Headcount_snapshot!$K$3431:$Q$3431</definedName>
    <definedName name="CharSheffieldEthnicityMixedEthnicityMixed">CSWW_FTE_and_Headcount_snapshot!$K$3429:$Q$3429</definedName>
    <definedName name="CharSheffieldEthnicityRefused_or_not_availableEthnicityRefused_or_not_available">CSWW_FTE_and_Headcount_snapshot!$K$3433:$Q$3433</definedName>
    <definedName name="CharSheffieldEthnicityWhiteEthnicityWhite">CSWW_FTE_and_Headcount_snapshot!$K$3428:$Q$3428</definedName>
    <definedName name="CharSheffieldFemaleGenderFemale">CSWW_FTE_and_Headcount_snapshot!$K$280:$Q$280</definedName>
    <definedName name="CharSheffieldGenderFemaleGenderFemale">CSWW_FTE_and_Headcount_snapshot!$K$280:$Q$280</definedName>
    <definedName name="CharSheffieldGenderMaleGenderMale">CSWW_FTE_and_Headcount_snapshot!$K$281:$Q$281</definedName>
    <definedName name="CharSheffieldMaleGenderMale">CSWW_FTE_and_Headcount_snapshot!$K$281:$Q$281</definedName>
    <definedName name="CharSheffieldRoleCase_holderRoleCase_holder">CSWW_FTE_and_Headcount_snapshot!$K$2460:$Q$2460</definedName>
    <definedName name="CharSheffieldRoleFirst_line_managerRoleFirst_line_manager">CSWW_FTE_and_Headcount_snapshot!$K$2459:$Q$2459</definedName>
    <definedName name="CharSheffieldRoleMiddle_managerRoleMiddle_manager">CSWW_FTE_and_Headcount_snapshot!$K$2458:$Q$2458</definedName>
    <definedName name="CharSheffieldRoleQualified_without_casesRoleQualified_without_cases">CSWW_FTE_and_Headcount_snapshot!$K$2461:$Q$2461</definedName>
    <definedName name="CharSheffieldRoleSenior_managerRoleSenior_manager">CSWW_FTE_and_Headcount_snapshot!$K$2456:$Q$2456</definedName>
    <definedName name="CharSheffieldRoleSenior_practitionerRoleSenior_practitioner">CSWW_FTE_and_Headcount_snapshot!$K$2457:$Q$2457</definedName>
    <definedName name="CharSheffieldTime_in_service10_years_or_more_but_less_than_20_yearsTime_in_service10_years_or_more_but_less_than_20_years">CSWW_FTE_and_Headcount_snapshot!$K$1487:$Q$1487</definedName>
    <definedName name="CharSheffieldTime_in_service2_years_or_more_but_less_than_5_yearsTime_in_service2_years_or_more_but_less_than_5_years">CSWW_FTE_and_Headcount_snapshot!$K$1485:$Q$1485</definedName>
    <definedName name="CharSheffieldTime_in_service20_years_or_more_but_less_than_30_yearsTime_in_service20_years_or_more_but_less_than_30_years">CSWW_FTE_and_Headcount_snapshot!$K$1488:$Q$1488</definedName>
    <definedName name="CharSheffieldTime_in_service30_years_or_moreTime_in_service30_years_or_more">CSWW_FTE_and_Headcount_snapshot!$K$1489:$Q$1489</definedName>
    <definedName name="CharSheffieldTime_in_service5_years_or_more_but_less_than_10_yearsTime_in_service5_years_or_more_but_less_than_10_years">CSWW_FTE_and_Headcount_snapshot!$K$1486:$Q$1486</definedName>
    <definedName name="CharSheffieldTime_in_serviceLess_than_2_yearsTime_in_serviceLess_than_2_years">CSWW_FTE_and_Headcount_snapshot!$K$1484:$Q$1484</definedName>
    <definedName name="CharSheffieldTotal">CSWW_FTE_and_Headcount_snapshot!$K$60:$Q$60</definedName>
    <definedName name="CharSheffieldTotal_Total">CSWW_FTE_and_Headcount_snapshot!$K$60:$Q$60</definedName>
    <definedName name="CharShropshire">CSWW_FTE_and_Headcount_snapshot!$K$77:$Q$77</definedName>
    <definedName name="CharShropshireAge_group20_to_29_years_oldAge_group20_to_29_years_old">CSWW_FTE_and_Headcount_snapshot!$K$788:$Q$788</definedName>
    <definedName name="CharShropshireAge_group30_to_39_years_oldAge_group30_to_39_years_old">CSWW_FTE_and_Headcount_snapshot!$K$789:$Q$789</definedName>
    <definedName name="CharShropshireAge_group40_to_49_years_oldAge_group40_to_49_years_old">CSWW_FTE_and_Headcount_snapshot!$K$790:$Q$790</definedName>
    <definedName name="CharShropshireAge_group50_years_old_and_overAge_group50_years_old_and_over">CSWW_FTE_and_Headcount_snapshot!$K$791:$Q$791</definedName>
    <definedName name="CharShropshireEthnicityAny_other_ethnic_groupEthnicityAny_other_ethnic_group">CSWW_FTE_and_Headcount_snapshot!$K$3534:$Q$3534</definedName>
    <definedName name="CharShropshireEthnicityAsian_or_Asian_BritishEthnicityAsian_or_Asian_British">CSWW_FTE_and_Headcount_snapshot!$K$3532:$Q$3532</definedName>
    <definedName name="CharShropshireEthnicityBlack_or_Black_BritishEthnicityBlack_or_Black_British">CSWW_FTE_and_Headcount_snapshot!$K$3533:$Q$3533</definedName>
    <definedName name="CharShropshireEthnicityMixedEthnicityMixed">CSWW_FTE_and_Headcount_snapshot!$K$3531:$Q$3531</definedName>
    <definedName name="CharShropshireEthnicityRefused_or_not_availableEthnicityRefused_or_not_available">CSWW_FTE_and_Headcount_snapshot!$K$3535:$Q$3535</definedName>
    <definedName name="CharShropshireEthnicityWhiteEthnicityWhite">CSWW_FTE_and_Headcount_snapshot!$K$3530:$Q$3530</definedName>
    <definedName name="CharShropshireFemaleGenderFemale">CSWW_FTE_and_Headcount_snapshot!$K$314:$Q$314</definedName>
    <definedName name="CharShropshireGenderFemaleGenderFemale">CSWW_FTE_and_Headcount_snapshot!$K$314:$Q$314</definedName>
    <definedName name="CharShropshireGenderMaleGenderMale">CSWW_FTE_and_Headcount_snapshot!$K$315:$Q$315</definedName>
    <definedName name="CharShropshireMaleGenderMale">CSWW_FTE_and_Headcount_snapshot!$K$315:$Q$315</definedName>
    <definedName name="CharShropshireRoleCase_holderRoleCase_holder">CSWW_FTE_and_Headcount_snapshot!$K$2562:$Q$2562</definedName>
    <definedName name="CharShropshireRoleFirst_line_managerRoleFirst_line_manager">CSWW_FTE_and_Headcount_snapshot!$K$2561:$Q$2561</definedName>
    <definedName name="CharShropshireRoleMiddle_managerRoleMiddle_manager">CSWW_FTE_and_Headcount_snapshot!$K$2560:$Q$2560</definedName>
    <definedName name="CharShropshireRoleQualified_without_casesRoleQualified_without_cases">CSWW_FTE_and_Headcount_snapshot!$K$2563:$Q$2563</definedName>
    <definedName name="CharShropshireRoleSenior_managerRoleSenior_manager">CSWW_FTE_and_Headcount_snapshot!$K$2558:$Q$2558</definedName>
    <definedName name="CharShropshireRoleSenior_practitionerRoleSenior_practitioner">CSWW_FTE_and_Headcount_snapshot!$K$2559:$Q$2559</definedName>
    <definedName name="CharShropshireTime_in_service10_years_or_more_but_less_than_20_yearsTime_in_service10_years_or_more_but_less_than_20_years">CSWW_FTE_and_Headcount_snapshot!$K$1589:$Q$1589</definedName>
    <definedName name="CharShropshireTime_in_service2_years_or_more_but_less_than_5_yearsTime_in_service2_years_or_more_but_less_than_5_years">CSWW_FTE_and_Headcount_snapshot!$K$1587:$Q$1587</definedName>
    <definedName name="CharShropshireTime_in_service20_years_or_more_but_less_than_30_yearsTime_in_service20_years_or_more_but_less_than_30_years">CSWW_FTE_and_Headcount_snapshot!$K$1590:$Q$1590</definedName>
    <definedName name="CharShropshireTime_in_service30_years_or_moreTime_in_service30_years_or_more">CSWW_FTE_and_Headcount_snapshot!$K$1591:$Q$1591</definedName>
    <definedName name="CharShropshireTime_in_service5_years_or_more_but_less_than_10_yearsTime_in_service5_years_or_more_but_less_than_10_years">CSWW_FTE_and_Headcount_snapshot!$K$1588:$Q$1588</definedName>
    <definedName name="CharShropshireTime_in_serviceLess_than_2_yearsTime_in_serviceLess_than_2_years">CSWW_FTE_and_Headcount_snapshot!$K$1586:$Q$1586</definedName>
    <definedName name="CharShropshireTotal">CSWW_FTE_and_Headcount_snapshot!$K$77:$Q$77</definedName>
    <definedName name="CharShropshireTotal_Total">CSWW_FTE_and_Headcount_snapshot!$K$77:$Q$77</definedName>
    <definedName name="CharSlough">CSWW_FTE_and_Headcount_snapshot!$K$109:$Q$109</definedName>
    <definedName name="CharSloughAge_group20_to_29_years_oldAge_group20_to_29_years_old">CSWW_FTE_and_Headcount_snapshot!$K$916:$Q$916</definedName>
    <definedName name="CharSloughAge_group30_to_39_years_oldAge_group30_to_39_years_old">CSWW_FTE_and_Headcount_snapshot!$K$917:$Q$917</definedName>
    <definedName name="CharSloughAge_group40_to_49_years_oldAge_group40_to_49_years_old">CSWW_FTE_and_Headcount_snapshot!$K$918:$Q$918</definedName>
    <definedName name="CharSloughAge_group50_years_old_and_overAge_group50_years_old_and_over">CSWW_FTE_and_Headcount_snapshot!$K$919:$Q$919</definedName>
    <definedName name="CharSloughEthnicityAny_other_ethnic_groupEthnicityAny_other_ethnic_group">CSWW_FTE_and_Headcount_snapshot!$K$3726:$Q$3726</definedName>
    <definedName name="CharSloughEthnicityAsian_or_Asian_BritishEthnicityAsian_or_Asian_British">CSWW_FTE_and_Headcount_snapshot!$K$3724:$Q$3724</definedName>
    <definedName name="CharSloughEthnicityBlack_or_Black_BritishEthnicityBlack_or_Black_British">CSWW_FTE_and_Headcount_snapshot!$K$3725:$Q$3725</definedName>
    <definedName name="CharSloughEthnicityMixedEthnicityMixed">CSWW_FTE_and_Headcount_snapshot!$K$3723:$Q$3723</definedName>
    <definedName name="CharSloughEthnicityRefused_or_not_availableEthnicityRefused_or_not_available">CSWW_FTE_and_Headcount_snapshot!$K$3727:$Q$3727</definedName>
    <definedName name="CharSloughEthnicityWhiteEthnicityWhite">CSWW_FTE_and_Headcount_snapshot!$K$3722:$Q$3722</definedName>
    <definedName name="CharSloughFemaleGenderFemale">CSWW_FTE_and_Headcount_snapshot!$K$378:$Q$378</definedName>
    <definedName name="CharSloughGenderFemaleGenderFemale">CSWW_FTE_and_Headcount_snapshot!$K$378:$Q$378</definedName>
    <definedName name="CharSloughGenderMaleGenderMale">CSWW_FTE_and_Headcount_snapshot!$K$379:$Q$379</definedName>
    <definedName name="CharSloughMaleGenderMale">CSWW_FTE_and_Headcount_snapshot!$K$379:$Q$379</definedName>
    <definedName name="CharSloughRoleCase_holderRoleCase_holder">CSWW_FTE_and_Headcount_snapshot!$K$2754:$Q$2754</definedName>
    <definedName name="CharSloughRoleFirst_line_managerRoleFirst_line_manager">CSWW_FTE_and_Headcount_snapshot!$K$2753:$Q$2753</definedName>
    <definedName name="CharSloughRoleMiddle_managerRoleMiddle_manager">CSWW_FTE_and_Headcount_snapshot!$K$2752:$Q$2752</definedName>
    <definedName name="CharSloughRoleQualified_without_casesRoleQualified_without_cases">CSWW_FTE_and_Headcount_snapshot!$K$2755:$Q$2755</definedName>
    <definedName name="CharSloughRoleSenior_managerRoleSenior_manager">CSWW_FTE_and_Headcount_snapshot!$K$2750:$Q$2750</definedName>
    <definedName name="CharSloughRoleSenior_practitionerRoleSenior_practitioner">CSWW_FTE_and_Headcount_snapshot!$K$2751:$Q$2751</definedName>
    <definedName name="CharSloughTime_in_service10_years_or_more_but_less_than_20_yearsTime_in_service10_years_or_more_but_less_than_20_years">CSWW_FTE_and_Headcount_snapshot!$K$1781:$Q$1781</definedName>
    <definedName name="CharSloughTime_in_service2_years_or_more_but_less_than_5_yearsTime_in_service2_years_or_more_but_less_than_5_years">CSWW_FTE_and_Headcount_snapshot!$K$1779:$Q$1779</definedName>
    <definedName name="CharSloughTime_in_service20_years_or_more_but_less_than_30_yearsTime_in_service20_years_or_more_but_less_than_30_years">CSWW_FTE_and_Headcount_snapshot!$K$1782:$Q$1782</definedName>
    <definedName name="CharSloughTime_in_service30_years_or_moreTime_in_service30_years_or_more">CSWW_FTE_and_Headcount_snapshot!$K$1783:$Q$1783</definedName>
    <definedName name="CharSloughTime_in_service5_years_or_more_but_less_than_10_yearsTime_in_service5_years_or_more_but_less_than_10_years">CSWW_FTE_and_Headcount_snapshot!$K$1780:$Q$1780</definedName>
    <definedName name="CharSloughTime_in_serviceLess_than_2_yearsTime_in_serviceLess_than_2_years">CSWW_FTE_and_Headcount_snapshot!$K$1778:$Q$1778</definedName>
    <definedName name="CharSloughTotal">CSWW_FTE_and_Headcount_snapshot!$K$109:$Q$109</definedName>
    <definedName name="CharSloughTotal_Total">CSWW_FTE_and_Headcount_snapshot!$K$109:$Q$109</definedName>
    <definedName name="CharSolihull">CSWW_FTE_and_Headcount_snapshot!$K$78:$Q$78</definedName>
    <definedName name="CharSolihullAge_group20_to_29_years_oldAge_group20_to_29_years_old">CSWW_FTE_and_Headcount_snapshot!$K$792:$Q$792</definedName>
    <definedName name="CharSolihullAge_group30_to_39_years_oldAge_group30_to_39_years_old">CSWW_FTE_and_Headcount_snapshot!$K$793:$Q$793</definedName>
    <definedName name="CharSolihullAge_group40_to_49_years_oldAge_group40_to_49_years_old">CSWW_FTE_and_Headcount_snapshot!$K$794:$Q$794</definedName>
    <definedName name="CharSolihullAge_group50_years_old_and_overAge_group50_years_old_and_over">CSWW_FTE_and_Headcount_snapshot!$K$795:$Q$795</definedName>
    <definedName name="CharSolihullEthnicityAny_other_ethnic_groupEthnicityAny_other_ethnic_group">CSWW_FTE_and_Headcount_snapshot!$K$3540:$Q$3540</definedName>
    <definedName name="CharSolihullEthnicityAsian_or_Asian_BritishEthnicityAsian_or_Asian_British">CSWW_FTE_and_Headcount_snapshot!$K$3538:$Q$3538</definedName>
    <definedName name="CharSolihullEthnicityBlack_or_Black_BritishEthnicityBlack_or_Black_British">CSWW_FTE_and_Headcount_snapshot!$K$3539:$Q$3539</definedName>
    <definedName name="CharSolihullEthnicityMixedEthnicityMixed">CSWW_FTE_and_Headcount_snapshot!$K$3537:$Q$3537</definedName>
    <definedName name="CharSolihullEthnicityRefused_or_not_availableEthnicityRefused_or_not_available">CSWW_FTE_and_Headcount_snapshot!$K$3541:$Q$3541</definedName>
    <definedName name="CharSolihullEthnicityWhiteEthnicityWhite">CSWW_FTE_and_Headcount_snapshot!$K$3536:$Q$3536</definedName>
    <definedName name="CharSolihullFemaleGenderFemale">CSWW_FTE_and_Headcount_snapshot!$K$316:$Q$316</definedName>
    <definedName name="CharSolihullGenderFemaleGenderFemale">CSWW_FTE_and_Headcount_snapshot!$K$316:$Q$316</definedName>
    <definedName name="CharSolihullGenderMaleGenderMale">CSWW_FTE_and_Headcount_snapshot!$K$317:$Q$317</definedName>
    <definedName name="CharSolihullMaleGenderMale">CSWW_FTE_and_Headcount_snapshot!$K$317:$Q$317</definedName>
    <definedName name="CharSolihullRoleCase_holderRoleCase_holder">CSWW_FTE_and_Headcount_snapshot!$K$2568:$Q$2568</definedName>
    <definedName name="CharSolihullRoleFirst_line_managerRoleFirst_line_manager">CSWW_FTE_and_Headcount_snapshot!$K$2567:$Q$2567</definedName>
    <definedName name="CharSolihullRoleMiddle_managerRoleMiddle_manager">CSWW_FTE_and_Headcount_snapshot!$K$2566:$Q$2566</definedName>
    <definedName name="CharSolihullRoleQualified_without_casesRoleQualified_without_cases">CSWW_FTE_and_Headcount_snapshot!$K$2569:$Q$2569</definedName>
    <definedName name="CharSolihullRoleSenior_managerRoleSenior_manager">CSWW_FTE_and_Headcount_snapshot!$K$2564:$Q$2564</definedName>
    <definedName name="CharSolihullRoleSenior_practitionerRoleSenior_practitioner">CSWW_FTE_and_Headcount_snapshot!$K$2565:$Q$2565</definedName>
    <definedName name="CharSolihullTime_in_service10_years_or_more_but_less_than_20_yearsTime_in_service10_years_or_more_but_less_than_20_years">CSWW_FTE_and_Headcount_snapshot!$K$1595:$Q$1595</definedName>
    <definedName name="CharSolihullTime_in_service2_years_or_more_but_less_than_5_yearsTime_in_service2_years_or_more_but_less_than_5_years">CSWW_FTE_and_Headcount_snapshot!$K$1593:$Q$1593</definedName>
    <definedName name="CharSolihullTime_in_service20_years_or_more_but_less_than_30_yearsTime_in_service20_years_or_more_but_less_than_30_years">CSWW_FTE_and_Headcount_snapshot!$K$1596:$Q$1596</definedName>
    <definedName name="CharSolihullTime_in_service30_years_or_moreTime_in_service30_years_or_more">CSWW_FTE_and_Headcount_snapshot!$K$1597:$Q$1597</definedName>
    <definedName name="CharSolihullTime_in_service5_years_or_more_but_less_than_10_yearsTime_in_service5_years_or_more_but_less_than_10_years">CSWW_FTE_and_Headcount_snapshot!$K$1594:$Q$1594</definedName>
    <definedName name="CharSolihullTime_in_serviceLess_than_2_yearsTime_in_serviceLess_than_2_years">CSWW_FTE_and_Headcount_snapshot!$K$1592:$Q$1592</definedName>
    <definedName name="CharSolihullTotal">CSWW_FTE_and_Headcount_snapshot!$K$78:$Q$78</definedName>
    <definedName name="CharSolihullTotal_Total">CSWW_FTE_and_Headcount_snapshot!$K$78:$Q$78</definedName>
    <definedName name="CharSomerset">CSWW_FTE_and_Headcount_snapshot!$K$127:$Q$127</definedName>
    <definedName name="CharSomersetAge_group20_to_29_years_oldAge_group20_to_29_years_old">CSWW_FTE_and_Headcount_snapshot!$K$988:$Q$988</definedName>
    <definedName name="CharSomersetAge_group30_to_39_years_oldAge_group30_to_39_years_old">CSWW_FTE_and_Headcount_snapshot!$K$989:$Q$989</definedName>
    <definedName name="CharSomersetAge_group40_to_49_years_oldAge_group40_to_49_years_old">CSWW_FTE_and_Headcount_snapshot!$K$990:$Q$990</definedName>
    <definedName name="CharSomersetAge_group50_years_old_and_overAge_group50_years_old_and_over">CSWW_FTE_and_Headcount_snapshot!$K$991:$Q$991</definedName>
    <definedName name="CharSomersetEthnicityAny_other_ethnic_groupEthnicityAny_other_ethnic_group">CSWW_FTE_and_Headcount_snapshot!$K$3834:$Q$3834</definedName>
    <definedName name="CharSomersetEthnicityAsian_or_Asian_BritishEthnicityAsian_or_Asian_British">CSWW_FTE_and_Headcount_snapshot!$K$3832:$Q$3832</definedName>
    <definedName name="CharSomersetEthnicityBlack_or_Black_BritishEthnicityBlack_or_Black_British">CSWW_FTE_and_Headcount_snapshot!$K$3833:$Q$3833</definedName>
    <definedName name="CharSomersetEthnicityMixedEthnicityMixed">CSWW_FTE_and_Headcount_snapshot!$K$3831:$Q$3831</definedName>
    <definedName name="CharSomersetEthnicityRefused_or_not_availableEthnicityRefused_or_not_available">CSWW_FTE_and_Headcount_snapshot!$K$3835:$Q$3835</definedName>
    <definedName name="CharSomersetEthnicityWhiteEthnicityWhite">CSWW_FTE_and_Headcount_snapshot!$K$3830:$Q$3830</definedName>
    <definedName name="CharSomersetFemaleGenderFemale">CSWW_FTE_and_Headcount_snapshot!$K$414:$Q$414</definedName>
    <definedName name="CharSomersetGenderFemaleGenderFemale">CSWW_FTE_and_Headcount_snapshot!$K$414:$Q$414</definedName>
    <definedName name="CharSomersetGenderMaleGenderMale">CSWW_FTE_and_Headcount_snapshot!$K$415:$Q$415</definedName>
    <definedName name="CharSomersetMaleGenderMale">CSWW_FTE_and_Headcount_snapshot!$K$415:$Q$415</definedName>
    <definedName name="CharSomersetRoleCase_holderRoleCase_holder">CSWW_FTE_and_Headcount_snapshot!$K$2862:$Q$2862</definedName>
    <definedName name="CharSomersetRoleFirst_line_managerRoleFirst_line_manager">CSWW_FTE_and_Headcount_snapshot!$K$2861:$Q$2861</definedName>
    <definedName name="CharSomersetRoleMiddle_managerRoleMiddle_manager">CSWW_FTE_and_Headcount_snapshot!$K$2860:$Q$2860</definedName>
    <definedName name="CharSomersetRoleQualified_without_casesRoleQualified_without_cases">CSWW_FTE_and_Headcount_snapshot!$K$2863:$Q$2863</definedName>
    <definedName name="CharSomersetRoleSenior_managerRoleSenior_manager">CSWW_FTE_and_Headcount_snapshot!$K$2858:$Q$2858</definedName>
    <definedName name="CharSomersetRoleSenior_practitionerRoleSenior_practitioner">CSWW_FTE_and_Headcount_snapshot!$K$2859:$Q$2859</definedName>
    <definedName name="CharSomersetTime_in_service10_years_or_more_but_less_than_20_yearsTime_in_service10_years_or_more_but_less_than_20_years">CSWW_FTE_and_Headcount_snapshot!$K$1889:$Q$1889</definedName>
    <definedName name="CharSomersetTime_in_service2_years_or_more_but_less_than_5_yearsTime_in_service2_years_or_more_but_less_than_5_years">CSWW_FTE_and_Headcount_snapshot!$K$1887:$Q$1887</definedName>
    <definedName name="CharSomersetTime_in_service20_years_or_more_but_less_than_30_yearsTime_in_service20_years_or_more_but_less_than_30_years">CSWW_FTE_and_Headcount_snapshot!$K$1890:$Q$1890</definedName>
    <definedName name="CharSomersetTime_in_service30_years_or_moreTime_in_service30_years_or_more">CSWW_FTE_and_Headcount_snapshot!$K$1891:$Q$1891</definedName>
    <definedName name="CharSomersetTime_in_service5_years_or_more_but_less_than_10_yearsTime_in_service5_years_or_more_but_less_than_10_years">CSWW_FTE_and_Headcount_snapshot!$K$1888:$Q$1888</definedName>
    <definedName name="CharSomersetTime_in_serviceLess_than_2_yearsTime_in_serviceLess_than_2_years">CSWW_FTE_and_Headcount_snapshot!$K$1886:$Q$1886</definedName>
    <definedName name="CharSomersetTotal">CSWW_FTE_and_Headcount_snapshot!$K$127:$Q$127</definedName>
    <definedName name="CharSomersetTotal_Total">CSWW_FTE_and_Headcount_snapshot!$K$127:$Q$127</definedName>
    <definedName name="CharSouth_East">CSWW_FTE_and_Headcount_snapshot!$K$9:$Q$9</definedName>
    <definedName name="CharSouth_EastAge_group20_to_29_years_oldAge_group20_to_29_years_old">CSWW_FTE_and_Headcount_snapshot!$K$516:$Q$516</definedName>
    <definedName name="CharSouth_EastAge_group30_to_39_years_oldAge_group30_to_39_years_old">CSWW_FTE_and_Headcount_snapshot!$K$517:$Q$517</definedName>
    <definedName name="CharSouth_EastAge_group40_to_49_years_oldAge_group40_to_49_years_old">CSWW_FTE_and_Headcount_snapshot!$K$518:$Q$518</definedName>
    <definedName name="CharSouth_EastAge_group50_years_old_and_overAge_group50_years_old_and_over">CSWW_FTE_and_Headcount_snapshot!$K$519:$Q$519</definedName>
    <definedName name="CharSouth_EastEthnicityAny_other_ethnic_groupEthnicityAny_other_ethnic_group">CSWW_FTE_and_Headcount_snapshot!$K$3126:$Q$3126</definedName>
    <definedName name="CharSouth_EastEthnicityAsian_or_Asian_BritishEthnicityAsian_or_Asian_British">CSWW_FTE_and_Headcount_snapshot!$K$3124:$Q$3124</definedName>
    <definedName name="CharSouth_EastEthnicityBlack_or_Black_BritishEthnicityBlack_or_Black_British">CSWW_FTE_and_Headcount_snapshot!$K$3125:$Q$3125</definedName>
    <definedName name="CharSouth_EastEthnicityMixedEthnicityMixed">CSWW_FTE_and_Headcount_snapshot!$K$3123:$Q$3123</definedName>
    <definedName name="CharSouth_EastEthnicityRefused_or_not_availableEthnicityRefused_or_not_available">CSWW_FTE_and_Headcount_snapshot!$K$3127:$Q$3127</definedName>
    <definedName name="CharSouth_EastEthnicityWhiteEthnicityWhite">CSWW_FTE_and_Headcount_snapshot!$K$3122:$Q$3122</definedName>
    <definedName name="CharSouth_EastFemaleGenderFemale">CSWW_FTE_and_Headcount_snapshot!$K$178:$Q$178</definedName>
    <definedName name="CharSouth_EastGenderFemaleGenderFemale">CSWW_FTE_and_Headcount_snapshot!$K$178:$Q$178</definedName>
    <definedName name="CharSouth_EastGenderMaleGenderMale">CSWW_FTE_and_Headcount_snapshot!$K$179:$Q$179</definedName>
    <definedName name="CharSouth_EastMaleGenderMale">CSWW_FTE_and_Headcount_snapshot!$K$179:$Q$179</definedName>
    <definedName name="CharSouth_EastRoleCase_holderRoleCase_holder">CSWW_FTE_and_Headcount_snapshot!$K$2154:$Q$2154</definedName>
    <definedName name="CharSouth_EastRoleFirst_line_managerRoleFirst_line_manager">CSWW_FTE_and_Headcount_snapshot!$K$2153:$Q$2153</definedName>
    <definedName name="CharSouth_EastRoleMiddle_managerRoleMiddle_manager">CSWW_FTE_and_Headcount_snapshot!$K$2152:$Q$2152</definedName>
    <definedName name="CharSouth_EastRoleQualified_without_casesRoleQualified_without_cases">CSWW_FTE_and_Headcount_snapshot!$K$2155:$Q$2155</definedName>
    <definedName name="CharSouth_EastRoleSenior_managerRoleSenior_manager">CSWW_FTE_and_Headcount_snapshot!$K$2150:$Q$2150</definedName>
    <definedName name="CharSouth_EastRoleSenior_practitionerRoleSenior_practitioner">CSWW_FTE_and_Headcount_snapshot!$K$2151:$Q$2151</definedName>
    <definedName name="CharSouth_EastTime_in_service10_years_or_more_but_less_than_20_yearsTime_in_service10_years_or_more_but_less_than_20_years">CSWW_FTE_and_Headcount_snapshot!$K$1181:$Q$1181</definedName>
    <definedName name="CharSouth_EastTime_in_service2_years_or_more_but_less_than_5_yearsTime_in_service2_years_or_more_but_less_than_5_years">CSWW_FTE_and_Headcount_snapshot!$K$1179:$Q$1179</definedName>
    <definedName name="CharSouth_EastTime_in_service20_years_or_more_but_less_than_30_yearsTime_in_service20_years_or_more_but_less_than_30_years">CSWW_FTE_and_Headcount_snapshot!$K$1182:$Q$1182</definedName>
    <definedName name="CharSouth_EastTime_in_service30_years_or_moreTime_in_service30_years_or_more">CSWW_FTE_and_Headcount_snapshot!$K$1183:$Q$1183</definedName>
    <definedName name="CharSouth_EastTime_in_service5_years_or_more_but_less_than_10_yearsTime_in_service5_years_or_more_but_less_than_10_years">CSWW_FTE_and_Headcount_snapshot!$K$1180:$Q$1180</definedName>
    <definedName name="CharSouth_EastTime_in_serviceLess_than_2_yearsTime_in_serviceLess_than_2_years">CSWW_FTE_and_Headcount_snapshot!$K$1178:$Q$1178</definedName>
    <definedName name="CharSouth_EastTotal">CSWW_FTE_and_Headcount_snapshot!$K$9:$Q$9</definedName>
    <definedName name="CharSouth_EastTotal_Total">CSWW_FTE_and_Headcount_snapshot!$K$9:$Q$9</definedName>
    <definedName name="CharSouth_Gloucestershire">CSWW_FTE_and_Headcount_snapshot!$K$128:$Q$128</definedName>
    <definedName name="CharSouth_GloucestershireAge_group20_to_29_years_oldAge_group20_to_29_years_old">CSWW_FTE_and_Headcount_snapshot!$K$992:$Q$992</definedName>
    <definedName name="CharSouth_GloucestershireAge_group30_to_39_years_oldAge_group30_to_39_years_old">CSWW_FTE_and_Headcount_snapshot!$K$993:$Q$993</definedName>
    <definedName name="CharSouth_GloucestershireAge_group40_to_49_years_oldAge_group40_to_49_years_old">CSWW_FTE_and_Headcount_snapshot!$K$994:$Q$994</definedName>
    <definedName name="CharSouth_GloucestershireAge_group50_years_old_and_overAge_group50_years_old_and_over">CSWW_FTE_and_Headcount_snapshot!$K$995:$Q$995</definedName>
    <definedName name="CharSouth_GloucestershireEthnicityAny_other_ethnic_groupEthnicityAny_other_ethnic_group">CSWW_FTE_and_Headcount_snapshot!$K$3840:$Q$3840</definedName>
    <definedName name="CharSouth_GloucestershireEthnicityAsian_or_Asian_BritishEthnicityAsian_or_Asian_British">CSWW_FTE_and_Headcount_snapshot!$K$3838:$Q$3838</definedName>
    <definedName name="CharSouth_GloucestershireEthnicityBlack_or_Black_BritishEthnicityBlack_or_Black_British">CSWW_FTE_and_Headcount_snapshot!$K$3839:$Q$3839</definedName>
    <definedName name="CharSouth_GloucestershireEthnicityMixedEthnicityMixed">CSWW_FTE_and_Headcount_snapshot!$K$3837:$Q$3837</definedName>
    <definedName name="CharSouth_GloucestershireEthnicityRefused_or_not_availableEthnicityRefused_or_not_available">CSWW_FTE_and_Headcount_snapshot!$K$3841:$Q$3841</definedName>
    <definedName name="CharSouth_GloucestershireEthnicityWhiteEthnicityWhite">CSWW_FTE_and_Headcount_snapshot!$K$3836:$Q$3836</definedName>
    <definedName name="CharSouth_GloucestershireFemaleGenderFemale">CSWW_FTE_and_Headcount_snapshot!$K$416:$Q$416</definedName>
    <definedName name="CharSouth_GloucestershireGenderFemaleGenderFemale">CSWW_FTE_and_Headcount_snapshot!$K$416:$Q$416</definedName>
    <definedName name="CharSouth_GloucestershireGenderMaleGenderMale">CSWW_FTE_and_Headcount_snapshot!$K$417:$Q$417</definedName>
    <definedName name="CharSouth_GloucestershireMaleGenderMale">CSWW_FTE_and_Headcount_snapshot!$K$417:$Q$417</definedName>
    <definedName name="CharSouth_GloucestershireRoleCase_holderRoleCase_holder">CSWW_FTE_and_Headcount_snapshot!$K$2868:$Q$2868</definedName>
    <definedName name="CharSouth_GloucestershireRoleFirst_line_managerRoleFirst_line_manager">CSWW_FTE_and_Headcount_snapshot!$K$2867:$Q$2867</definedName>
    <definedName name="CharSouth_GloucestershireRoleMiddle_managerRoleMiddle_manager">CSWW_FTE_and_Headcount_snapshot!$K$2866:$Q$2866</definedName>
    <definedName name="CharSouth_GloucestershireRoleQualified_without_casesRoleQualified_without_cases">CSWW_FTE_and_Headcount_snapshot!$K$2869:$Q$2869</definedName>
    <definedName name="CharSouth_GloucestershireRoleSenior_managerRoleSenior_manager">CSWW_FTE_and_Headcount_snapshot!$K$2864:$Q$2864</definedName>
    <definedName name="CharSouth_GloucestershireRoleSenior_practitionerRoleSenior_practitioner">CSWW_FTE_and_Headcount_snapshot!$K$2865:$Q$2865</definedName>
    <definedName name="CharSouth_GloucestershireTime_in_service10_years_or_more_but_less_than_20_yearsTime_in_service10_years_or_more_but_less_than_20_years">CSWW_FTE_and_Headcount_snapshot!$K$1895:$Q$1895</definedName>
    <definedName name="CharSouth_GloucestershireTime_in_service2_years_or_more_but_less_than_5_yearsTime_in_service2_years_or_more_but_less_than_5_years">CSWW_FTE_and_Headcount_snapshot!$K$1893:$Q$1893</definedName>
    <definedName name="CharSouth_GloucestershireTime_in_service20_years_or_more_but_less_than_30_yearsTime_in_service20_years_or_more_but_less_than_30_years">CSWW_FTE_and_Headcount_snapshot!$K$1896:$Q$1896</definedName>
    <definedName name="CharSouth_GloucestershireTime_in_service30_years_or_moreTime_in_service30_years_or_more">CSWW_FTE_and_Headcount_snapshot!$K$1897:$Q$1897</definedName>
    <definedName name="CharSouth_GloucestershireTime_in_service5_years_or_more_but_less_than_10_yearsTime_in_service5_years_or_more_but_less_than_10_years">CSWW_FTE_and_Headcount_snapshot!$K$1894:$Q$1894</definedName>
    <definedName name="CharSouth_GloucestershireTime_in_serviceLess_than_2_yearsTime_in_serviceLess_than_2_years">CSWW_FTE_and_Headcount_snapshot!$K$1892:$Q$1892</definedName>
    <definedName name="CharSouth_GloucestershireTotal">CSWW_FTE_and_Headcount_snapshot!$K$128:$Q$128</definedName>
    <definedName name="CharSouth_GloucestershireTotal_Total">CSWW_FTE_and_Headcount_snapshot!$K$128:$Q$128</definedName>
    <definedName name="CharSouth_Tyneside">CSWW_FTE_and_Headcount_snapshot!$K$22:$Q$22</definedName>
    <definedName name="CharSouth_TynesideAge_group20_to_29_years_oldAge_group20_to_29_years_old">CSWW_FTE_and_Headcount_snapshot!$K$568:$Q$568</definedName>
    <definedName name="CharSouth_TynesideAge_group30_to_39_years_oldAge_group30_to_39_years_old">CSWW_FTE_and_Headcount_snapshot!$K$569:$Q$569</definedName>
    <definedName name="CharSouth_TynesideAge_group40_to_49_years_oldAge_group40_to_49_years_old">CSWW_FTE_and_Headcount_snapshot!$K$570:$Q$570</definedName>
    <definedName name="CharSouth_TynesideAge_group50_years_old_and_overAge_group50_years_old_and_over">CSWW_FTE_and_Headcount_snapshot!$K$571:$Q$571</definedName>
    <definedName name="CharSouth_TynesideEthnicityAny_other_ethnic_groupEthnicityAny_other_ethnic_group">CSWW_FTE_and_Headcount_snapshot!$K$3204:$Q$3204</definedName>
    <definedName name="CharSouth_TynesideEthnicityAsian_or_Asian_BritishEthnicityAsian_or_Asian_British">CSWW_FTE_and_Headcount_snapshot!$K$3202:$Q$3202</definedName>
    <definedName name="CharSouth_TynesideEthnicityBlack_or_Black_BritishEthnicityBlack_or_Black_British">CSWW_FTE_and_Headcount_snapshot!$K$3203:$Q$3203</definedName>
    <definedName name="CharSouth_TynesideEthnicityMixedEthnicityMixed">CSWW_FTE_and_Headcount_snapshot!$K$3201:$Q$3201</definedName>
    <definedName name="CharSouth_TynesideEthnicityRefused_or_not_availableEthnicityRefused_or_not_available">CSWW_FTE_and_Headcount_snapshot!$K$3205:$Q$3205</definedName>
    <definedName name="CharSouth_TynesideEthnicityWhiteEthnicityWhite">CSWW_FTE_and_Headcount_snapshot!$K$3200:$Q$3200</definedName>
    <definedName name="CharSouth_TynesideFemaleGenderFemale">CSWW_FTE_and_Headcount_snapshot!$K$204:$Q$204</definedName>
    <definedName name="CharSouth_TynesideGenderFemaleGenderFemale">CSWW_FTE_and_Headcount_snapshot!$K$204:$Q$204</definedName>
    <definedName name="CharSouth_TynesideGenderMaleGenderMale">CSWW_FTE_and_Headcount_snapshot!$K$205:$Q$205</definedName>
    <definedName name="CharSouth_TynesideMaleGenderMale">CSWW_FTE_and_Headcount_snapshot!$K$205:$Q$205</definedName>
    <definedName name="CharSouth_TynesideRoleCase_holderRoleCase_holder">CSWW_FTE_and_Headcount_snapshot!$K$2232:$Q$2232</definedName>
    <definedName name="CharSouth_TynesideRoleFirst_line_managerRoleFirst_line_manager">CSWW_FTE_and_Headcount_snapshot!$K$2231:$Q$2231</definedName>
    <definedName name="CharSouth_TynesideRoleMiddle_managerRoleMiddle_manager">CSWW_FTE_and_Headcount_snapshot!$K$2230:$Q$2230</definedName>
    <definedName name="CharSouth_TynesideRoleQualified_without_casesRoleQualified_without_cases">CSWW_FTE_and_Headcount_snapshot!$K$2233:$Q$2233</definedName>
    <definedName name="CharSouth_TynesideRoleSenior_managerRoleSenior_manager">CSWW_FTE_and_Headcount_snapshot!$K$2228:$Q$2228</definedName>
    <definedName name="CharSouth_TynesideRoleSenior_practitionerRoleSenior_practitioner">CSWW_FTE_and_Headcount_snapshot!$K$2229:$Q$2229</definedName>
    <definedName name="CharSouth_TynesideTime_in_service10_years_or_more_but_less_than_20_yearsTime_in_service10_years_or_more_but_less_than_20_years">CSWW_FTE_and_Headcount_snapshot!$K$1259:$Q$1259</definedName>
    <definedName name="CharSouth_TynesideTime_in_service2_years_or_more_but_less_than_5_yearsTime_in_service2_years_or_more_but_less_than_5_years">CSWW_FTE_and_Headcount_snapshot!$K$1257:$Q$1257</definedName>
    <definedName name="CharSouth_TynesideTime_in_service20_years_or_more_but_less_than_30_yearsTime_in_service20_years_or_more_but_less_than_30_years">CSWW_FTE_and_Headcount_snapshot!$K$1260:$Q$1260</definedName>
    <definedName name="CharSouth_TynesideTime_in_service30_years_or_moreTime_in_service30_years_or_more">CSWW_FTE_and_Headcount_snapshot!$K$1261:$Q$1261</definedName>
    <definedName name="CharSouth_TynesideTime_in_service5_years_or_more_but_less_than_10_yearsTime_in_service5_years_or_more_but_less_than_10_years">CSWW_FTE_and_Headcount_snapshot!$K$1258:$Q$1258</definedName>
    <definedName name="CharSouth_TynesideTime_in_serviceLess_than_2_yearsTime_in_serviceLess_than_2_years">CSWW_FTE_and_Headcount_snapshot!$K$1256:$Q$1256</definedName>
    <definedName name="CharSouth_TynesideTotal">CSWW_FTE_and_Headcount_snapshot!$K$22:$Q$22</definedName>
    <definedName name="CharSouth_TynesideTotal_Total">CSWW_FTE_and_Headcount_snapshot!$K$22:$Q$22</definedName>
    <definedName name="CharSouth_West">CSWW_FTE_and_Headcount_snapshot!$K$10:$Q$10</definedName>
    <definedName name="CharSouth_WestAge_group20_to_29_years_oldAge_group20_to_29_years_old">CSWW_FTE_and_Headcount_snapshot!$K$520:$Q$520</definedName>
    <definedName name="CharSouth_WestAge_group30_to_39_years_oldAge_group30_to_39_years_old">CSWW_FTE_and_Headcount_snapshot!$K$521:$Q$521</definedName>
    <definedName name="CharSouth_WestAge_group40_to_49_years_oldAge_group40_to_49_years_old">CSWW_FTE_and_Headcount_snapshot!$K$522:$Q$522</definedName>
    <definedName name="CharSouth_WestAge_group50_years_old_and_overAge_group50_years_old_and_over">CSWW_FTE_and_Headcount_snapshot!$K$523:$Q$523</definedName>
    <definedName name="CharSouth_WestEthnicityAny_other_ethnic_groupEthnicityAny_other_ethnic_group">CSWW_FTE_and_Headcount_snapshot!$K$3132:$Q$3132</definedName>
    <definedName name="CharSouth_WestEthnicityAsian_or_Asian_BritishEthnicityAsian_or_Asian_British">CSWW_FTE_and_Headcount_snapshot!$K$3130:$Q$3130</definedName>
    <definedName name="CharSouth_WestEthnicityBlack_or_Black_BritishEthnicityBlack_or_Black_British">CSWW_FTE_and_Headcount_snapshot!$K$3131:$Q$3131</definedName>
    <definedName name="CharSouth_WestEthnicityMixedEthnicityMixed">CSWW_FTE_and_Headcount_snapshot!$K$3129:$Q$3129</definedName>
    <definedName name="CharSouth_WestEthnicityRefused_or_not_availableEthnicityRefused_or_not_available">CSWW_FTE_and_Headcount_snapshot!$K$3133:$Q$3133</definedName>
    <definedName name="CharSouth_WestEthnicityWhiteEthnicityWhite">CSWW_FTE_and_Headcount_snapshot!$K$3128:$Q$3128</definedName>
    <definedName name="CharSouth_WestFemaleGenderFemale">CSWW_FTE_and_Headcount_snapshot!$K$180:$Q$180</definedName>
    <definedName name="CharSouth_WestGenderFemaleGenderFemale">CSWW_FTE_and_Headcount_snapshot!$K$180:$Q$180</definedName>
    <definedName name="CharSouth_WestGenderMaleGenderMale">CSWW_FTE_and_Headcount_snapshot!$K$181:$Q$181</definedName>
    <definedName name="CharSouth_WestMaleGenderMale">CSWW_FTE_and_Headcount_snapshot!$K$181:$Q$181</definedName>
    <definedName name="CharSouth_WestRoleCase_holderRoleCase_holder">CSWW_FTE_and_Headcount_snapshot!$K$2160:$Q$2160</definedName>
    <definedName name="CharSouth_WestRoleFirst_line_managerRoleFirst_line_manager">CSWW_FTE_and_Headcount_snapshot!$K$2159:$Q$2159</definedName>
    <definedName name="CharSouth_WestRoleMiddle_managerRoleMiddle_manager">CSWW_FTE_and_Headcount_snapshot!$K$2158:$Q$2158</definedName>
    <definedName name="CharSouth_WestRoleQualified_without_casesRoleQualified_without_cases">CSWW_FTE_and_Headcount_snapshot!$K$2161:$Q$2161</definedName>
    <definedName name="CharSouth_WestRoleSenior_managerRoleSenior_manager">CSWW_FTE_and_Headcount_snapshot!$K$2156:$Q$2156</definedName>
    <definedName name="CharSouth_WestRoleSenior_practitionerRoleSenior_practitioner">CSWW_FTE_and_Headcount_snapshot!$K$2157:$Q$2157</definedName>
    <definedName name="CharSouth_WestTime_in_service10_years_or_more_but_less_than_20_yearsTime_in_service10_years_or_more_but_less_than_20_years">CSWW_FTE_and_Headcount_snapshot!$K$1187:$Q$1187</definedName>
    <definedName name="CharSouth_WestTime_in_service2_years_or_more_but_less_than_5_yearsTime_in_service2_years_or_more_but_less_than_5_years">CSWW_FTE_and_Headcount_snapshot!$K$1185:$Q$1185</definedName>
    <definedName name="CharSouth_WestTime_in_service20_years_or_more_but_less_than_30_yearsTime_in_service20_years_or_more_but_less_than_30_years">CSWW_FTE_and_Headcount_snapshot!$K$1188:$Q$1188</definedName>
    <definedName name="CharSouth_WestTime_in_service30_years_or_moreTime_in_service30_years_or_more">CSWW_FTE_and_Headcount_snapshot!$K$1189:$Q$1189</definedName>
    <definedName name="CharSouth_WestTime_in_service5_years_or_more_but_less_than_10_yearsTime_in_service5_years_or_more_but_less_than_10_years">CSWW_FTE_and_Headcount_snapshot!$K$1186:$Q$1186</definedName>
    <definedName name="CharSouth_WestTime_in_serviceLess_than_2_yearsTime_in_serviceLess_than_2_years">CSWW_FTE_and_Headcount_snapshot!$K$1184:$Q$1184</definedName>
    <definedName name="CharSouth_WestTotal">CSWW_FTE_and_Headcount_snapshot!$K$10:$Q$10</definedName>
    <definedName name="CharSouth_WestTotal_Total">CSWW_FTE_and_Headcount_snapshot!$K$10:$Q$10</definedName>
    <definedName name="CharSouthampton">CSWW_FTE_and_Headcount_snapshot!$K$110:$Q$110</definedName>
    <definedName name="CharSouthamptonAge_group20_to_29_years_oldAge_group20_to_29_years_old">CSWW_FTE_and_Headcount_snapshot!$K$920:$Q$920</definedName>
    <definedName name="CharSouthamptonAge_group30_to_39_years_oldAge_group30_to_39_years_old">CSWW_FTE_and_Headcount_snapshot!$K$921:$Q$921</definedName>
    <definedName name="CharSouthamptonAge_group40_to_49_years_oldAge_group40_to_49_years_old">CSWW_FTE_and_Headcount_snapshot!$K$922:$Q$922</definedName>
    <definedName name="CharSouthamptonAge_group50_years_old_and_overAge_group50_years_old_and_over">CSWW_FTE_and_Headcount_snapshot!$K$923:$Q$923</definedName>
    <definedName name="CharSouthamptonEthnicityAny_other_ethnic_groupEthnicityAny_other_ethnic_group">CSWW_FTE_and_Headcount_snapshot!$K$3732:$Q$3732</definedName>
    <definedName name="CharSouthamptonEthnicityAsian_or_Asian_BritishEthnicityAsian_or_Asian_British">CSWW_FTE_and_Headcount_snapshot!$K$3730:$Q$3730</definedName>
    <definedName name="CharSouthamptonEthnicityBlack_or_Black_BritishEthnicityBlack_or_Black_British">CSWW_FTE_and_Headcount_snapshot!$K$3731:$Q$3731</definedName>
    <definedName name="CharSouthamptonEthnicityMixedEthnicityMixed">CSWW_FTE_and_Headcount_snapshot!$K$3729:$Q$3729</definedName>
    <definedName name="CharSouthamptonEthnicityRefused_or_not_availableEthnicityRefused_or_not_available">CSWW_FTE_and_Headcount_snapshot!$K$3733:$Q$3733</definedName>
    <definedName name="CharSouthamptonEthnicityWhiteEthnicityWhite">CSWW_FTE_and_Headcount_snapshot!$K$3728:$Q$3728</definedName>
    <definedName name="CharSouthamptonFemaleGenderFemale">CSWW_FTE_and_Headcount_snapshot!$K$380:$Q$380</definedName>
    <definedName name="CharSouthamptonGenderFemaleGenderFemale">CSWW_FTE_and_Headcount_snapshot!$K$380:$Q$380</definedName>
    <definedName name="CharSouthamptonGenderMaleGenderMale">CSWW_FTE_and_Headcount_snapshot!$K$381:$Q$381</definedName>
    <definedName name="CharSouthamptonMaleGenderMale">CSWW_FTE_and_Headcount_snapshot!$K$381:$Q$381</definedName>
    <definedName name="CharSouthamptonRoleCase_holderRoleCase_holder">CSWW_FTE_and_Headcount_snapshot!$K$2760:$Q$2760</definedName>
    <definedName name="CharSouthamptonRoleFirst_line_managerRoleFirst_line_manager">CSWW_FTE_and_Headcount_snapshot!$K$2759:$Q$2759</definedName>
    <definedName name="CharSouthamptonRoleMiddle_managerRoleMiddle_manager">CSWW_FTE_and_Headcount_snapshot!$K$2758:$Q$2758</definedName>
    <definedName name="CharSouthamptonRoleQualified_without_casesRoleQualified_without_cases">CSWW_FTE_and_Headcount_snapshot!$K$2761:$Q$2761</definedName>
    <definedName name="CharSouthamptonRoleSenior_managerRoleSenior_manager">CSWW_FTE_and_Headcount_snapshot!$K$2756:$Q$2756</definedName>
    <definedName name="CharSouthamptonRoleSenior_practitionerRoleSenior_practitioner">CSWW_FTE_and_Headcount_snapshot!$K$2757:$Q$2757</definedName>
    <definedName name="CharSouthamptonTime_in_service10_years_or_more_but_less_than_20_yearsTime_in_service10_years_or_more_but_less_than_20_years">CSWW_FTE_and_Headcount_snapshot!$K$1787:$Q$1787</definedName>
    <definedName name="CharSouthamptonTime_in_service2_years_or_more_but_less_than_5_yearsTime_in_service2_years_or_more_but_less_than_5_years">CSWW_FTE_and_Headcount_snapshot!$K$1785:$Q$1785</definedName>
    <definedName name="CharSouthamptonTime_in_service20_years_or_more_but_less_than_30_yearsTime_in_service20_years_or_more_but_less_than_30_years">CSWW_FTE_and_Headcount_snapshot!$K$1788:$Q$1788</definedName>
    <definedName name="CharSouthamptonTime_in_service30_years_or_moreTime_in_service30_years_or_more">CSWW_FTE_and_Headcount_snapshot!$K$1789:$Q$1789</definedName>
    <definedName name="CharSouthamptonTime_in_service5_years_or_more_but_less_than_10_yearsTime_in_service5_years_or_more_but_less_than_10_years">CSWW_FTE_and_Headcount_snapshot!$K$1786:$Q$1786</definedName>
    <definedName name="CharSouthamptonTime_in_serviceLess_than_2_yearsTime_in_serviceLess_than_2_years">CSWW_FTE_and_Headcount_snapshot!$K$1784:$Q$1784</definedName>
    <definedName name="CharSouthamptonTotal">CSWW_FTE_and_Headcount_snapshot!$K$110:$Q$110</definedName>
    <definedName name="CharSouthamptonTotal_Total">CSWW_FTE_and_Headcount_snapshot!$K$110:$Q$110</definedName>
    <definedName name="CharSouthend_on_Sea">CSWW_FTE_and_Headcount_snapshot!$K$94:$Q$94</definedName>
    <definedName name="CharSouthend_on_SeaAge_group20_to_29_years_oldAge_group20_to_29_years_old">CSWW_FTE_and_Headcount_snapshot!$K$856:$Q$856</definedName>
    <definedName name="CharSouthend_on_SeaAge_group30_to_39_years_oldAge_group30_to_39_years_old">CSWW_FTE_and_Headcount_snapshot!$K$857:$Q$857</definedName>
    <definedName name="CharSouthend_on_SeaAge_group40_to_49_years_oldAge_group40_to_49_years_old">CSWW_FTE_and_Headcount_snapshot!$K$858:$Q$858</definedName>
    <definedName name="CharSouthend_on_SeaAge_group50_years_old_and_overAge_group50_years_old_and_over">CSWW_FTE_and_Headcount_snapshot!$K$859:$Q$859</definedName>
    <definedName name="CharSouthend_on_SeaEthnicityAny_other_ethnic_groupEthnicityAny_other_ethnic_group">CSWW_FTE_and_Headcount_snapshot!$K$3636:$Q$3636</definedName>
    <definedName name="CharSouthend_on_SeaEthnicityAsian_or_Asian_BritishEthnicityAsian_or_Asian_British">CSWW_FTE_and_Headcount_snapshot!$K$3634:$Q$3634</definedName>
    <definedName name="CharSouthend_on_SeaEthnicityBlack_or_Black_BritishEthnicityBlack_or_Black_British">CSWW_FTE_and_Headcount_snapshot!$K$3635:$Q$3635</definedName>
    <definedName name="CharSouthend_on_SeaEthnicityMixedEthnicityMixed">CSWW_FTE_and_Headcount_snapshot!$K$3633:$Q$3633</definedName>
    <definedName name="CharSouthend_on_SeaEthnicityRefused_or_not_availableEthnicityRefused_or_not_available">CSWW_FTE_and_Headcount_snapshot!$K$3637:$Q$3637</definedName>
    <definedName name="CharSouthend_on_SeaEthnicityWhiteEthnicityWhite">CSWW_FTE_and_Headcount_snapshot!$K$3632:$Q$3632</definedName>
    <definedName name="CharSouthend_on_SeaFemaleGenderFemale">CSWW_FTE_and_Headcount_snapshot!$K$348:$Q$348</definedName>
    <definedName name="CharSouthend_on_SeaGenderFemaleGenderFemale">CSWW_FTE_and_Headcount_snapshot!$K$348:$Q$348</definedName>
    <definedName name="CharSouthend_on_SeaGenderMaleGenderMale">CSWW_FTE_and_Headcount_snapshot!$K$349:$Q$349</definedName>
    <definedName name="CharSouthend_on_SeaMaleGenderMale">CSWW_FTE_and_Headcount_snapshot!$K$349:$Q$349</definedName>
    <definedName name="CharSouthend_on_SeaRoleCase_holderRoleCase_holder">CSWW_FTE_and_Headcount_snapshot!$K$2664:$Q$2664</definedName>
    <definedName name="CharSouthend_on_SeaRoleFirst_line_managerRoleFirst_line_manager">CSWW_FTE_and_Headcount_snapshot!$K$2663:$Q$2663</definedName>
    <definedName name="CharSouthend_on_SeaRoleMiddle_managerRoleMiddle_manager">CSWW_FTE_and_Headcount_snapshot!$K$2662:$Q$2662</definedName>
    <definedName name="CharSouthend_on_SeaRoleQualified_without_casesRoleQualified_without_cases">CSWW_FTE_and_Headcount_snapshot!$K$2665:$Q$2665</definedName>
    <definedName name="CharSouthend_on_SeaRoleSenior_managerRoleSenior_manager">CSWW_FTE_and_Headcount_snapshot!$K$2660:$Q$2660</definedName>
    <definedName name="CharSouthend_on_SeaRoleSenior_practitionerRoleSenior_practitioner">CSWW_FTE_and_Headcount_snapshot!$K$2661:$Q$2661</definedName>
    <definedName name="CharSouthend_on_SeaTime_in_service10_years_or_more_but_less_than_20_yearsTime_in_service10_years_or_more_but_less_than_20_years">CSWW_FTE_and_Headcount_snapshot!$K$1691:$Q$1691</definedName>
    <definedName name="CharSouthend_on_SeaTime_in_service2_years_or_more_but_less_than_5_yearsTime_in_service2_years_or_more_but_less_than_5_years">CSWW_FTE_and_Headcount_snapshot!$K$1689:$Q$1689</definedName>
    <definedName name="CharSouthend_on_SeaTime_in_service20_years_or_more_but_less_than_30_yearsTime_in_service20_years_or_more_but_less_than_30_years">CSWW_FTE_and_Headcount_snapshot!$K$1692:$Q$1692</definedName>
    <definedName name="CharSouthend_on_SeaTime_in_service30_years_or_moreTime_in_service30_years_or_more">CSWW_FTE_and_Headcount_snapshot!$K$1693:$Q$1693</definedName>
    <definedName name="CharSouthend_on_SeaTime_in_service5_years_or_more_but_less_than_10_yearsTime_in_service5_years_or_more_but_less_than_10_years">CSWW_FTE_and_Headcount_snapshot!$K$1690:$Q$1690</definedName>
    <definedName name="CharSouthend_on_SeaTime_in_serviceLess_than_2_yearsTime_in_serviceLess_than_2_years">CSWW_FTE_and_Headcount_snapshot!$K$1688:$Q$1688</definedName>
    <definedName name="CharSouthend_on_SeaTotal">CSWW_FTE_and_Headcount_snapshot!$K$94:$Q$94</definedName>
    <definedName name="CharSouthend_on_SeaTotal_Total">CSWW_FTE_and_Headcount_snapshot!$K$94:$Q$94</definedName>
    <definedName name="CharSouthwark">CSWW_FTE_and_Headcount_snapshot!$K$142:$Q$142</definedName>
    <definedName name="CharSouthwarkAge_group20_to_29_years_oldAge_group20_to_29_years_old">CSWW_FTE_and_Headcount_snapshot!$K$1048:$Q$1048</definedName>
    <definedName name="CharSouthwarkAge_group30_to_39_years_oldAge_group30_to_39_years_old">CSWW_FTE_and_Headcount_snapshot!$K$1049:$Q$1049</definedName>
    <definedName name="CharSouthwarkAge_group40_to_49_years_oldAge_group40_to_49_years_old">CSWW_FTE_and_Headcount_snapshot!$K$1050:$Q$1050</definedName>
    <definedName name="CharSouthwarkAge_group50_years_old_and_overAge_group50_years_old_and_over">CSWW_FTE_and_Headcount_snapshot!$K$1051:$Q$1051</definedName>
    <definedName name="CharSouthwarkEthnicityAny_other_ethnic_groupEthnicityAny_other_ethnic_group">CSWW_FTE_and_Headcount_snapshot!$K$3924:$Q$3924</definedName>
    <definedName name="CharSouthwarkEthnicityAsian_or_Asian_BritishEthnicityAsian_or_Asian_British">CSWW_FTE_and_Headcount_snapshot!$K$3922:$Q$3922</definedName>
    <definedName name="CharSouthwarkEthnicityBlack_or_Black_BritishEthnicityBlack_or_Black_British">CSWW_FTE_and_Headcount_snapshot!$K$3923:$Q$3923</definedName>
    <definedName name="CharSouthwarkEthnicityMixedEthnicityMixed">CSWW_FTE_and_Headcount_snapshot!$K$3921:$Q$3921</definedName>
    <definedName name="CharSouthwarkEthnicityRefused_or_not_availableEthnicityRefused_or_not_available">CSWW_FTE_and_Headcount_snapshot!$K$3925:$Q$3925</definedName>
    <definedName name="CharSouthwarkEthnicityWhiteEthnicityWhite">CSWW_FTE_and_Headcount_snapshot!$K$3920:$Q$3920</definedName>
    <definedName name="CharSouthwarkFemaleGenderFemale">CSWW_FTE_and_Headcount_snapshot!$K$444:$Q$444</definedName>
    <definedName name="CharSouthwarkGenderFemaleGenderFemale">CSWW_FTE_and_Headcount_snapshot!$K$444:$Q$444</definedName>
    <definedName name="CharSouthwarkGenderMaleGenderMale">CSWW_FTE_and_Headcount_snapshot!$K$445:$Q$445</definedName>
    <definedName name="CharSouthwarkMaleGenderMale">CSWW_FTE_and_Headcount_snapshot!$K$445:$Q$445</definedName>
    <definedName name="CharSouthwarkRoleCase_holderRoleCase_holder">CSWW_FTE_and_Headcount_snapshot!$K$2952:$Q$2952</definedName>
    <definedName name="CharSouthwarkRoleFirst_line_managerRoleFirst_line_manager">CSWW_FTE_and_Headcount_snapshot!$K$2951:$Q$2951</definedName>
    <definedName name="CharSouthwarkRoleMiddle_managerRoleMiddle_manager">CSWW_FTE_and_Headcount_snapshot!$K$2950:$Q$2950</definedName>
    <definedName name="CharSouthwarkRoleQualified_without_casesRoleQualified_without_cases">CSWW_FTE_and_Headcount_snapshot!$K$2953:$Q$2953</definedName>
    <definedName name="CharSouthwarkRoleSenior_managerRoleSenior_manager">CSWW_FTE_and_Headcount_snapshot!$K$2948:$Q$2948</definedName>
    <definedName name="CharSouthwarkRoleSenior_practitionerRoleSenior_practitioner">CSWW_FTE_and_Headcount_snapshot!$K$2949:$Q$2949</definedName>
    <definedName name="CharSouthwarkTime_in_service10_years_or_more_but_less_than_20_yearsTime_in_service10_years_or_more_but_less_than_20_years">CSWW_FTE_and_Headcount_snapshot!$K$1979:$Q$1979</definedName>
    <definedName name="CharSouthwarkTime_in_service2_years_or_more_but_less_than_5_yearsTime_in_service2_years_or_more_but_less_than_5_years">CSWW_FTE_and_Headcount_snapshot!$K$1977:$Q$1977</definedName>
    <definedName name="CharSouthwarkTime_in_service20_years_or_more_but_less_than_30_yearsTime_in_service20_years_or_more_but_less_than_30_years">CSWW_FTE_and_Headcount_snapshot!$K$1980:$Q$1980</definedName>
    <definedName name="CharSouthwarkTime_in_service30_years_or_moreTime_in_service30_years_or_more">CSWW_FTE_and_Headcount_snapshot!$K$1981:$Q$1981</definedName>
    <definedName name="CharSouthwarkTime_in_service5_years_or_more_but_less_than_10_yearsTime_in_service5_years_or_more_but_less_than_10_years">CSWW_FTE_and_Headcount_snapshot!$K$1978:$Q$1978</definedName>
    <definedName name="CharSouthwarkTime_in_serviceLess_than_2_yearsTime_in_serviceLess_than_2_years">CSWW_FTE_and_Headcount_snapshot!$K$1976:$Q$1976</definedName>
    <definedName name="CharSouthwarkTotal">CSWW_FTE_and_Headcount_snapshot!$K$142:$Q$142</definedName>
    <definedName name="CharSouthwarkTotal_Total">CSWW_FTE_and_Headcount_snapshot!$K$142:$Q$142</definedName>
    <definedName name="CharSt._Helens">CSWW_FTE_and_Headcount_snapshot!$K$41:$Q$41</definedName>
    <definedName name="CharSt._HelensAge_group20_to_29_years_oldAge_group20_to_29_years_old">CSWW_FTE_and_Headcount_snapshot!$K$644:$Q$644</definedName>
    <definedName name="CharSt._HelensAge_group30_to_39_years_oldAge_group30_to_39_years_old">CSWW_FTE_and_Headcount_snapshot!$K$645:$Q$645</definedName>
    <definedName name="CharSt._HelensAge_group40_to_49_years_oldAge_group40_to_49_years_old">CSWW_FTE_and_Headcount_snapshot!$K$646:$Q$646</definedName>
    <definedName name="CharSt._HelensAge_group50_years_old_and_overAge_group50_years_old_and_over">CSWW_FTE_and_Headcount_snapshot!$K$647:$Q$647</definedName>
    <definedName name="CharSt._HelensEthnicityAny_other_ethnic_groupEthnicityAny_other_ethnic_group">CSWW_FTE_and_Headcount_snapshot!$K$3318:$Q$3318</definedName>
    <definedName name="CharSt._HelensEthnicityAsian_or_Asian_BritishEthnicityAsian_or_Asian_British">CSWW_FTE_and_Headcount_snapshot!$K$3316:$Q$3316</definedName>
    <definedName name="CharSt._HelensEthnicityBlack_or_Black_BritishEthnicityBlack_or_Black_British">CSWW_FTE_and_Headcount_snapshot!$K$3317:$Q$3317</definedName>
    <definedName name="CharSt._HelensEthnicityMixedEthnicityMixed">CSWW_FTE_and_Headcount_snapshot!$K$3315:$Q$3315</definedName>
    <definedName name="CharSt._HelensEthnicityRefused_or_not_availableEthnicityRefused_or_not_available">CSWW_FTE_and_Headcount_snapshot!$K$3319:$Q$3319</definedName>
    <definedName name="CharSt._HelensEthnicityWhiteEthnicityWhite">CSWW_FTE_and_Headcount_snapshot!$K$3314:$Q$3314</definedName>
    <definedName name="CharSt._HelensFemaleGenderFemale">CSWW_FTE_and_Headcount_snapshot!$K$242:$Q$242</definedName>
    <definedName name="CharSt._HelensGenderFemaleGenderFemale">CSWW_FTE_and_Headcount_snapshot!$K$242:$Q$242</definedName>
    <definedName name="CharSt._HelensGenderMaleGenderMale">CSWW_FTE_and_Headcount_snapshot!$K$243:$Q$243</definedName>
    <definedName name="CharSt._HelensMaleGenderMale">CSWW_FTE_and_Headcount_snapshot!$K$243:$Q$243</definedName>
    <definedName name="CharSt._HelensRoleCase_holderRoleCase_holder">CSWW_FTE_and_Headcount_snapshot!$K$2346:$Q$2346</definedName>
    <definedName name="CharSt._HelensRoleFirst_line_managerRoleFirst_line_manager">CSWW_FTE_and_Headcount_snapshot!$K$2345:$Q$2345</definedName>
    <definedName name="CharSt._HelensRoleMiddle_managerRoleMiddle_manager">CSWW_FTE_and_Headcount_snapshot!$K$2344:$Q$2344</definedName>
    <definedName name="CharSt._HelensRoleQualified_without_casesRoleQualified_without_cases">CSWW_FTE_and_Headcount_snapshot!$K$2347:$Q$2347</definedName>
    <definedName name="CharSt._HelensRoleSenior_managerRoleSenior_manager">CSWW_FTE_and_Headcount_snapshot!$K$2342:$Q$2342</definedName>
    <definedName name="CharSt._HelensRoleSenior_practitionerRoleSenior_practitioner">CSWW_FTE_and_Headcount_snapshot!$K$2343:$Q$2343</definedName>
    <definedName name="CharSt._HelensTime_in_service10_years_or_more_but_less_than_20_yearsTime_in_service10_years_or_more_but_less_than_20_years">CSWW_FTE_and_Headcount_snapshot!$K$1373:$Q$1373</definedName>
    <definedName name="CharSt._HelensTime_in_service2_years_or_more_but_less_than_5_yearsTime_in_service2_years_or_more_but_less_than_5_years">CSWW_FTE_and_Headcount_snapshot!$K$1371:$Q$1371</definedName>
    <definedName name="CharSt._HelensTime_in_service20_years_or_more_but_less_than_30_yearsTime_in_service20_years_or_more_but_less_than_30_years">CSWW_FTE_and_Headcount_snapshot!$K$1374:$Q$1374</definedName>
    <definedName name="CharSt._HelensTime_in_service30_years_or_moreTime_in_service30_years_or_more">CSWW_FTE_and_Headcount_snapshot!$K$1375:$Q$1375</definedName>
    <definedName name="CharSt._HelensTime_in_service5_years_or_more_but_less_than_10_yearsTime_in_service5_years_or_more_but_less_than_10_years">CSWW_FTE_and_Headcount_snapshot!$K$1372:$Q$1372</definedName>
    <definedName name="CharSt._HelensTime_in_serviceLess_than_2_yearsTime_in_serviceLess_than_2_years">CSWW_FTE_and_Headcount_snapshot!$K$1370:$Q$1370</definedName>
    <definedName name="CharSt._HelensTotal">CSWW_FTE_and_Headcount_snapshot!$K$41:$Q$41</definedName>
    <definedName name="CharSt._HelensTotal_Total">CSWW_FTE_and_Headcount_snapshot!$K$41:$Q$41</definedName>
    <definedName name="CharStaffordshire">CSWW_FTE_and_Headcount_snapshot!$K$79:$Q$79</definedName>
    <definedName name="CharStaffordshireAge_group20_to_29_years_oldAge_group20_to_29_years_old">CSWW_FTE_and_Headcount_snapshot!$K$796:$Q$796</definedName>
    <definedName name="CharStaffordshireAge_group30_to_39_years_oldAge_group30_to_39_years_old">CSWW_FTE_and_Headcount_snapshot!$K$797:$Q$797</definedName>
    <definedName name="CharStaffordshireAge_group40_to_49_years_oldAge_group40_to_49_years_old">CSWW_FTE_and_Headcount_snapshot!$K$798:$Q$798</definedName>
    <definedName name="CharStaffordshireAge_group50_years_old_and_overAge_group50_years_old_and_over">CSWW_FTE_and_Headcount_snapshot!$K$799:$Q$799</definedName>
    <definedName name="CharStaffordshireEthnicityAny_other_ethnic_groupEthnicityAny_other_ethnic_group">CSWW_FTE_and_Headcount_snapshot!$K$3546:$Q$3546</definedName>
    <definedName name="CharStaffordshireEthnicityAsian_or_Asian_BritishEthnicityAsian_or_Asian_British">CSWW_FTE_and_Headcount_snapshot!$K$3544:$Q$3544</definedName>
    <definedName name="CharStaffordshireEthnicityBlack_or_Black_BritishEthnicityBlack_or_Black_British">CSWW_FTE_and_Headcount_snapshot!$K$3545:$Q$3545</definedName>
    <definedName name="CharStaffordshireEthnicityMixedEthnicityMixed">CSWW_FTE_and_Headcount_snapshot!$K$3543:$Q$3543</definedName>
    <definedName name="CharStaffordshireEthnicityRefused_or_not_availableEthnicityRefused_or_not_available">CSWW_FTE_and_Headcount_snapshot!$K$3547:$Q$3547</definedName>
    <definedName name="CharStaffordshireEthnicityWhiteEthnicityWhite">CSWW_FTE_and_Headcount_snapshot!$K$3542:$Q$3542</definedName>
    <definedName name="CharStaffordshireFemaleGenderFemale">CSWW_FTE_and_Headcount_snapshot!$K$318:$Q$318</definedName>
    <definedName name="CharStaffordshireGenderFemaleGenderFemale">CSWW_FTE_and_Headcount_snapshot!$K$318:$Q$318</definedName>
    <definedName name="CharStaffordshireGenderMaleGenderMale">CSWW_FTE_and_Headcount_snapshot!$K$319:$Q$319</definedName>
    <definedName name="CharStaffordshireMaleGenderMale">CSWW_FTE_and_Headcount_snapshot!$K$319:$Q$319</definedName>
    <definedName name="CharStaffordshireRoleCase_holderRoleCase_holder">CSWW_FTE_and_Headcount_snapshot!$K$2574:$Q$2574</definedName>
    <definedName name="CharStaffordshireRoleFirst_line_managerRoleFirst_line_manager">CSWW_FTE_and_Headcount_snapshot!$K$2573:$Q$2573</definedName>
    <definedName name="CharStaffordshireRoleMiddle_managerRoleMiddle_manager">CSWW_FTE_and_Headcount_snapshot!$K$2572:$Q$2572</definedName>
    <definedName name="CharStaffordshireRoleQualified_without_casesRoleQualified_without_cases">CSWW_FTE_and_Headcount_snapshot!$K$2575:$Q$2575</definedName>
    <definedName name="CharStaffordshireRoleSenior_managerRoleSenior_manager">CSWW_FTE_and_Headcount_snapshot!$K$2570:$Q$2570</definedName>
    <definedName name="CharStaffordshireRoleSenior_practitionerRoleSenior_practitioner">CSWW_FTE_and_Headcount_snapshot!$K$2571:$Q$2571</definedName>
    <definedName name="CharStaffordshireTime_in_service10_years_or_more_but_less_than_20_yearsTime_in_service10_years_or_more_but_less_than_20_years">CSWW_FTE_and_Headcount_snapshot!$K$1601:$Q$1601</definedName>
    <definedName name="CharStaffordshireTime_in_service2_years_or_more_but_less_than_5_yearsTime_in_service2_years_or_more_but_less_than_5_years">CSWW_FTE_and_Headcount_snapshot!$K$1599:$Q$1599</definedName>
    <definedName name="CharStaffordshireTime_in_service20_years_or_more_but_less_than_30_yearsTime_in_service20_years_or_more_but_less_than_30_years">CSWW_FTE_and_Headcount_snapshot!$K$1602:$Q$1602</definedName>
    <definedName name="CharStaffordshireTime_in_service30_years_or_moreTime_in_service30_years_or_more">CSWW_FTE_and_Headcount_snapshot!$K$1603:$Q$1603</definedName>
    <definedName name="CharStaffordshireTime_in_service5_years_or_more_but_less_than_10_yearsTime_in_service5_years_or_more_but_less_than_10_years">CSWW_FTE_and_Headcount_snapshot!$K$1600:$Q$1600</definedName>
    <definedName name="CharStaffordshireTime_in_serviceLess_than_2_yearsTime_in_serviceLess_than_2_years">CSWW_FTE_and_Headcount_snapshot!$K$1598:$Q$1598</definedName>
    <definedName name="CharStaffordshireTotal">CSWW_FTE_and_Headcount_snapshot!$K$79:$Q$79</definedName>
    <definedName name="CharStaffordshireTotal_Total">CSWW_FTE_and_Headcount_snapshot!$K$79:$Q$79</definedName>
    <definedName name="CharStockport">CSWW_FTE_and_Headcount_snapshot!$K$42:$Q$42</definedName>
    <definedName name="CharStockportAge_group20_to_29_years_oldAge_group20_to_29_years_old">CSWW_FTE_and_Headcount_snapshot!$K$648:$Q$648</definedName>
    <definedName name="CharStockportAge_group30_to_39_years_oldAge_group30_to_39_years_old">CSWW_FTE_and_Headcount_snapshot!$K$649:$Q$649</definedName>
    <definedName name="CharStockportAge_group40_to_49_years_oldAge_group40_to_49_years_old">CSWW_FTE_and_Headcount_snapshot!$K$650:$Q$650</definedName>
    <definedName name="CharStockportAge_group50_years_old_and_overAge_group50_years_old_and_over">CSWW_FTE_and_Headcount_snapshot!$K$651:$Q$651</definedName>
    <definedName name="CharStockportEthnicityAny_other_ethnic_groupEthnicityAny_other_ethnic_group">CSWW_FTE_and_Headcount_snapshot!$K$3324:$Q$3324</definedName>
    <definedName name="CharStockportEthnicityAsian_or_Asian_BritishEthnicityAsian_or_Asian_British">CSWW_FTE_and_Headcount_snapshot!$K$3322:$Q$3322</definedName>
    <definedName name="CharStockportEthnicityBlack_or_Black_BritishEthnicityBlack_or_Black_British">CSWW_FTE_and_Headcount_snapshot!$K$3323:$Q$3323</definedName>
    <definedName name="CharStockportEthnicityMixedEthnicityMixed">CSWW_FTE_and_Headcount_snapshot!$K$3321:$Q$3321</definedName>
    <definedName name="CharStockportEthnicityRefused_or_not_availableEthnicityRefused_or_not_available">CSWW_FTE_and_Headcount_snapshot!$K$3325:$Q$3325</definedName>
    <definedName name="CharStockportEthnicityWhiteEthnicityWhite">CSWW_FTE_and_Headcount_snapshot!$K$3320:$Q$3320</definedName>
    <definedName name="CharStockportFemaleGenderFemale">CSWW_FTE_and_Headcount_snapshot!$K$244:$Q$244</definedName>
    <definedName name="CharStockportGenderFemaleGenderFemale">CSWW_FTE_and_Headcount_snapshot!$K$244:$Q$244</definedName>
    <definedName name="CharStockportGenderMaleGenderMale">CSWW_FTE_and_Headcount_snapshot!$K$245:$Q$245</definedName>
    <definedName name="CharStockportMaleGenderMale">CSWW_FTE_and_Headcount_snapshot!$K$245:$Q$245</definedName>
    <definedName name="CharStockportRoleCase_holderRoleCase_holder">CSWW_FTE_and_Headcount_snapshot!$K$2352:$Q$2352</definedName>
    <definedName name="CharStockportRoleFirst_line_managerRoleFirst_line_manager">CSWW_FTE_and_Headcount_snapshot!$K$2351:$Q$2351</definedName>
    <definedName name="CharStockportRoleMiddle_managerRoleMiddle_manager">CSWW_FTE_and_Headcount_snapshot!$K$2350:$Q$2350</definedName>
    <definedName name="CharStockportRoleQualified_without_casesRoleQualified_without_cases">CSWW_FTE_and_Headcount_snapshot!$K$2353:$Q$2353</definedName>
    <definedName name="CharStockportRoleSenior_managerRoleSenior_manager">CSWW_FTE_and_Headcount_snapshot!$K$2348:$Q$2348</definedName>
    <definedName name="CharStockportRoleSenior_practitionerRoleSenior_practitioner">CSWW_FTE_and_Headcount_snapshot!$K$2349:$Q$2349</definedName>
    <definedName name="CharStockportTime_in_service10_years_or_more_but_less_than_20_yearsTime_in_service10_years_or_more_but_less_than_20_years">CSWW_FTE_and_Headcount_snapshot!$K$1379:$Q$1379</definedName>
    <definedName name="CharStockportTime_in_service2_years_or_more_but_less_than_5_yearsTime_in_service2_years_or_more_but_less_than_5_years">CSWW_FTE_and_Headcount_snapshot!$K$1377:$Q$1377</definedName>
    <definedName name="CharStockportTime_in_service20_years_or_more_but_less_than_30_yearsTime_in_service20_years_or_more_but_less_than_30_years">CSWW_FTE_and_Headcount_snapshot!$K$1380:$Q$1380</definedName>
    <definedName name="CharStockportTime_in_service30_years_or_moreTime_in_service30_years_or_more">CSWW_FTE_and_Headcount_snapshot!$K$1381:$Q$1381</definedName>
    <definedName name="CharStockportTime_in_service5_years_or_more_but_less_than_10_yearsTime_in_service5_years_or_more_but_less_than_10_years">CSWW_FTE_and_Headcount_snapshot!$K$1378:$Q$1378</definedName>
    <definedName name="CharStockportTime_in_serviceLess_than_2_yearsTime_in_serviceLess_than_2_years">CSWW_FTE_and_Headcount_snapshot!$K$1376:$Q$1376</definedName>
    <definedName name="CharStockportTotal">CSWW_FTE_and_Headcount_snapshot!$K$42:$Q$42</definedName>
    <definedName name="CharStockportTotal_Total">CSWW_FTE_and_Headcount_snapshot!$K$42:$Q$42</definedName>
    <definedName name="CharStockton_on_Tees">CSWW_FTE_and_Headcount_snapshot!$K$23:$Q$23</definedName>
    <definedName name="CharStockton_on_TeesAge_group20_to_29_years_oldAge_group20_to_29_years_old">CSWW_FTE_and_Headcount_snapshot!$K$572:$Q$572</definedName>
    <definedName name="CharStockton_on_TeesAge_group30_to_39_years_oldAge_group30_to_39_years_old">CSWW_FTE_and_Headcount_snapshot!$K$573:$Q$573</definedName>
    <definedName name="CharStockton_on_TeesAge_group40_to_49_years_oldAge_group40_to_49_years_old">CSWW_FTE_and_Headcount_snapshot!$K$574:$Q$574</definedName>
    <definedName name="CharStockton_on_TeesAge_group50_years_old_and_overAge_group50_years_old_and_over">CSWW_FTE_and_Headcount_snapshot!$K$575:$Q$575</definedName>
    <definedName name="CharStockton_on_TeesEthnicityAny_other_ethnic_groupEthnicityAny_other_ethnic_group">CSWW_FTE_and_Headcount_snapshot!$K$3210:$Q$3210</definedName>
    <definedName name="CharStockton_on_TeesEthnicityAsian_or_Asian_BritishEthnicityAsian_or_Asian_British">CSWW_FTE_and_Headcount_snapshot!$K$3208:$Q$3208</definedName>
    <definedName name="CharStockton_on_TeesEthnicityBlack_or_Black_BritishEthnicityBlack_or_Black_British">CSWW_FTE_and_Headcount_snapshot!$K$3209:$Q$3209</definedName>
    <definedName name="CharStockton_on_TeesEthnicityMixedEthnicityMixed">CSWW_FTE_and_Headcount_snapshot!$K$3207:$Q$3207</definedName>
    <definedName name="CharStockton_on_TeesEthnicityRefused_or_not_availableEthnicityRefused_or_not_available">CSWW_FTE_and_Headcount_snapshot!$K$3211:$Q$3211</definedName>
    <definedName name="CharStockton_on_TeesEthnicityWhiteEthnicityWhite">CSWW_FTE_and_Headcount_snapshot!$K$3206:$Q$3206</definedName>
    <definedName name="CharStockton_on_TeesFemaleGenderFemale">CSWW_FTE_and_Headcount_snapshot!$K$206:$Q$206</definedName>
    <definedName name="CharStockton_on_TeesGenderFemaleGenderFemale">CSWW_FTE_and_Headcount_snapshot!$K$206:$Q$206</definedName>
    <definedName name="CharStockton_on_TeesGenderMaleGenderMale">CSWW_FTE_and_Headcount_snapshot!$K$207:$Q$207</definedName>
    <definedName name="CharStockton_on_TeesMaleGenderMale">CSWW_FTE_and_Headcount_snapshot!$K$207:$Q$207</definedName>
    <definedName name="CharStockton_on_TeesRoleCase_holderRoleCase_holder">CSWW_FTE_and_Headcount_snapshot!$K$2238:$Q$2238</definedName>
    <definedName name="CharStockton_on_TeesRoleFirst_line_managerRoleFirst_line_manager">CSWW_FTE_and_Headcount_snapshot!$K$2237:$Q$2237</definedName>
    <definedName name="CharStockton_on_TeesRoleMiddle_managerRoleMiddle_manager">CSWW_FTE_and_Headcount_snapshot!$K$2236:$Q$2236</definedName>
    <definedName name="CharStockton_on_TeesRoleQualified_without_casesRoleQualified_without_cases">CSWW_FTE_and_Headcount_snapshot!$K$2239:$Q$2239</definedName>
    <definedName name="CharStockton_on_TeesRoleSenior_managerRoleSenior_manager">CSWW_FTE_and_Headcount_snapshot!$K$2234:$Q$2234</definedName>
    <definedName name="CharStockton_on_TeesRoleSenior_practitionerRoleSenior_practitioner">CSWW_FTE_and_Headcount_snapshot!$K$2235:$Q$2235</definedName>
    <definedName name="CharStockton_on_TeesTime_in_service10_years_or_more_but_less_than_20_yearsTime_in_service10_years_or_more_but_less_than_20_years">CSWW_FTE_and_Headcount_snapshot!$K$1265:$Q$1265</definedName>
    <definedName name="CharStockton_on_TeesTime_in_service2_years_or_more_but_less_than_5_yearsTime_in_service2_years_or_more_but_less_than_5_years">CSWW_FTE_and_Headcount_snapshot!$K$1263:$Q$1263</definedName>
    <definedName name="CharStockton_on_TeesTime_in_service20_years_or_more_but_less_than_30_yearsTime_in_service20_years_or_more_but_less_than_30_years">CSWW_FTE_and_Headcount_snapshot!$K$1266:$Q$1266</definedName>
    <definedName name="CharStockton_on_TeesTime_in_service30_years_or_moreTime_in_service30_years_or_more">CSWW_FTE_and_Headcount_snapshot!$K$1267:$Q$1267</definedName>
    <definedName name="CharStockton_on_TeesTime_in_service5_years_or_more_but_less_than_10_yearsTime_in_service5_years_or_more_but_less_than_10_years">CSWW_FTE_and_Headcount_snapshot!$K$1264:$Q$1264</definedName>
    <definedName name="CharStockton_on_TeesTime_in_serviceLess_than_2_yearsTime_in_serviceLess_than_2_years">CSWW_FTE_and_Headcount_snapshot!$K$1262:$Q$1262</definedName>
    <definedName name="CharStockton_on_TeesTotal">CSWW_FTE_and_Headcount_snapshot!$K$23:$Q$23</definedName>
    <definedName name="CharStockton_on_TeesTotal_Total">CSWW_FTE_and_Headcount_snapshot!$K$23:$Q$23</definedName>
    <definedName name="CharStoke_on_Trent">CSWW_FTE_and_Headcount_snapshot!$K$80:$Q$80</definedName>
    <definedName name="CharStoke_on_TrentAge_group20_to_29_years_oldAge_group20_to_29_years_old">CSWW_FTE_and_Headcount_snapshot!$K$800:$Q$800</definedName>
    <definedName name="CharStoke_on_TrentAge_group30_to_39_years_oldAge_group30_to_39_years_old">CSWW_FTE_and_Headcount_snapshot!$K$801:$Q$801</definedName>
    <definedName name="CharStoke_on_TrentAge_group40_to_49_years_oldAge_group40_to_49_years_old">CSWW_FTE_and_Headcount_snapshot!$K$802:$Q$802</definedName>
    <definedName name="CharStoke_on_TrentAge_group50_years_old_and_overAge_group50_years_old_and_over">CSWW_FTE_and_Headcount_snapshot!$K$803:$Q$803</definedName>
    <definedName name="CharStoke_on_TrentEthnicityAny_other_ethnic_groupEthnicityAny_other_ethnic_group">CSWW_FTE_and_Headcount_snapshot!$K$3552:$Q$3552</definedName>
    <definedName name="CharStoke_on_TrentEthnicityAsian_or_Asian_BritishEthnicityAsian_or_Asian_British">CSWW_FTE_and_Headcount_snapshot!$K$3550:$Q$3550</definedName>
    <definedName name="CharStoke_on_TrentEthnicityBlack_or_Black_BritishEthnicityBlack_or_Black_British">CSWW_FTE_and_Headcount_snapshot!$K$3551:$Q$3551</definedName>
    <definedName name="CharStoke_on_TrentEthnicityMixedEthnicityMixed">CSWW_FTE_and_Headcount_snapshot!$K$3549:$Q$3549</definedName>
    <definedName name="CharStoke_on_TrentEthnicityRefused_or_not_availableEthnicityRefused_or_not_available">CSWW_FTE_and_Headcount_snapshot!$K$3553:$Q$3553</definedName>
    <definedName name="CharStoke_on_TrentEthnicityWhiteEthnicityWhite">CSWW_FTE_and_Headcount_snapshot!$K$3548:$Q$3548</definedName>
    <definedName name="CharStoke_on_TrentFemaleGenderFemale">CSWW_FTE_and_Headcount_snapshot!$K$320:$Q$320</definedName>
    <definedName name="CharStoke_on_TrentGenderFemaleGenderFemale">CSWW_FTE_and_Headcount_snapshot!$K$320:$Q$320</definedName>
    <definedName name="CharStoke_on_TrentGenderMaleGenderMale">CSWW_FTE_and_Headcount_snapshot!$K$321:$Q$321</definedName>
    <definedName name="CharStoke_on_TrentMaleGenderMale">CSWW_FTE_and_Headcount_snapshot!$K$321:$Q$321</definedName>
    <definedName name="CharStoke_on_TrentRoleCase_holderRoleCase_holder">CSWW_FTE_and_Headcount_snapshot!$K$2580:$Q$2580</definedName>
    <definedName name="CharStoke_on_TrentRoleFirst_line_managerRoleFirst_line_manager">CSWW_FTE_and_Headcount_snapshot!$K$2579:$Q$2579</definedName>
    <definedName name="CharStoke_on_TrentRoleMiddle_managerRoleMiddle_manager">CSWW_FTE_and_Headcount_snapshot!$K$2578:$Q$2578</definedName>
    <definedName name="CharStoke_on_TrentRoleQualified_without_casesRoleQualified_without_cases">CSWW_FTE_and_Headcount_snapshot!$K$2581:$Q$2581</definedName>
    <definedName name="CharStoke_on_TrentRoleSenior_managerRoleSenior_manager">CSWW_FTE_and_Headcount_snapshot!$K$2576:$Q$2576</definedName>
    <definedName name="CharStoke_on_TrentRoleSenior_practitionerRoleSenior_practitioner">CSWW_FTE_and_Headcount_snapshot!$K$2577:$Q$2577</definedName>
    <definedName name="CharStoke_on_TrentTime_in_service10_years_or_more_but_less_than_20_yearsTime_in_service10_years_or_more_but_less_than_20_years">CSWW_FTE_and_Headcount_snapshot!$K$1607:$Q$1607</definedName>
    <definedName name="CharStoke_on_TrentTime_in_service2_years_or_more_but_less_than_5_yearsTime_in_service2_years_or_more_but_less_than_5_years">CSWW_FTE_and_Headcount_snapshot!$K$1605:$Q$1605</definedName>
    <definedName name="CharStoke_on_TrentTime_in_service20_years_or_more_but_less_than_30_yearsTime_in_service20_years_or_more_but_less_than_30_years">CSWW_FTE_and_Headcount_snapshot!$K$1608:$Q$1608</definedName>
    <definedName name="CharStoke_on_TrentTime_in_service30_years_or_moreTime_in_service30_years_or_more">CSWW_FTE_and_Headcount_snapshot!$K$1609:$Q$1609</definedName>
    <definedName name="CharStoke_on_TrentTime_in_service5_years_or_more_but_less_than_10_yearsTime_in_service5_years_or_more_but_less_than_10_years">CSWW_FTE_and_Headcount_snapshot!$K$1606:$Q$1606</definedName>
    <definedName name="CharStoke_on_TrentTime_in_serviceLess_than_2_yearsTime_in_serviceLess_than_2_years">CSWW_FTE_and_Headcount_snapshot!$K$1604:$Q$1604</definedName>
    <definedName name="CharStoke_on_TrentTotal">CSWW_FTE_and_Headcount_snapshot!$K$80:$Q$80</definedName>
    <definedName name="CharStoke_on_TrentTotal_Total">CSWW_FTE_and_Headcount_snapshot!$K$80:$Q$80</definedName>
    <definedName name="CharSuffolk">CSWW_FTE_and_Headcount_snapshot!$K$95:$Q$95</definedName>
    <definedName name="CharSuffolkAge_group20_to_29_years_oldAge_group20_to_29_years_old">CSWW_FTE_and_Headcount_snapshot!$K$860:$Q$860</definedName>
    <definedName name="CharSuffolkAge_group30_to_39_years_oldAge_group30_to_39_years_old">CSWW_FTE_and_Headcount_snapshot!$K$861:$Q$861</definedName>
    <definedName name="CharSuffolkAge_group40_to_49_years_oldAge_group40_to_49_years_old">CSWW_FTE_and_Headcount_snapshot!$K$862:$Q$862</definedName>
    <definedName name="CharSuffolkAge_group50_years_old_and_overAge_group50_years_old_and_over">CSWW_FTE_and_Headcount_snapshot!$K$863:$Q$863</definedName>
    <definedName name="CharSuffolkEthnicityAny_other_ethnic_groupEthnicityAny_other_ethnic_group">CSWW_FTE_and_Headcount_snapshot!$K$3642:$Q$3642</definedName>
    <definedName name="CharSuffolkEthnicityAsian_or_Asian_BritishEthnicityAsian_or_Asian_British">CSWW_FTE_and_Headcount_snapshot!$K$3640:$Q$3640</definedName>
    <definedName name="CharSuffolkEthnicityBlack_or_Black_BritishEthnicityBlack_or_Black_British">CSWW_FTE_and_Headcount_snapshot!$K$3641:$Q$3641</definedName>
    <definedName name="CharSuffolkEthnicityMixedEthnicityMixed">CSWW_FTE_and_Headcount_snapshot!$K$3639:$Q$3639</definedName>
    <definedName name="CharSuffolkEthnicityRefused_or_not_availableEthnicityRefused_or_not_available">CSWW_FTE_and_Headcount_snapshot!$K$3643:$Q$3643</definedName>
    <definedName name="CharSuffolkEthnicityWhiteEthnicityWhite">CSWW_FTE_and_Headcount_snapshot!$K$3638:$Q$3638</definedName>
    <definedName name="CharSuffolkFemaleGenderFemale">CSWW_FTE_and_Headcount_snapshot!$K$350:$Q$350</definedName>
    <definedName name="CharSuffolkGenderFemaleGenderFemale">CSWW_FTE_and_Headcount_snapshot!$K$350:$Q$350</definedName>
    <definedName name="CharSuffolkGenderMaleGenderMale">CSWW_FTE_and_Headcount_snapshot!$K$351:$Q$351</definedName>
    <definedName name="CharSuffolkMaleGenderMale">CSWW_FTE_and_Headcount_snapshot!$K$351:$Q$351</definedName>
    <definedName name="CharSuffolkRoleCase_holderRoleCase_holder">CSWW_FTE_and_Headcount_snapshot!$K$2670:$Q$2670</definedName>
    <definedName name="CharSuffolkRoleFirst_line_managerRoleFirst_line_manager">CSWW_FTE_and_Headcount_snapshot!$K$2669:$Q$2669</definedName>
    <definedName name="CharSuffolkRoleMiddle_managerRoleMiddle_manager">CSWW_FTE_and_Headcount_snapshot!$K$2668:$Q$2668</definedName>
    <definedName name="CharSuffolkRoleQualified_without_casesRoleQualified_without_cases">CSWW_FTE_and_Headcount_snapshot!$K$2671:$Q$2671</definedName>
    <definedName name="CharSuffolkRoleSenior_managerRoleSenior_manager">CSWW_FTE_and_Headcount_snapshot!$K$2666:$Q$2666</definedName>
    <definedName name="CharSuffolkRoleSenior_practitionerRoleSenior_practitioner">CSWW_FTE_and_Headcount_snapshot!$K$2667:$Q$2667</definedName>
    <definedName name="CharSuffolkTime_in_service10_years_or_more_but_less_than_20_yearsTime_in_service10_years_or_more_but_less_than_20_years">CSWW_FTE_and_Headcount_snapshot!$K$1697:$Q$1697</definedName>
    <definedName name="CharSuffolkTime_in_service2_years_or_more_but_less_than_5_yearsTime_in_service2_years_or_more_but_less_than_5_years">CSWW_FTE_and_Headcount_snapshot!$K$1695:$Q$1695</definedName>
    <definedName name="CharSuffolkTime_in_service20_years_or_more_but_less_than_30_yearsTime_in_service20_years_or_more_but_less_than_30_years">CSWW_FTE_and_Headcount_snapshot!$K$1698:$Q$1698</definedName>
    <definedName name="CharSuffolkTime_in_service30_years_or_moreTime_in_service30_years_or_more">CSWW_FTE_and_Headcount_snapshot!$K$1699:$Q$1699</definedName>
    <definedName name="CharSuffolkTime_in_service5_years_or_more_but_less_than_10_yearsTime_in_service5_years_or_more_but_less_than_10_years">CSWW_FTE_and_Headcount_snapshot!$K$1696:$Q$1696</definedName>
    <definedName name="CharSuffolkTime_in_serviceLess_than_2_yearsTime_in_serviceLess_than_2_years">CSWW_FTE_and_Headcount_snapshot!$K$1694:$Q$1694</definedName>
    <definedName name="CharSuffolkTotal">CSWW_FTE_and_Headcount_snapshot!$K$95:$Q$95</definedName>
    <definedName name="CharSuffolkTotal_Total">CSWW_FTE_and_Headcount_snapshot!$K$95:$Q$95</definedName>
    <definedName name="CharSunderland">CSWW_FTE_and_Headcount_snapshot!$K$24:$Q$24</definedName>
    <definedName name="CharSunderlandAge_group20_to_29_years_oldAge_group20_to_29_years_old">CSWW_FTE_and_Headcount_snapshot!$K$576:$Q$576</definedName>
    <definedName name="CharSunderlandAge_group30_to_39_years_oldAge_group30_to_39_years_old">CSWW_FTE_and_Headcount_snapshot!$K$577:$Q$577</definedName>
    <definedName name="CharSunderlandAge_group40_to_49_years_oldAge_group40_to_49_years_old">CSWW_FTE_and_Headcount_snapshot!$K$578:$Q$578</definedName>
    <definedName name="CharSunderlandAge_group50_years_old_and_overAge_group50_years_old_and_over">CSWW_FTE_and_Headcount_snapshot!$K$579:$Q$579</definedName>
    <definedName name="CharSunderlandEthnicityAny_other_ethnic_groupEthnicityAny_other_ethnic_group">CSWW_FTE_and_Headcount_snapshot!$K$3216:$Q$3216</definedName>
    <definedName name="CharSunderlandEthnicityAsian_or_Asian_BritishEthnicityAsian_or_Asian_British">CSWW_FTE_and_Headcount_snapshot!$K$3214:$Q$3214</definedName>
    <definedName name="CharSunderlandEthnicityBlack_or_Black_BritishEthnicityBlack_or_Black_British">CSWW_FTE_and_Headcount_snapshot!$K$3215:$Q$3215</definedName>
    <definedName name="CharSunderlandEthnicityMixedEthnicityMixed">CSWW_FTE_and_Headcount_snapshot!$K$3213:$Q$3213</definedName>
    <definedName name="CharSunderlandEthnicityRefused_or_not_availableEthnicityRefused_or_not_available">CSWW_FTE_and_Headcount_snapshot!$K$3217:$Q$3217</definedName>
    <definedName name="CharSunderlandEthnicityWhiteEthnicityWhite">CSWW_FTE_and_Headcount_snapshot!$K$3212:$Q$3212</definedName>
    <definedName name="CharSunderlandFemaleGenderFemale">CSWW_FTE_and_Headcount_snapshot!$K$208:$Q$208</definedName>
    <definedName name="CharSunderlandGenderFemaleGenderFemale">CSWW_FTE_and_Headcount_snapshot!$K$208:$Q$208</definedName>
    <definedName name="CharSunderlandGenderMaleGenderMale">CSWW_FTE_and_Headcount_snapshot!$K$209:$Q$209</definedName>
    <definedName name="CharSunderlandMaleGenderMale">CSWW_FTE_and_Headcount_snapshot!$K$209:$Q$209</definedName>
    <definedName name="CharSunderlandRoleCase_holderRoleCase_holder">CSWW_FTE_and_Headcount_snapshot!$K$2244:$Q$2244</definedName>
    <definedName name="CharSunderlandRoleFirst_line_managerRoleFirst_line_manager">CSWW_FTE_and_Headcount_snapshot!$K$2243:$Q$2243</definedName>
    <definedName name="CharSunderlandRoleMiddle_managerRoleMiddle_manager">CSWW_FTE_and_Headcount_snapshot!$K$2242:$Q$2242</definedName>
    <definedName name="CharSunderlandRoleQualified_without_casesRoleQualified_without_cases">CSWW_FTE_and_Headcount_snapshot!$K$2245:$Q$2245</definedName>
    <definedName name="CharSunderlandRoleSenior_managerRoleSenior_manager">CSWW_FTE_and_Headcount_snapshot!$K$2240:$Q$2240</definedName>
    <definedName name="CharSunderlandRoleSenior_practitionerRoleSenior_practitioner">CSWW_FTE_and_Headcount_snapshot!$K$2241:$Q$2241</definedName>
    <definedName name="CharSunderlandTime_in_service10_years_or_more_but_less_than_20_yearsTime_in_service10_years_or_more_but_less_than_20_years">CSWW_FTE_and_Headcount_snapshot!$K$1271:$Q$1271</definedName>
    <definedName name="CharSunderlandTime_in_service2_years_or_more_but_less_than_5_yearsTime_in_service2_years_or_more_but_less_than_5_years">CSWW_FTE_and_Headcount_snapshot!$K$1269:$Q$1269</definedName>
    <definedName name="CharSunderlandTime_in_service20_years_or_more_but_less_than_30_yearsTime_in_service20_years_or_more_but_less_than_30_years">CSWW_FTE_and_Headcount_snapshot!$K$1272:$Q$1272</definedName>
    <definedName name="CharSunderlandTime_in_service30_years_or_moreTime_in_service30_years_or_more">CSWW_FTE_and_Headcount_snapshot!$K$1273:$Q$1273</definedName>
    <definedName name="CharSunderlandTime_in_service5_years_or_more_but_less_than_10_yearsTime_in_service5_years_or_more_but_less_than_10_years">CSWW_FTE_and_Headcount_snapshot!$K$1270:$Q$1270</definedName>
    <definedName name="CharSunderlandTime_in_serviceLess_than_2_yearsTime_in_serviceLess_than_2_years">CSWW_FTE_and_Headcount_snapshot!$K$1268:$Q$1268</definedName>
    <definedName name="CharSunderlandTotal">CSWW_FTE_and_Headcount_snapshot!$K$24:$Q$24</definedName>
    <definedName name="CharSunderlandTotal_Total">CSWW_FTE_and_Headcount_snapshot!$K$24:$Q$24</definedName>
    <definedName name="CharSurrey">CSWW_FTE_and_Headcount_snapshot!$K$111:$Q$111</definedName>
    <definedName name="CharSurreyAge_group20_to_29_years_oldAge_group20_to_29_years_old">CSWW_FTE_and_Headcount_snapshot!$K$924:$Q$924</definedName>
    <definedName name="CharSurreyAge_group30_to_39_years_oldAge_group30_to_39_years_old">CSWW_FTE_and_Headcount_snapshot!$K$925:$Q$925</definedName>
    <definedName name="CharSurreyAge_group40_to_49_years_oldAge_group40_to_49_years_old">CSWW_FTE_and_Headcount_snapshot!$K$926:$Q$926</definedName>
    <definedName name="CharSurreyAge_group50_years_old_and_overAge_group50_years_old_and_over">CSWW_FTE_and_Headcount_snapshot!$K$927:$Q$927</definedName>
    <definedName name="CharSurreyEthnicityAny_other_ethnic_groupEthnicityAny_other_ethnic_group">CSWW_FTE_and_Headcount_snapshot!$K$3738:$Q$3738</definedName>
    <definedName name="CharSurreyEthnicityAsian_or_Asian_BritishEthnicityAsian_or_Asian_British">CSWW_FTE_and_Headcount_snapshot!$K$3736:$Q$3736</definedName>
    <definedName name="CharSurreyEthnicityBlack_or_Black_BritishEthnicityBlack_or_Black_British">CSWW_FTE_and_Headcount_snapshot!$K$3737:$Q$3737</definedName>
    <definedName name="CharSurreyEthnicityMixedEthnicityMixed">CSWW_FTE_and_Headcount_snapshot!$K$3735:$Q$3735</definedName>
    <definedName name="CharSurreyEthnicityRefused_or_not_availableEthnicityRefused_or_not_available">CSWW_FTE_and_Headcount_snapshot!$K$3739:$Q$3739</definedName>
    <definedName name="CharSurreyEthnicityWhiteEthnicityWhite">CSWW_FTE_and_Headcount_snapshot!$K$3734:$Q$3734</definedName>
    <definedName name="CharSurreyFemaleGenderFemale">CSWW_FTE_and_Headcount_snapshot!$K$382:$Q$382</definedName>
    <definedName name="CharSurreyGenderFemaleGenderFemale">CSWW_FTE_and_Headcount_snapshot!$K$382:$Q$382</definedName>
    <definedName name="CharSurreyGenderMaleGenderMale">CSWW_FTE_and_Headcount_snapshot!$K$383:$Q$383</definedName>
    <definedName name="CharSurreyMaleGenderMale">CSWW_FTE_and_Headcount_snapshot!$K$383:$Q$383</definedName>
    <definedName name="CharSurreyRoleCase_holderRoleCase_holder">CSWW_FTE_and_Headcount_snapshot!$K$2766:$Q$2766</definedName>
    <definedName name="CharSurreyRoleFirst_line_managerRoleFirst_line_manager">CSWW_FTE_and_Headcount_snapshot!$K$2765:$Q$2765</definedName>
    <definedName name="CharSurreyRoleMiddle_managerRoleMiddle_manager">CSWW_FTE_and_Headcount_snapshot!$K$2764:$Q$2764</definedName>
    <definedName name="CharSurreyRoleQualified_without_casesRoleQualified_without_cases">CSWW_FTE_and_Headcount_snapshot!$K$2767:$Q$2767</definedName>
    <definedName name="CharSurreyRoleSenior_managerRoleSenior_manager">CSWW_FTE_and_Headcount_snapshot!$K$2762:$Q$2762</definedName>
    <definedName name="CharSurreyRoleSenior_practitionerRoleSenior_practitioner">CSWW_FTE_and_Headcount_snapshot!$K$2763:$Q$2763</definedName>
    <definedName name="CharSurreyTime_in_service10_years_or_more_but_less_than_20_yearsTime_in_service10_years_or_more_but_less_than_20_years">CSWW_FTE_and_Headcount_snapshot!$K$1793:$Q$1793</definedName>
    <definedName name="CharSurreyTime_in_service2_years_or_more_but_less_than_5_yearsTime_in_service2_years_or_more_but_less_than_5_years">CSWW_FTE_and_Headcount_snapshot!$K$1791:$Q$1791</definedName>
    <definedName name="CharSurreyTime_in_service20_years_or_more_but_less_than_30_yearsTime_in_service20_years_or_more_but_less_than_30_years">CSWW_FTE_and_Headcount_snapshot!$K$1794:$Q$1794</definedName>
    <definedName name="CharSurreyTime_in_service30_years_or_moreTime_in_service30_years_or_more">CSWW_FTE_and_Headcount_snapshot!$K$1795:$Q$1795</definedName>
    <definedName name="CharSurreyTime_in_service5_years_or_more_but_less_than_10_yearsTime_in_service5_years_or_more_but_less_than_10_years">CSWW_FTE_and_Headcount_snapshot!$K$1792:$Q$1792</definedName>
    <definedName name="CharSurreyTime_in_serviceLess_than_2_yearsTime_in_serviceLess_than_2_years">CSWW_FTE_and_Headcount_snapshot!$K$1790:$Q$1790</definedName>
    <definedName name="CharSurreyTotal">CSWW_FTE_and_Headcount_snapshot!$K$111:$Q$111</definedName>
    <definedName name="CharSurreyTotal_Total">CSWW_FTE_and_Headcount_snapshot!$K$111:$Q$111</definedName>
    <definedName name="CharSutton">CSWW_FTE_and_Headcount_snapshot!$K$162:$Q$162</definedName>
    <definedName name="CharSuttonAge_group20_to_29_years_oldAge_group20_to_29_years_old">CSWW_FTE_and_Headcount_snapshot!$K$1128:$Q$1128</definedName>
    <definedName name="CharSuttonAge_group30_to_39_years_oldAge_group30_to_39_years_old">CSWW_FTE_and_Headcount_snapshot!$K$1129:$Q$1129</definedName>
    <definedName name="CharSuttonAge_group40_to_49_years_oldAge_group40_to_49_years_old">CSWW_FTE_and_Headcount_snapshot!$K$1130:$Q$1130</definedName>
    <definedName name="CharSuttonAge_group50_years_old_and_overAge_group50_years_old_and_over">CSWW_FTE_and_Headcount_snapshot!$K$1131:$Q$1131</definedName>
    <definedName name="CharSuttonEthnicityAny_other_ethnic_groupEthnicityAny_other_ethnic_group">CSWW_FTE_and_Headcount_snapshot!$K$4044:$Q$4044</definedName>
    <definedName name="CharSuttonEthnicityAsian_or_Asian_BritishEthnicityAsian_or_Asian_British">CSWW_FTE_and_Headcount_snapshot!$K$4042:$Q$4042</definedName>
    <definedName name="CharSuttonEthnicityBlack_or_Black_BritishEthnicityBlack_or_Black_British">CSWW_FTE_and_Headcount_snapshot!$K$4043:$Q$4043</definedName>
    <definedName name="CharSuttonEthnicityMixedEthnicityMixed">CSWW_FTE_and_Headcount_snapshot!$K$4041:$Q$4041</definedName>
    <definedName name="CharSuttonEthnicityRefused_or_not_availableEthnicityRefused_or_not_available">CSWW_FTE_and_Headcount_snapshot!$K$4045:$Q$4045</definedName>
    <definedName name="CharSuttonEthnicityWhiteEthnicityWhite">CSWW_FTE_and_Headcount_snapshot!$K$4040:$Q$4040</definedName>
    <definedName name="CharSuttonFemaleGenderFemale">CSWW_FTE_and_Headcount_snapshot!$K$484:$Q$484</definedName>
    <definedName name="CharSuttonGenderFemaleGenderFemale">CSWW_FTE_and_Headcount_snapshot!$K$484:$Q$484</definedName>
    <definedName name="CharSuttonGenderMaleGenderMale">CSWW_FTE_and_Headcount_snapshot!$K$485:$Q$485</definedName>
    <definedName name="CharSuttonMaleGenderMale">CSWW_FTE_and_Headcount_snapshot!$K$485:$Q$485</definedName>
    <definedName name="CharSuttonRoleCase_holderRoleCase_holder">CSWW_FTE_and_Headcount_snapshot!$K$3072:$Q$3072</definedName>
    <definedName name="CharSuttonRoleFirst_line_managerRoleFirst_line_manager">CSWW_FTE_and_Headcount_snapshot!$K$3071:$Q$3071</definedName>
    <definedName name="CharSuttonRoleMiddle_managerRoleMiddle_manager">CSWW_FTE_and_Headcount_snapshot!$K$3070:$Q$3070</definedName>
    <definedName name="CharSuttonRoleQualified_without_casesRoleQualified_without_cases">CSWW_FTE_and_Headcount_snapshot!$K$3073:$Q$3073</definedName>
    <definedName name="CharSuttonRoleSenior_managerRoleSenior_manager">CSWW_FTE_and_Headcount_snapshot!$K$3068:$Q$3068</definedName>
    <definedName name="CharSuttonRoleSenior_practitionerRoleSenior_practitioner">CSWW_FTE_and_Headcount_snapshot!$K$3069:$Q$3069</definedName>
    <definedName name="CharSuttonTime_in_service10_years_or_more_but_less_than_20_yearsTime_in_service10_years_or_more_but_less_than_20_years">CSWW_FTE_and_Headcount_snapshot!$K$2099:$Q$2099</definedName>
    <definedName name="CharSuttonTime_in_service2_years_or_more_but_less_than_5_yearsTime_in_service2_years_or_more_but_less_than_5_years">CSWW_FTE_and_Headcount_snapshot!$K$2097:$Q$2097</definedName>
    <definedName name="CharSuttonTime_in_service20_years_or_more_but_less_than_30_yearsTime_in_service20_years_or_more_but_less_than_30_years">CSWW_FTE_and_Headcount_snapshot!$K$2100:$Q$2100</definedName>
    <definedName name="CharSuttonTime_in_service30_years_or_moreTime_in_service30_years_or_more">CSWW_FTE_and_Headcount_snapshot!$K$2101:$Q$2101</definedName>
    <definedName name="CharSuttonTime_in_service5_years_or_more_but_less_than_10_yearsTime_in_service5_years_or_more_but_less_than_10_years">CSWW_FTE_and_Headcount_snapshot!$K$2098:$Q$2098</definedName>
    <definedName name="CharSuttonTime_in_serviceLess_than_2_yearsTime_in_serviceLess_than_2_years">CSWW_FTE_and_Headcount_snapshot!$K$2096:$Q$2096</definedName>
    <definedName name="CharSuttonTotal">CSWW_FTE_and_Headcount_snapshot!$K$162:$Q$162</definedName>
    <definedName name="CharSuttonTotal_Total">CSWW_FTE_and_Headcount_snapshot!$K$162:$Q$162</definedName>
    <definedName name="CharSwindon">CSWW_FTE_and_Headcount_snapshot!$K$129:$Q$129</definedName>
    <definedName name="CharSwindonAge_group20_to_29_years_oldAge_group20_to_29_years_old">CSWW_FTE_and_Headcount_snapshot!$K$996:$Q$996</definedName>
    <definedName name="CharSwindonAge_group30_to_39_years_oldAge_group30_to_39_years_old">CSWW_FTE_and_Headcount_snapshot!$K$997:$Q$997</definedName>
    <definedName name="CharSwindonAge_group40_to_49_years_oldAge_group40_to_49_years_old">CSWW_FTE_and_Headcount_snapshot!$K$998:$Q$998</definedName>
    <definedName name="CharSwindonAge_group50_years_old_and_overAge_group50_years_old_and_over">CSWW_FTE_and_Headcount_snapshot!$K$999:$Q$999</definedName>
    <definedName name="CharSwindonEthnicityAny_other_ethnic_groupEthnicityAny_other_ethnic_group">CSWW_FTE_and_Headcount_snapshot!$K$3846:$Q$3846</definedName>
    <definedName name="CharSwindonEthnicityAsian_or_Asian_BritishEthnicityAsian_or_Asian_British">CSWW_FTE_and_Headcount_snapshot!$K$3844:$Q$3844</definedName>
    <definedName name="CharSwindonEthnicityBlack_or_Black_BritishEthnicityBlack_or_Black_British">CSWW_FTE_and_Headcount_snapshot!$K$3845:$Q$3845</definedName>
    <definedName name="CharSwindonEthnicityMixedEthnicityMixed">CSWW_FTE_and_Headcount_snapshot!$K$3843:$Q$3843</definedName>
    <definedName name="CharSwindonEthnicityRefused_or_not_availableEthnicityRefused_or_not_available">CSWW_FTE_and_Headcount_snapshot!$K$3847:$Q$3847</definedName>
    <definedName name="CharSwindonEthnicityWhiteEthnicityWhite">CSWW_FTE_and_Headcount_snapshot!$K$3842:$Q$3842</definedName>
    <definedName name="CharSwindonFemaleGenderFemale">CSWW_FTE_and_Headcount_snapshot!$K$418:$Q$418</definedName>
    <definedName name="CharSwindonGenderFemaleGenderFemale">CSWW_FTE_and_Headcount_snapshot!$K$418:$Q$418</definedName>
    <definedName name="CharSwindonGenderMaleGenderMale">CSWW_FTE_and_Headcount_snapshot!$K$419:$Q$419</definedName>
    <definedName name="CharSwindonMaleGenderMale">CSWW_FTE_and_Headcount_snapshot!$K$419:$Q$419</definedName>
    <definedName name="CharSwindonRoleCase_holderRoleCase_holder">CSWW_FTE_and_Headcount_snapshot!$K$2874:$Q$2874</definedName>
    <definedName name="CharSwindonRoleFirst_line_managerRoleFirst_line_manager">CSWW_FTE_and_Headcount_snapshot!$K$2873:$Q$2873</definedName>
    <definedName name="CharSwindonRoleMiddle_managerRoleMiddle_manager">CSWW_FTE_and_Headcount_snapshot!$K$2872:$Q$2872</definedName>
    <definedName name="CharSwindonRoleQualified_without_casesRoleQualified_without_cases">CSWW_FTE_and_Headcount_snapshot!$K$2875:$Q$2875</definedName>
    <definedName name="CharSwindonRoleSenior_managerRoleSenior_manager">CSWW_FTE_and_Headcount_snapshot!$K$2870:$Q$2870</definedName>
    <definedName name="CharSwindonRoleSenior_practitionerRoleSenior_practitioner">CSWW_FTE_and_Headcount_snapshot!$K$2871:$Q$2871</definedName>
    <definedName name="CharSwindonTime_in_service10_years_or_more_but_less_than_20_yearsTime_in_service10_years_or_more_but_less_than_20_years">CSWW_FTE_and_Headcount_snapshot!$K$1901:$Q$1901</definedName>
    <definedName name="CharSwindonTime_in_service2_years_or_more_but_less_than_5_yearsTime_in_service2_years_or_more_but_less_than_5_years">CSWW_FTE_and_Headcount_snapshot!$K$1899:$Q$1899</definedName>
    <definedName name="CharSwindonTime_in_service20_years_or_more_but_less_than_30_yearsTime_in_service20_years_or_more_but_less_than_30_years">CSWW_FTE_and_Headcount_snapshot!$K$1902:$Q$1902</definedName>
    <definedName name="CharSwindonTime_in_service30_years_or_moreTime_in_service30_years_or_more">CSWW_FTE_and_Headcount_snapshot!$K$1903:$Q$1903</definedName>
    <definedName name="CharSwindonTime_in_service5_years_or_more_but_less_than_10_yearsTime_in_service5_years_or_more_but_less_than_10_years">CSWW_FTE_and_Headcount_snapshot!$K$1900:$Q$1900</definedName>
    <definedName name="CharSwindonTime_in_serviceLess_than_2_yearsTime_in_serviceLess_than_2_years">CSWW_FTE_and_Headcount_snapshot!$K$1898:$Q$1898</definedName>
    <definedName name="CharSwindonTotal">CSWW_FTE_and_Headcount_snapshot!$K$129:$Q$129</definedName>
    <definedName name="CharSwindonTotal_Total">CSWW_FTE_and_Headcount_snapshot!$K$129:$Q$129</definedName>
    <definedName name="CharTameside">CSWW_FTE_and_Headcount_snapshot!$K$43:$Q$43</definedName>
    <definedName name="CharTamesideAge_group20_to_29_years_oldAge_group20_to_29_years_old">CSWW_FTE_and_Headcount_snapshot!$K$652:$Q$652</definedName>
    <definedName name="CharTamesideAge_group30_to_39_years_oldAge_group30_to_39_years_old">CSWW_FTE_and_Headcount_snapshot!$K$653:$Q$653</definedName>
    <definedName name="CharTamesideAge_group40_to_49_years_oldAge_group40_to_49_years_old">CSWW_FTE_and_Headcount_snapshot!$K$654:$Q$654</definedName>
    <definedName name="CharTamesideAge_group50_years_old_and_overAge_group50_years_old_and_over">CSWW_FTE_and_Headcount_snapshot!$K$655:$Q$655</definedName>
    <definedName name="CharTamesideEthnicityAny_other_ethnic_groupEthnicityAny_other_ethnic_group">CSWW_FTE_and_Headcount_snapshot!$K$3330:$Q$3330</definedName>
    <definedName name="CharTamesideEthnicityAsian_or_Asian_BritishEthnicityAsian_or_Asian_British">CSWW_FTE_and_Headcount_snapshot!$K$3328:$Q$3328</definedName>
    <definedName name="CharTamesideEthnicityBlack_or_Black_BritishEthnicityBlack_or_Black_British">CSWW_FTE_and_Headcount_snapshot!$K$3329:$Q$3329</definedName>
    <definedName name="CharTamesideEthnicityMixedEthnicityMixed">CSWW_FTE_and_Headcount_snapshot!$K$3327:$Q$3327</definedName>
    <definedName name="CharTamesideEthnicityRefused_or_not_availableEthnicityRefused_or_not_available">CSWW_FTE_and_Headcount_snapshot!$K$3331:$Q$3331</definedName>
    <definedName name="CharTamesideEthnicityWhiteEthnicityWhite">CSWW_FTE_and_Headcount_snapshot!$K$3326:$Q$3326</definedName>
    <definedName name="CharTamesideFemaleGenderFemale">CSWW_FTE_and_Headcount_snapshot!$K$246:$Q$246</definedName>
    <definedName name="CharTamesideGenderFemaleGenderFemale">CSWW_FTE_and_Headcount_snapshot!$K$246:$Q$246</definedName>
    <definedName name="CharTamesideGenderMaleGenderMale">CSWW_FTE_and_Headcount_snapshot!$K$247:$Q$247</definedName>
    <definedName name="CharTamesideMaleGenderMale">CSWW_FTE_and_Headcount_snapshot!$K$247:$Q$247</definedName>
    <definedName name="CharTamesideRoleCase_holderRoleCase_holder">CSWW_FTE_and_Headcount_snapshot!$K$2358:$Q$2358</definedName>
    <definedName name="CharTamesideRoleFirst_line_managerRoleFirst_line_manager">CSWW_FTE_and_Headcount_snapshot!$K$2357:$Q$2357</definedName>
    <definedName name="CharTamesideRoleMiddle_managerRoleMiddle_manager">CSWW_FTE_and_Headcount_snapshot!$K$2356:$Q$2356</definedName>
    <definedName name="CharTamesideRoleQualified_without_casesRoleQualified_without_cases">CSWW_FTE_and_Headcount_snapshot!$K$2359:$Q$2359</definedName>
    <definedName name="CharTamesideRoleSenior_managerRoleSenior_manager">CSWW_FTE_and_Headcount_snapshot!$K$2354:$Q$2354</definedName>
    <definedName name="CharTamesideRoleSenior_practitionerRoleSenior_practitioner">CSWW_FTE_and_Headcount_snapshot!$K$2355:$Q$2355</definedName>
    <definedName name="CharTamesideTime_in_service10_years_or_more_but_less_than_20_yearsTime_in_service10_years_or_more_but_less_than_20_years">CSWW_FTE_and_Headcount_snapshot!$K$1385:$Q$1385</definedName>
    <definedName name="CharTamesideTime_in_service2_years_or_more_but_less_than_5_yearsTime_in_service2_years_or_more_but_less_than_5_years">CSWW_FTE_and_Headcount_snapshot!$K$1383:$Q$1383</definedName>
    <definedName name="CharTamesideTime_in_service20_years_or_more_but_less_than_30_yearsTime_in_service20_years_or_more_but_less_than_30_years">CSWW_FTE_and_Headcount_snapshot!$K$1386:$Q$1386</definedName>
    <definedName name="CharTamesideTime_in_service30_years_or_moreTime_in_service30_years_or_more">CSWW_FTE_and_Headcount_snapshot!$K$1387:$Q$1387</definedName>
    <definedName name="CharTamesideTime_in_service5_years_or_more_but_less_than_10_yearsTime_in_service5_years_or_more_but_less_than_10_years">CSWW_FTE_and_Headcount_snapshot!$K$1384:$Q$1384</definedName>
    <definedName name="CharTamesideTime_in_serviceLess_than_2_yearsTime_in_serviceLess_than_2_years">CSWW_FTE_and_Headcount_snapshot!$K$1382:$Q$1382</definedName>
    <definedName name="CharTamesideTotal">CSWW_FTE_and_Headcount_snapshot!$K$43:$Q$43</definedName>
    <definedName name="CharTamesideTotal_Total">CSWW_FTE_and_Headcount_snapshot!$K$43:$Q$43</definedName>
    <definedName name="CharTelford_and_Wrekin">CSWW_FTE_and_Headcount_snapshot!$K$81:$Q$81</definedName>
    <definedName name="CharTelford_and_WrekinAge_group20_to_29_years_oldAge_group20_to_29_years_old">CSWW_FTE_and_Headcount_snapshot!$K$804:$Q$804</definedName>
    <definedName name="CharTelford_and_WrekinAge_group30_to_39_years_oldAge_group30_to_39_years_old">CSWW_FTE_and_Headcount_snapshot!$K$805:$Q$805</definedName>
    <definedName name="CharTelford_and_WrekinAge_group40_to_49_years_oldAge_group40_to_49_years_old">CSWW_FTE_and_Headcount_snapshot!$K$806:$Q$806</definedName>
    <definedName name="CharTelford_and_WrekinAge_group50_years_old_and_overAge_group50_years_old_and_over">CSWW_FTE_and_Headcount_snapshot!$K$807:$Q$807</definedName>
    <definedName name="CharTelford_and_WrekinEthnicityAny_other_ethnic_groupEthnicityAny_other_ethnic_group">CSWW_FTE_and_Headcount_snapshot!$K$3558:$Q$3558</definedName>
    <definedName name="CharTelford_and_WrekinEthnicityAsian_or_Asian_BritishEthnicityAsian_or_Asian_British">CSWW_FTE_and_Headcount_snapshot!$K$3556:$Q$3556</definedName>
    <definedName name="CharTelford_and_WrekinEthnicityBlack_or_Black_BritishEthnicityBlack_or_Black_British">CSWW_FTE_and_Headcount_snapshot!$K$3557:$Q$3557</definedName>
    <definedName name="CharTelford_and_WrekinEthnicityMixedEthnicityMixed">CSWW_FTE_and_Headcount_snapshot!$K$3555:$Q$3555</definedName>
    <definedName name="CharTelford_and_WrekinEthnicityRefused_or_not_availableEthnicityRefused_or_not_available">CSWW_FTE_and_Headcount_snapshot!$K$3559:$Q$3559</definedName>
    <definedName name="CharTelford_and_WrekinEthnicityWhiteEthnicityWhite">CSWW_FTE_and_Headcount_snapshot!$K$3554:$Q$3554</definedName>
    <definedName name="CharTelford_and_WrekinFemaleGenderFemale">CSWW_FTE_and_Headcount_snapshot!$K$322:$Q$322</definedName>
    <definedName name="CharTelford_and_WrekinGenderFemaleGenderFemale">CSWW_FTE_and_Headcount_snapshot!$K$322:$Q$322</definedName>
    <definedName name="CharTelford_and_WrekinGenderMaleGenderMale">CSWW_FTE_and_Headcount_snapshot!$K$323:$Q$323</definedName>
    <definedName name="CharTelford_and_WrekinMaleGenderMale">CSWW_FTE_and_Headcount_snapshot!$K$323:$Q$323</definedName>
    <definedName name="CharTelford_and_WrekinRoleCase_holderRoleCase_holder">CSWW_FTE_and_Headcount_snapshot!$K$2586:$Q$2586</definedName>
    <definedName name="CharTelford_and_WrekinRoleFirst_line_managerRoleFirst_line_manager">CSWW_FTE_and_Headcount_snapshot!$K$2585:$Q$2585</definedName>
    <definedName name="CharTelford_and_WrekinRoleMiddle_managerRoleMiddle_manager">CSWW_FTE_and_Headcount_snapshot!$K$2584:$Q$2584</definedName>
    <definedName name="CharTelford_and_WrekinRoleQualified_without_casesRoleQualified_without_cases">CSWW_FTE_and_Headcount_snapshot!$K$2587:$Q$2587</definedName>
    <definedName name="CharTelford_and_WrekinRoleSenior_managerRoleSenior_manager">CSWW_FTE_and_Headcount_snapshot!$K$2582:$Q$2582</definedName>
    <definedName name="CharTelford_and_WrekinRoleSenior_practitionerRoleSenior_practitioner">CSWW_FTE_and_Headcount_snapshot!$K$2583:$Q$2583</definedName>
    <definedName name="CharTelford_and_WrekinTime_in_service10_years_or_more_but_less_than_20_yearsTime_in_service10_years_or_more_but_less_than_20_years">CSWW_FTE_and_Headcount_snapshot!$K$1613:$Q$1613</definedName>
    <definedName name="CharTelford_and_WrekinTime_in_service2_years_or_more_but_less_than_5_yearsTime_in_service2_years_or_more_but_less_than_5_years">CSWW_FTE_and_Headcount_snapshot!$K$1611:$Q$1611</definedName>
    <definedName name="CharTelford_and_WrekinTime_in_service20_years_or_more_but_less_than_30_yearsTime_in_service20_years_or_more_but_less_than_30_years">CSWW_FTE_and_Headcount_snapshot!$K$1614:$Q$1614</definedName>
    <definedName name="CharTelford_and_WrekinTime_in_service30_years_or_moreTime_in_service30_years_or_more">CSWW_FTE_and_Headcount_snapshot!$K$1615:$Q$1615</definedName>
    <definedName name="CharTelford_and_WrekinTime_in_service5_years_or_more_but_less_than_10_yearsTime_in_service5_years_or_more_but_less_than_10_years">CSWW_FTE_and_Headcount_snapshot!$K$1612:$Q$1612</definedName>
    <definedName name="CharTelford_and_WrekinTime_in_serviceLess_than_2_yearsTime_in_serviceLess_than_2_years">CSWW_FTE_and_Headcount_snapshot!$K$1610:$Q$1610</definedName>
    <definedName name="CharTelford_and_WrekinTotal">CSWW_FTE_and_Headcount_snapshot!$K$81:$Q$81</definedName>
    <definedName name="CharTelford_and_WrekinTotal_Total">CSWW_FTE_and_Headcount_snapshot!$K$81:$Q$81</definedName>
    <definedName name="CharThurrock">CSWW_FTE_and_Headcount_snapshot!$K$96:$Q$96</definedName>
    <definedName name="CharThurrockAge_group20_to_29_years_oldAge_group20_to_29_years_old">CSWW_FTE_and_Headcount_snapshot!$K$864:$Q$864</definedName>
    <definedName name="CharThurrockAge_group30_to_39_years_oldAge_group30_to_39_years_old">CSWW_FTE_and_Headcount_snapshot!$K$865:$Q$865</definedName>
    <definedName name="CharThurrockAge_group40_to_49_years_oldAge_group40_to_49_years_old">CSWW_FTE_and_Headcount_snapshot!$K$866:$Q$866</definedName>
    <definedName name="CharThurrockAge_group50_years_old_and_overAge_group50_years_old_and_over">CSWW_FTE_and_Headcount_snapshot!$K$867:$Q$867</definedName>
    <definedName name="CharThurrockEthnicityAny_other_ethnic_groupEthnicityAny_other_ethnic_group">CSWW_FTE_and_Headcount_snapshot!$K$3648:$Q$3648</definedName>
    <definedName name="CharThurrockEthnicityAsian_or_Asian_BritishEthnicityAsian_or_Asian_British">CSWW_FTE_and_Headcount_snapshot!$K$3646:$Q$3646</definedName>
    <definedName name="CharThurrockEthnicityBlack_or_Black_BritishEthnicityBlack_or_Black_British">CSWW_FTE_and_Headcount_snapshot!$K$3647:$Q$3647</definedName>
    <definedName name="CharThurrockEthnicityMixedEthnicityMixed">CSWW_FTE_and_Headcount_snapshot!$K$3645:$Q$3645</definedName>
    <definedName name="CharThurrockEthnicityRefused_or_not_availableEthnicityRefused_or_not_available">CSWW_FTE_and_Headcount_snapshot!$K$3649:$Q$3649</definedName>
    <definedName name="CharThurrockEthnicityWhiteEthnicityWhite">CSWW_FTE_and_Headcount_snapshot!$K$3644:$Q$3644</definedName>
    <definedName name="CharThurrockFemaleGenderFemale">CSWW_FTE_and_Headcount_snapshot!$K$352:$Q$352</definedName>
    <definedName name="CharThurrockGenderFemaleGenderFemale">CSWW_FTE_and_Headcount_snapshot!$K$352:$Q$352</definedName>
    <definedName name="CharThurrockGenderMaleGenderMale">CSWW_FTE_and_Headcount_snapshot!$K$353:$Q$353</definedName>
    <definedName name="CharThurrockMaleGenderMale">CSWW_FTE_and_Headcount_snapshot!$K$353:$Q$353</definedName>
    <definedName name="CharThurrockRoleCase_holderRoleCase_holder">CSWW_FTE_and_Headcount_snapshot!$K$2676:$Q$2676</definedName>
    <definedName name="CharThurrockRoleFirst_line_managerRoleFirst_line_manager">CSWW_FTE_and_Headcount_snapshot!$K$2675:$Q$2675</definedName>
    <definedName name="CharThurrockRoleMiddle_managerRoleMiddle_manager">CSWW_FTE_and_Headcount_snapshot!$K$2674:$Q$2674</definedName>
    <definedName name="CharThurrockRoleQualified_without_casesRoleQualified_without_cases">CSWW_FTE_and_Headcount_snapshot!$K$2677:$Q$2677</definedName>
    <definedName name="CharThurrockRoleSenior_managerRoleSenior_manager">CSWW_FTE_and_Headcount_snapshot!$K$2672:$Q$2672</definedName>
    <definedName name="CharThurrockRoleSenior_practitionerRoleSenior_practitioner">CSWW_FTE_and_Headcount_snapshot!$K$2673:$Q$2673</definedName>
    <definedName name="CharThurrockTime_in_service10_years_or_more_but_less_than_20_yearsTime_in_service10_years_or_more_but_less_than_20_years">CSWW_FTE_and_Headcount_snapshot!$K$1703:$Q$1703</definedName>
    <definedName name="CharThurrockTime_in_service2_years_or_more_but_less_than_5_yearsTime_in_service2_years_or_more_but_less_than_5_years">CSWW_FTE_and_Headcount_snapshot!$K$1701:$Q$1701</definedName>
    <definedName name="CharThurrockTime_in_service20_years_or_more_but_less_than_30_yearsTime_in_service20_years_or_more_but_less_than_30_years">CSWW_FTE_and_Headcount_snapshot!$K$1704:$Q$1704</definedName>
    <definedName name="CharThurrockTime_in_service30_years_or_moreTime_in_service30_years_or_more">CSWW_FTE_and_Headcount_snapshot!$K$1705:$Q$1705</definedName>
    <definedName name="CharThurrockTime_in_service5_years_or_more_but_less_than_10_yearsTime_in_service5_years_or_more_but_less_than_10_years">CSWW_FTE_and_Headcount_snapshot!$K$1702:$Q$1702</definedName>
    <definedName name="CharThurrockTime_in_serviceLess_than_2_yearsTime_in_serviceLess_than_2_years">CSWW_FTE_and_Headcount_snapshot!$K$1700:$Q$1700</definedName>
    <definedName name="CharThurrockTotal">CSWW_FTE_and_Headcount_snapshot!$K$96:$Q$96</definedName>
    <definedName name="CharThurrockTotal_Total">CSWW_FTE_and_Headcount_snapshot!$K$96:$Q$96</definedName>
    <definedName name="CharTorbay">CSWW_FTE_and_Headcount_snapshot!$K$130:$Q$130</definedName>
    <definedName name="CharTorbayAge_group20_to_29_years_oldAge_group20_to_29_years_old">CSWW_FTE_and_Headcount_snapshot!$K$1000:$Q$1000</definedName>
    <definedName name="CharTorbayAge_group30_to_39_years_oldAge_group30_to_39_years_old">CSWW_FTE_and_Headcount_snapshot!$K$1001:$Q$1001</definedName>
    <definedName name="CharTorbayAge_group40_to_49_years_oldAge_group40_to_49_years_old">CSWW_FTE_and_Headcount_snapshot!$K$1002:$Q$1002</definedName>
    <definedName name="CharTorbayAge_group50_years_old_and_overAge_group50_years_old_and_over">CSWW_FTE_and_Headcount_snapshot!$K$1003:$Q$1003</definedName>
    <definedName name="CharTorbayEthnicityAny_other_ethnic_groupEthnicityAny_other_ethnic_group">CSWW_FTE_and_Headcount_snapshot!$K$3852:$Q$3852</definedName>
    <definedName name="CharTorbayEthnicityAsian_or_Asian_BritishEthnicityAsian_or_Asian_British">CSWW_FTE_and_Headcount_snapshot!$K$3850:$Q$3850</definedName>
    <definedName name="CharTorbayEthnicityBlack_or_Black_BritishEthnicityBlack_or_Black_British">CSWW_FTE_and_Headcount_snapshot!$K$3851:$Q$3851</definedName>
    <definedName name="CharTorbayEthnicityMixedEthnicityMixed">CSWW_FTE_and_Headcount_snapshot!$K$3849:$Q$3849</definedName>
    <definedName name="CharTorbayEthnicityRefused_or_not_availableEthnicityRefused_or_not_available">CSWW_FTE_and_Headcount_snapshot!$K$3853:$Q$3853</definedName>
    <definedName name="CharTorbayEthnicityWhiteEthnicityWhite">CSWW_FTE_and_Headcount_snapshot!$K$3848:$Q$3848</definedName>
    <definedName name="CharTorbayFemaleGenderFemale">CSWW_FTE_and_Headcount_snapshot!$K$420:$Q$420</definedName>
    <definedName name="CharTorbayGenderFemaleGenderFemale">CSWW_FTE_and_Headcount_snapshot!$K$420:$Q$420</definedName>
    <definedName name="CharTorbayGenderMaleGenderMale">CSWW_FTE_and_Headcount_snapshot!$K$421:$Q$421</definedName>
    <definedName name="CharTorbayMaleGenderMale">CSWW_FTE_and_Headcount_snapshot!$K$421:$Q$421</definedName>
    <definedName name="CharTorbayRoleCase_holderRoleCase_holder">CSWW_FTE_and_Headcount_snapshot!$K$2880:$Q$2880</definedName>
    <definedName name="CharTorbayRoleFirst_line_managerRoleFirst_line_manager">CSWW_FTE_and_Headcount_snapshot!$K$2879:$Q$2879</definedName>
    <definedName name="CharTorbayRoleMiddle_managerRoleMiddle_manager">CSWW_FTE_and_Headcount_snapshot!$K$2878:$Q$2878</definedName>
    <definedName name="CharTorbayRoleQualified_without_casesRoleQualified_without_cases">CSWW_FTE_and_Headcount_snapshot!$K$2881:$Q$2881</definedName>
    <definedName name="CharTorbayRoleSenior_managerRoleSenior_manager">CSWW_FTE_and_Headcount_snapshot!$K$2876:$Q$2876</definedName>
    <definedName name="CharTorbayRoleSenior_practitionerRoleSenior_practitioner">CSWW_FTE_and_Headcount_snapshot!$K$2877:$Q$2877</definedName>
    <definedName name="CharTorbayTime_in_service10_years_or_more_but_less_than_20_yearsTime_in_service10_years_or_more_but_less_than_20_years">CSWW_FTE_and_Headcount_snapshot!$K$1907:$Q$1907</definedName>
    <definedName name="CharTorbayTime_in_service2_years_or_more_but_less_than_5_yearsTime_in_service2_years_or_more_but_less_than_5_years">CSWW_FTE_and_Headcount_snapshot!$K$1905:$Q$1905</definedName>
    <definedName name="CharTorbayTime_in_service20_years_or_more_but_less_than_30_yearsTime_in_service20_years_or_more_but_less_than_30_years">CSWW_FTE_and_Headcount_snapshot!$K$1908:$Q$1908</definedName>
    <definedName name="CharTorbayTime_in_service30_years_or_moreTime_in_service30_years_or_more">CSWW_FTE_and_Headcount_snapshot!$K$1909:$Q$1909</definedName>
    <definedName name="CharTorbayTime_in_service5_years_or_more_but_less_than_10_yearsTime_in_service5_years_or_more_but_less_than_10_years">CSWW_FTE_and_Headcount_snapshot!$K$1906:$Q$1906</definedName>
    <definedName name="CharTorbayTime_in_serviceLess_than_2_yearsTime_in_serviceLess_than_2_years">CSWW_FTE_and_Headcount_snapshot!$K$1904:$Q$1904</definedName>
    <definedName name="CharTorbayTotal">CSWW_FTE_and_Headcount_snapshot!$K$130:$Q$130</definedName>
    <definedName name="CharTorbayTotal_Total">CSWW_FTE_and_Headcount_snapshot!$K$130:$Q$130</definedName>
    <definedName name="CharTower_Hamlets">CSWW_FTE_and_Headcount_snapshot!$K$143:$Q$143</definedName>
    <definedName name="CharTower_HamletsAge_group20_to_29_years_oldAge_group20_to_29_years_old">CSWW_FTE_and_Headcount_snapshot!$K$1052:$Q$1052</definedName>
    <definedName name="CharTower_HamletsAge_group30_to_39_years_oldAge_group30_to_39_years_old">CSWW_FTE_and_Headcount_snapshot!$K$1053:$Q$1053</definedName>
    <definedName name="CharTower_HamletsAge_group40_to_49_years_oldAge_group40_to_49_years_old">CSWW_FTE_and_Headcount_snapshot!$K$1054:$Q$1054</definedName>
    <definedName name="CharTower_HamletsAge_group50_years_old_and_overAge_group50_years_old_and_over">CSWW_FTE_and_Headcount_snapshot!$K$1055:$Q$1055</definedName>
    <definedName name="CharTower_HamletsEthnicityAny_other_ethnic_groupEthnicityAny_other_ethnic_group">CSWW_FTE_and_Headcount_snapshot!$K$3930:$Q$3930</definedName>
    <definedName name="CharTower_HamletsEthnicityAsian_or_Asian_BritishEthnicityAsian_or_Asian_British">CSWW_FTE_and_Headcount_snapshot!$K$3928:$Q$3928</definedName>
    <definedName name="CharTower_HamletsEthnicityBlack_or_Black_BritishEthnicityBlack_or_Black_British">CSWW_FTE_and_Headcount_snapshot!$K$3929:$Q$3929</definedName>
    <definedName name="CharTower_HamletsEthnicityMixedEthnicityMixed">CSWW_FTE_and_Headcount_snapshot!$K$3927:$Q$3927</definedName>
    <definedName name="CharTower_HamletsEthnicityRefused_or_not_availableEthnicityRefused_or_not_available">CSWW_FTE_and_Headcount_snapshot!$K$3931:$Q$3931</definedName>
    <definedName name="CharTower_HamletsEthnicityWhiteEthnicityWhite">CSWW_FTE_and_Headcount_snapshot!$K$3926:$Q$3926</definedName>
    <definedName name="CharTower_HamletsFemaleGenderFemale">CSWW_FTE_and_Headcount_snapshot!$K$446:$Q$446</definedName>
    <definedName name="CharTower_HamletsGenderFemaleGenderFemale">CSWW_FTE_and_Headcount_snapshot!$K$446:$Q$446</definedName>
    <definedName name="CharTower_HamletsGenderMaleGenderMale">CSWW_FTE_and_Headcount_snapshot!$K$447:$Q$447</definedName>
    <definedName name="CharTower_HamletsMaleGenderMale">CSWW_FTE_and_Headcount_snapshot!$K$447:$Q$447</definedName>
    <definedName name="CharTower_HamletsRoleCase_holderRoleCase_holder">CSWW_FTE_and_Headcount_snapshot!$K$2958:$Q$2958</definedName>
    <definedName name="CharTower_HamletsRoleFirst_line_managerRoleFirst_line_manager">CSWW_FTE_and_Headcount_snapshot!$K$2957:$Q$2957</definedName>
    <definedName name="CharTower_HamletsRoleMiddle_managerRoleMiddle_manager">CSWW_FTE_and_Headcount_snapshot!$K$2956:$Q$2956</definedName>
    <definedName name="CharTower_HamletsRoleQualified_without_casesRoleQualified_without_cases">CSWW_FTE_and_Headcount_snapshot!$K$2959:$Q$2959</definedName>
    <definedName name="CharTower_HamletsRoleSenior_managerRoleSenior_manager">CSWW_FTE_and_Headcount_snapshot!$K$2954:$Q$2954</definedName>
    <definedName name="CharTower_HamletsRoleSenior_practitionerRoleSenior_practitioner">CSWW_FTE_and_Headcount_snapshot!$K$2955:$Q$2955</definedName>
    <definedName name="CharTower_HamletsTime_in_service10_years_or_more_but_less_than_20_yearsTime_in_service10_years_or_more_but_less_than_20_years">CSWW_FTE_and_Headcount_snapshot!$K$1985:$Q$1985</definedName>
    <definedName name="CharTower_HamletsTime_in_service2_years_or_more_but_less_than_5_yearsTime_in_service2_years_or_more_but_less_than_5_years">CSWW_FTE_and_Headcount_snapshot!$K$1983:$Q$1983</definedName>
    <definedName name="CharTower_HamletsTime_in_service20_years_or_more_but_less_than_30_yearsTime_in_service20_years_or_more_but_less_than_30_years">CSWW_FTE_and_Headcount_snapshot!$K$1986:$Q$1986</definedName>
    <definedName name="CharTower_HamletsTime_in_service30_years_or_moreTime_in_service30_years_or_more">CSWW_FTE_and_Headcount_snapshot!$K$1987:$Q$1987</definedName>
    <definedName name="CharTower_HamletsTime_in_service5_years_or_more_but_less_than_10_yearsTime_in_service5_years_or_more_but_less_than_10_years">CSWW_FTE_and_Headcount_snapshot!$K$1984:$Q$1984</definedName>
    <definedName name="CharTower_HamletsTime_in_serviceLess_than_2_yearsTime_in_serviceLess_than_2_years">CSWW_FTE_and_Headcount_snapshot!$K$1982:$Q$1982</definedName>
    <definedName name="CharTower_HamletsTotal">CSWW_FTE_and_Headcount_snapshot!$K$143:$Q$143</definedName>
    <definedName name="CharTower_HamletsTotal_Total">CSWW_FTE_and_Headcount_snapshot!$K$143:$Q$143</definedName>
    <definedName name="CharTrafford">CSWW_FTE_and_Headcount_snapshot!$K$44:$Q$44</definedName>
    <definedName name="CharTraffordAge_group20_to_29_years_oldAge_group20_to_29_years_old">CSWW_FTE_and_Headcount_snapshot!$K$656:$Q$656</definedName>
    <definedName name="CharTraffordAge_group30_to_39_years_oldAge_group30_to_39_years_old">CSWW_FTE_and_Headcount_snapshot!$K$657:$Q$657</definedName>
    <definedName name="CharTraffordAge_group40_to_49_years_oldAge_group40_to_49_years_old">CSWW_FTE_and_Headcount_snapshot!$K$658:$Q$658</definedName>
    <definedName name="CharTraffordAge_group50_years_old_and_overAge_group50_years_old_and_over">CSWW_FTE_and_Headcount_snapshot!$K$659:$Q$659</definedName>
    <definedName name="CharTraffordEthnicityAny_other_ethnic_groupEthnicityAny_other_ethnic_group">CSWW_FTE_and_Headcount_snapshot!$K$3336:$Q$3336</definedName>
    <definedName name="CharTraffordEthnicityAsian_or_Asian_BritishEthnicityAsian_or_Asian_British">CSWW_FTE_and_Headcount_snapshot!$K$3334:$Q$3334</definedName>
    <definedName name="CharTraffordEthnicityBlack_or_Black_BritishEthnicityBlack_or_Black_British">CSWW_FTE_and_Headcount_snapshot!$K$3335:$Q$3335</definedName>
    <definedName name="CharTraffordEthnicityMixedEthnicityMixed">CSWW_FTE_and_Headcount_snapshot!$K$3333:$Q$3333</definedName>
    <definedName name="CharTraffordEthnicityRefused_or_not_availableEthnicityRefused_or_not_available">CSWW_FTE_and_Headcount_snapshot!$K$3337:$Q$3337</definedName>
    <definedName name="CharTraffordEthnicityWhiteEthnicityWhite">CSWW_FTE_and_Headcount_snapshot!$K$3332:$Q$3332</definedName>
    <definedName name="CharTraffordFemaleGenderFemale">CSWW_FTE_and_Headcount_snapshot!$K$248:$Q$248</definedName>
    <definedName name="CharTraffordGenderFemaleGenderFemale">CSWW_FTE_and_Headcount_snapshot!$K$248:$Q$248</definedName>
    <definedName name="CharTraffordGenderMaleGenderMale">CSWW_FTE_and_Headcount_snapshot!$K$249:$Q$249</definedName>
    <definedName name="CharTraffordMaleGenderMale">CSWW_FTE_and_Headcount_snapshot!$K$249:$Q$249</definedName>
    <definedName name="CharTraffordRoleCase_holderRoleCase_holder">CSWW_FTE_and_Headcount_snapshot!$K$2364:$Q$2364</definedName>
    <definedName name="CharTraffordRoleFirst_line_managerRoleFirst_line_manager">CSWW_FTE_and_Headcount_snapshot!$K$2363:$Q$2363</definedName>
    <definedName name="CharTraffordRoleMiddle_managerRoleMiddle_manager">CSWW_FTE_and_Headcount_snapshot!$K$2362:$Q$2362</definedName>
    <definedName name="CharTraffordRoleQualified_without_casesRoleQualified_without_cases">CSWW_FTE_and_Headcount_snapshot!$K$2365:$Q$2365</definedName>
    <definedName name="CharTraffordRoleSenior_managerRoleSenior_manager">CSWW_FTE_and_Headcount_snapshot!$K$2360:$Q$2360</definedName>
    <definedName name="CharTraffordRoleSenior_practitionerRoleSenior_practitioner">CSWW_FTE_and_Headcount_snapshot!$K$2361:$Q$2361</definedName>
    <definedName name="CharTraffordTime_in_service10_years_or_more_but_less_than_20_yearsTime_in_service10_years_or_more_but_less_than_20_years">CSWW_FTE_and_Headcount_snapshot!$K$1391:$Q$1391</definedName>
    <definedName name="CharTraffordTime_in_service2_years_or_more_but_less_than_5_yearsTime_in_service2_years_or_more_but_less_than_5_years">CSWW_FTE_and_Headcount_snapshot!$K$1389:$Q$1389</definedName>
    <definedName name="CharTraffordTime_in_service20_years_or_more_but_less_than_30_yearsTime_in_service20_years_or_more_but_less_than_30_years">CSWW_FTE_and_Headcount_snapshot!$K$1392:$Q$1392</definedName>
    <definedName name="CharTraffordTime_in_service30_years_or_moreTime_in_service30_years_or_more">CSWW_FTE_and_Headcount_snapshot!$K$1393:$Q$1393</definedName>
    <definedName name="CharTraffordTime_in_service5_years_or_more_but_less_than_10_yearsTime_in_service5_years_or_more_but_less_than_10_years">CSWW_FTE_and_Headcount_snapshot!$K$1390:$Q$1390</definedName>
    <definedName name="CharTraffordTime_in_serviceLess_than_2_yearsTime_in_serviceLess_than_2_years">CSWW_FTE_and_Headcount_snapshot!$K$1388:$Q$1388</definedName>
    <definedName name="CharTraffordTotal">CSWW_FTE_and_Headcount_snapshot!$K$44:$Q$44</definedName>
    <definedName name="CharTraffordTotal_Total">CSWW_FTE_and_Headcount_snapshot!$K$44:$Q$44</definedName>
    <definedName name="CharWakefield">CSWW_FTE_and_Headcount_snapshot!$K$61:$Q$61</definedName>
    <definedName name="CharWakefieldAge_group20_to_29_years_oldAge_group20_to_29_years_old">CSWW_FTE_and_Headcount_snapshot!$K$724:$Q$724</definedName>
    <definedName name="CharWakefieldAge_group30_to_39_years_oldAge_group30_to_39_years_old">CSWW_FTE_and_Headcount_snapshot!$K$725:$Q$725</definedName>
    <definedName name="CharWakefieldAge_group40_to_49_years_oldAge_group40_to_49_years_old">CSWW_FTE_and_Headcount_snapshot!$K$726:$Q$726</definedName>
    <definedName name="CharWakefieldAge_group50_years_old_and_overAge_group50_years_old_and_over">CSWW_FTE_and_Headcount_snapshot!$K$727:$Q$727</definedName>
    <definedName name="CharWakefieldEthnicityAny_other_ethnic_groupEthnicityAny_other_ethnic_group">CSWW_FTE_and_Headcount_snapshot!$K$3438:$Q$3438</definedName>
    <definedName name="CharWakefieldEthnicityAsian_or_Asian_BritishEthnicityAsian_or_Asian_British">CSWW_FTE_and_Headcount_snapshot!$K$3436:$Q$3436</definedName>
    <definedName name="CharWakefieldEthnicityBlack_or_Black_BritishEthnicityBlack_or_Black_British">CSWW_FTE_and_Headcount_snapshot!$K$3437:$Q$3437</definedName>
    <definedName name="CharWakefieldEthnicityMixedEthnicityMixed">CSWW_FTE_and_Headcount_snapshot!$K$3435:$Q$3435</definedName>
    <definedName name="CharWakefieldEthnicityRefused_or_not_availableEthnicityRefused_or_not_available">CSWW_FTE_and_Headcount_snapshot!$K$3439:$Q$3439</definedName>
    <definedName name="CharWakefieldEthnicityWhiteEthnicityWhite">CSWW_FTE_and_Headcount_snapshot!$K$3434:$Q$3434</definedName>
    <definedName name="CharWakefieldFemaleGenderFemale">CSWW_FTE_and_Headcount_snapshot!$K$282:$Q$282</definedName>
    <definedName name="CharWakefieldGenderFemaleGenderFemale">CSWW_FTE_and_Headcount_snapshot!$K$282:$Q$282</definedName>
    <definedName name="CharWakefieldGenderMaleGenderMale">CSWW_FTE_and_Headcount_snapshot!$K$283:$Q$283</definedName>
    <definedName name="CharWakefieldMaleGenderMale">CSWW_FTE_and_Headcount_snapshot!$K$283:$Q$283</definedName>
    <definedName name="CharWakefieldRoleCase_holderRoleCase_holder">CSWW_FTE_and_Headcount_snapshot!$K$2466:$Q$2466</definedName>
    <definedName name="CharWakefieldRoleFirst_line_managerRoleFirst_line_manager">CSWW_FTE_and_Headcount_snapshot!$K$2465:$Q$2465</definedName>
    <definedName name="CharWakefieldRoleMiddle_managerRoleMiddle_manager">CSWW_FTE_and_Headcount_snapshot!$K$2464:$Q$2464</definedName>
    <definedName name="CharWakefieldRoleQualified_without_casesRoleQualified_without_cases">CSWW_FTE_and_Headcount_snapshot!$K$2467:$Q$2467</definedName>
    <definedName name="CharWakefieldRoleSenior_managerRoleSenior_manager">CSWW_FTE_and_Headcount_snapshot!$K$2462:$Q$2462</definedName>
    <definedName name="CharWakefieldRoleSenior_practitionerRoleSenior_practitioner">CSWW_FTE_and_Headcount_snapshot!$K$2463:$Q$2463</definedName>
    <definedName name="CharWakefieldTime_in_service10_years_or_more_but_less_than_20_yearsTime_in_service10_years_or_more_but_less_than_20_years">CSWW_FTE_and_Headcount_snapshot!$K$1493:$Q$1493</definedName>
    <definedName name="CharWakefieldTime_in_service2_years_or_more_but_less_than_5_yearsTime_in_service2_years_or_more_but_less_than_5_years">CSWW_FTE_and_Headcount_snapshot!$K$1491:$Q$1491</definedName>
    <definedName name="CharWakefieldTime_in_service20_years_or_more_but_less_than_30_yearsTime_in_service20_years_or_more_but_less_than_30_years">CSWW_FTE_and_Headcount_snapshot!$K$1494:$Q$1494</definedName>
    <definedName name="CharWakefieldTime_in_service30_years_or_moreTime_in_service30_years_or_more">CSWW_FTE_and_Headcount_snapshot!$K$1495:$Q$1495</definedName>
    <definedName name="CharWakefieldTime_in_service5_years_or_more_but_less_than_10_yearsTime_in_service5_years_or_more_but_less_than_10_years">CSWW_FTE_and_Headcount_snapshot!$K$1492:$Q$1492</definedName>
    <definedName name="CharWakefieldTime_in_serviceLess_than_2_yearsTime_in_serviceLess_than_2_years">CSWW_FTE_and_Headcount_snapshot!$K$1490:$Q$1490</definedName>
    <definedName name="CharWakefieldTotal">CSWW_FTE_and_Headcount_snapshot!$K$61:$Q$61</definedName>
    <definedName name="CharWakefieldTotal_Total">CSWW_FTE_and_Headcount_snapshot!$K$61:$Q$61</definedName>
    <definedName name="CharWalsall">CSWW_FTE_and_Headcount_snapshot!$K$82:$Q$82</definedName>
    <definedName name="CharWalsallAge_group20_to_29_years_oldAge_group20_to_29_years_old">CSWW_FTE_and_Headcount_snapshot!$K$808:$Q$808</definedName>
    <definedName name="CharWalsallAge_group30_to_39_years_oldAge_group30_to_39_years_old">CSWW_FTE_and_Headcount_snapshot!$K$809:$Q$809</definedName>
    <definedName name="CharWalsallAge_group40_to_49_years_oldAge_group40_to_49_years_old">CSWW_FTE_and_Headcount_snapshot!$K$810:$Q$810</definedName>
    <definedName name="CharWalsallAge_group50_years_old_and_overAge_group50_years_old_and_over">CSWW_FTE_and_Headcount_snapshot!$K$811:$Q$811</definedName>
    <definedName name="CharWalsallEthnicityAny_other_ethnic_groupEthnicityAny_other_ethnic_group">CSWW_FTE_and_Headcount_snapshot!$K$3564:$Q$3564</definedName>
    <definedName name="CharWalsallEthnicityAsian_or_Asian_BritishEthnicityAsian_or_Asian_British">CSWW_FTE_and_Headcount_snapshot!$K$3562:$Q$3562</definedName>
    <definedName name="CharWalsallEthnicityBlack_or_Black_BritishEthnicityBlack_or_Black_British">CSWW_FTE_and_Headcount_snapshot!$K$3563:$Q$3563</definedName>
    <definedName name="CharWalsallEthnicityMixedEthnicityMixed">CSWW_FTE_and_Headcount_snapshot!$K$3561:$Q$3561</definedName>
    <definedName name="CharWalsallEthnicityRefused_or_not_availableEthnicityRefused_or_not_available">CSWW_FTE_and_Headcount_snapshot!$K$3565:$Q$3565</definedName>
    <definedName name="CharWalsallEthnicityWhiteEthnicityWhite">CSWW_FTE_and_Headcount_snapshot!$K$3560:$Q$3560</definedName>
    <definedName name="CharWalsallFemaleGenderFemale">CSWW_FTE_and_Headcount_snapshot!$K$324:$Q$324</definedName>
    <definedName name="CharWalsallGenderFemaleGenderFemale">CSWW_FTE_and_Headcount_snapshot!$K$324:$Q$324</definedName>
    <definedName name="CharWalsallGenderMaleGenderMale">CSWW_FTE_and_Headcount_snapshot!$K$325:$Q$325</definedName>
    <definedName name="CharWalsallMaleGenderMale">CSWW_FTE_and_Headcount_snapshot!$K$325:$Q$325</definedName>
    <definedName name="CharWalsallRoleCase_holderRoleCase_holder">CSWW_FTE_and_Headcount_snapshot!$K$2592:$Q$2592</definedName>
    <definedName name="CharWalsallRoleFirst_line_managerRoleFirst_line_manager">CSWW_FTE_and_Headcount_snapshot!$K$2591:$Q$2591</definedName>
    <definedName name="CharWalsallRoleMiddle_managerRoleMiddle_manager">CSWW_FTE_and_Headcount_snapshot!$K$2590:$Q$2590</definedName>
    <definedName name="CharWalsallRoleQualified_without_casesRoleQualified_without_cases">CSWW_FTE_and_Headcount_snapshot!$K$2593:$Q$2593</definedName>
    <definedName name="CharWalsallRoleSenior_managerRoleSenior_manager">CSWW_FTE_and_Headcount_snapshot!$K$2588:$Q$2588</definedName>
    <definedName name="CharWalsallRoleSenior_practitionerRoleSenior_practitioner">CSWW_FTE_and_Headcount_snapshot!$K$2589:$Q$2589</definedName>
    <definedName name="CharWalsallTime_in_service10_years_or_more_but_less_than_20_yearsTime_in_service10_years_or_more_but_less_than_20_years">CSWW_FTE_and_Headcount_snapshot!$K$1619:$Q$1619</definedName>
    <definedName name="CharWalsallTime_in_service2_years_or_more_but_less_than_5_yearsTime_in_service2_years_or_more_but_less_than_5_years">CSWW_FTE_and_Headcount_snapshot!$K$1617:$Q$1617</definedName>
    <definedName name="CharWalsallTime_in_service20_years_or_more_but_less_than_30_yearsTime_in_service20_years_or_more_but_less_than_30_years">CSWW_FTE_and_Headcount_snapshot!$K$1620:$Q$1620</definedName>
    <definedName name="CharWalsallTime_in_service30_years_or_moreTime_in_service30_years_or_more">CSWW_FTE_and_Headcount_snapshot!$K$1621:$Q$1621</definedName>
    <definedName name="CharWalsallTime_in_service5_years_or_more_but_less_than_10_yearsTime_in_service5_years_or_more_but_less_than_10_years">CSWW_FTE_and_Headcount_snapshot!$K$1618:$Q$1618</definedName>
    <definedName name="CharWalsallTime_in_serviceLess_than_2_yearsTime_in_serviceLess_than_2_years">CSWW_FTE_and_Headcount_snapshot!$K$1616:$Q$1616</definedName>
    <definedName name="CharWalsallTotal">CSWW_FTE_and_Headcount_snapshot!$K$82:$Q$82</definedName>
    <definedName name="CharWalsallTotal_Total">CSWW_FTE_and_Headcount_snapshot!$K$82:$Q$82</definedName>
    <definedName name="CharWaltham_Forest">CSWW_FTE_and_Headcount_snapshot!$K$163:$Q$163</definedName>
    <definedName name="CharWaltham_ForestAge_group20_to_29_years_oldAge_group20_to_29_years_old">CSWW_FTE_and_Headcount_snapshot!$K$1132:$Q$1132</definedName>
    <definedName name="CharWaltham_ForestAge_group30_to_39_years_oldAge_group30_to_39_years_old">CSWW_FTE_and_Headcount_snapshot!$K$1133:$Q$1133</definedName>
    <definedName name="CharWaltham_ForestAge_group40_to_49_years_oldAge_group40_to_49_years_old">CSWW_FTE_and_Headcount_snapshot!$K$1134:$Q$1134</definedName>
    <definedName name="CharWaltham_ForestAge_group50_years_old_and_overAge_group50_years_old_and_over">CSWW_FTE_and_Headcount_snapshot!$K$1135:$Q$1135</definedName>
    <definedName name="CharWaltham_ForestEthnicityAny_other_ethnic_groupEthnicityAny_other_ethnic_group">CSWW_FTE_and_Headcount_snapshot!$K$4050:$Q$4050</definedName>
    <definedName name="CharWaltham_ForestEthnicityAsian_or_Asian_BritishEthnicityAsian_or_Asian_British">CSWW_FTE_and_Headcount_snapshot!$K$4048:$Q$4048</definedName>
    <definedName name="CharWaltham_ForestEthnicityBlack_or_Black_BritishEthnicityBlack_or_Black_British">CSWW_FTE_and_Headcount_snapshot!$K$4049:$Q$4049</definedName>
    <definedName name="CharWaltham_ForestEthnicityMixedEthnicityMixed">CSWW_FTE_and_Headcount_snapshot!$K$4047:$Q$4047</definedName>
    <definedName name="CharWaltham_ForestEthnicityRefused_or_not_availableEthnicityRefused_or_not_available">CSWW_FTE_and_Headcount_snapshot!$K$4051:$Q$4051</definedName>
    <definedName name="CharWaltham_ForestEthnicityWhiteEthnicityWhite">CSWW_FTE_and_Headcount_snapshot!$K$4046:$Q$4046</definedName>
    <definedName name="CharWaltham_ForestFemaleGenderFemale">CSWW_FTE_and_Headcount_snapshot!$K$486:$Q$486</definedName>
    <definedName name="CharWaltham_ForestGenderFemaleGenderFemale">CSWW_FTE_and_Headcount_snapshot!$K$486:$Q$486</definedName>
    <definedName name="CharWaltham_ForestGenderMaleGenderMale">CSWW_FTE_and_Headcount_snapshot!$K$487:$Q$487</definedName>
    <definedName name="CharWaltham_ForestMaleGenderMale">CSWW_FTE_and_Headcount_snapshot!$K$487:$Q$487</definedName>
    <definedName name="CharWaltham_ForestRoleCase_holderRoleCase_holder">CSWW_FTE_and_Headcount_snapshot!$K$3078:$Q$3078</definedName>
    <definedName name="CharWaltham_ForestRoleFirst_line_managerRoleFirst_line_manager">CSWW_FTE_and_Headcount_snapshot!$K$3077:$Q$3077</definedName>
    <definedName name="CharWaltham_ForestRoleMiddle_managerRoleMiddle_manager">CSWW_FTE_and_Headcount_snapshot!$K$3076:$Q$3076</definedName>
    <definedName name="CharWaltham_ForestRoleQualified_without_casesRoleQualified_without_cases">CSWW_FTE_and_Headcount_snapshot!$K$3079:$Q$3079</definedName>
    <definedName name="CharWaltham_ForestRoleSenior_managerRoleSenior_manager">CSWW_FTE_and_Headcount_snapshot!$K$3074:$Q$3074</definedName>
    <definedName name="CharWaltham_ForestRoleSenior_practitionerRoleSenior_practitioner">CSWW_FTE_and_Headcount_snapshot!$K$3075:$Q$3075</definedName>
    <definedName name="CharWaltham_ForestTime_in_service10_years_or_more_but_less_than_20_yearsTime_in_service10_years_or_more_but_less_than_20_years">CSWW_FTE_and_Headcount_snapshot!$K$2105:$Q$2105</definedName>
    <definedName name="CharWaltham_ForestTime_in_service2_years_or_more_but_less_than_5_yearsTime_in_service2_years_or_more_but_less_than_5_years">CSWW_FTE_and_Headcount_snapshot!$K$2103:$Q$2103</definedName>
    <definedName name="CharWaltham_ForestTime_in_service20_years_or_more_but_less_than_30_yearsTime_in_service20_years_or_more_but_less_than_30_years">CSWW_FTE_and_Headcount_snapshot!$K$2106:$Q$2106</definedName>
    <definedName name="CharWaltham_ForestTime_in_service30_years_or_moreTime_in_service30_years_or_more">CSWW_FTE_and_Headcount_snapshot!$K$2107:$Q$2107</definedName>
    <definedName name="CharWaltham_ForestTime_in_service5_years_or_more_but_less_than_10_yearsTime_in_service5_years_or_more_but_less_than_10_years">CSWW_FTE_and_Headcount_snapshot!$K$2104:$Q$2104</definedName>
    <definedName name="CharWaltham_ForestTime_in_serviceLess_than_2_yearsTime_in_serviceLess_than_2_years">CSWW_FTE_and_Headcount_snapshot!$K$2102:$Q$2102</definedName>
    <definedName name="CharWaltham_ForestTotal">CSWW_FTE_and_Headcount_snapshot!$K$163:$Q$163</definedName>
    <definedName name="CharWaltham_ForestTotal_Total">CSWW_FTE_and_Headcount_snapshot!$K$163:$Q$163</definedName>
    <definedName name="CharWandsworth">CSWW_FTE_and_Headcount_snapshot!$K$144:$Q$144</definedName>
    <definedName name="CharWandsworthAge_group20_to_29_years_oldAge_group20_to_29_years_old">CSWW_FTE_and_Headcount_snapshot!$K$1056:$Q$1056</definedName>
    <definedName name="CharWandsworthAge_group30_to_39_years_oldAge_group30_to_39_years_old">CSWW_FTE_and_Headcount_snapshot!$K$1057:$Q$1057</definedName>
    <definedName name="CharWandsworthAge_group40_to_49_years_oldAge_group40_to_49_years_old">CSWW_FTE_and_Headcount_snapshot!$K$1058:$Q$1058</definedName>
    <definedName name="CharWandsworthAge_group50_years_old_and_overAge_group50_years_old_and_over">CSWW_FTE_and_Headcount_snapshot!$K$1059:$Q$1059</definedName>
    <definedName name="CharWandsworthEthnicityAny_other_ethnic_groupEthnicityAny_other_ethnic_group">CSWW_FTE_and_Headcount_snapshot!$K$3936:$Q$3936</definedName>
    <definedName name="CharWandsworthEthnicityAsian_or_Asian_BritishEthnicityAsian_or_Asian_British">CSWW_FTE_and_Headcount_snapshot!$K$3934:$Q$3934</definedName>
    <definedName name="CharWandsworthEthnicityBlack_or_Black_BritishEthnicityBlack_or_Black_British">CSWW_FTE_and_Headcount_snapshot!$K$3935:$Q$3935</definedName>
    <definedName name="CharWandsworthEthnicityMixedEthnicityMixed">CSWW_FTE_and_Headcount_snapshot!$K$3933:$Q$3933</definedName>
    <definedName name="CharWandsworthEthnicityRefused_or_not_availableEthnicityRefused_or_not_available">CSWW_FTE_and_Headcount_snapshot!$K$3937:$Q$3937</definedName>
    <definedName name="CharWandsworthEthnicityWhiteEthnicityWhite">CSWW_FTE_and_Headcount_snapshot!$K$3932:$Q$3932</definedName>
    <definedName name="CharWandsworthFemaleGenderFemale">CSWW_FTE_and_Headcount_snapshot!$K$448:$Q$448</definedName>
    <definedName name="CharWandsworthGenderFemaleGenderFemale">CSWW_FTE_and_Headcount_snapshot!$K$448:$Q$448</definedName>
    <definedName name="CharWandsworthGenderMaleGenderMale">CSWW_FTE_and_Headcount_snapshot!$K$449:$Q$449</definedName>
    <definedName name="CharWandsworthMaleGenderMale">CSWW_FTE_and_Headcount_snapshot!$K$449:$Q$449</definedName>
    <definedName name="CharWandsworthRoleCase_holderRoleCase_holder">CSWW_FTE_and_Headcount_snapshot!$K$2964:$Q$2964</definedName>
    <definedName name="CharWandsworthRoleFirst_line_managerRoleFirst_line_manager">CSWW_FTE_and_Headcount_snapshot!$K$2963:$Q$2963</definedName>
    <definedName name="CharWandsworthRoleMiddle_managerRoleMiddle_manager">CSWW_FTE_and_Headcount_snapshot!$K$2962:$Q$2962</definedName>
    <definedName name="CharWandsworthRoleQualified_without_casesRoleQualified_without_cases">CSWW_FTE_and_Headcount_snapshot!$K$2965:$Q$2965</definedName>
    <definedName name="CharWandsworthRoleSenior_managerRoleSenior_manager">CSWW_FTE_and_Headcount_snapshot!$K$2960:$Q$2960</definedName>
    <definedName name="CharWandsworthRoleSenior_practitionerRoleSenior_practitioner">CSWW_FTE_and_Headcount_snapshot!$K$2961:$Q$2961</definedName>
    <definedName name="CharWandsworthTime_in_service10_years_or_more_but_less_than_20_yearsTime_in_service10_years_or_more_but_less_than_20_years">CSWW_FTE_and_Headcount_snapshot!$K$1991:$Q$1991</definedName>
    <definedName name="CharWandsworthTime_in_service2_years_or_more_but_less_than_5_yearsTime_in_service2_years_or_more_but_less_than_5_years">CSWW_FTE_and_Headcount_snapshot!$K$1989:$Q$1989</definedName>
    <definedName name="CharWandsworthTime_in_service20_years_or_more_but_less_than_30_yearsTime_in_service20_years_or_more_but_less_than_30_years">CSWW_FTE_and_Headcount_snapshot!$K$1992:$Q$1992</definedName>
    <definedName name="CharWandsworthTime_in_service30_years_or_moreTime_in_service30_years_or_more">CSWW_FTE_and_Headcount_snapshot!$K$1993:$Q$1993</definedName>
    <definedName name="CharWandsworthTime_in_service5_years_or_more_but_less_than_10_yearsTime_in_service5_years_or_more_but_less_than_10_years">CSWW_FTE_and_Headcount_snapshot!$K$1990:$Q$1990</definedName>
    <definedName name="CharWandsworthTime_in_serviceLess_than_2_yearsTime_in_serviceLess_than_2_years">CSWW_FTE_and_Headcount_snapshot!$K$1988:$Q$1988</definedName>
    <definedName name="CharWandsworthTotal">CSWW_FTE_and_Headcount_snapshot!$K$144:$Q$144</definedName>
    <definedName name="CharWandsworthTotal_Total">CSWW_FTE_and_Headcount_snapshot!$K$144:$Q$144</definedName>
    <definedName name="CharWarrington">CSWW_FTE_and_Headcount_snapshot!$K$45:$Q$45</definedName>
    <definedName name="CharWarringtonAge_group20_to_29_years_oldAge_group20_to_29_years_old">CSWW_FTE_and_Headcount_snapshot!$K$660:$Q$660</definedName>
    <definedName name="CharWarringtonAge_group30_to_39_years_oldAge_group30_to_39_years_old">CSWW_FTE_and_Headcount_snapshot!$K$661:$Q$661</definedName>
    <definedName name="CharWarringtonAge_group40_to_49_years_oldAge_group40_to_49_years_old">CSWW_FTE_and_Headcount_snapshot!$K$662:$Q$662</definedName>
    <definedName name="CharWarringtonAge_group50_years_old_and_overAge_group50_years_old_and_over">CSWW_FTE_and_Headcount_snapshot!$K$663:$Q$663</definedName>
    <definedName name="CharWarringtonEthnicityAny_other_ethnic_groupEthnicityAny_other_ethnic_group">CSWW_FTE_and_Headcount_snapshot!$K$3342:$Q$3342</definedName>
    <definedName name="CharWarringtonEthnicityAsian_or_Asian_BritishEthnicityAsian_or_Asian_British">CSWW_FTE_and_Headcount_snapshot!$K$3340:$Q$3340</definedName>
    <definedName name="CharWarringtonEthnicityBlack_or_Black_BritishEthnicityBlack_or_Black_British">CSWW_FTE_and_Headcount_snapshot!$K$3341:$Q$3341</definedName>
    <definedName name="CharWarringtonEthnicityMixedEthnicityMixed">CSWW_FTE_and_Headcount_snapshot!$K$3339:$Q$3339</definedName>
    <definedName name="CharWarringtonEthnicityRefused_or_not_availableEthnicityRefused_or_not_available">CSWW_FTE_and_Headcount_snapshot!$K$3343:$Q$3343</definedName>
    <definedName name="CharWarringtonEthnicityWhiteEthnicityWhite">CSWW_FTE_and_Headcount_snapshot!$K$3338:$Q$3338</definedName>
    <definedName name="CharWarringtonFemaleGenderFemale">CSWW_FTE_and_Headcount_snapshot!$K$250:$Q$250</definedName>
    <definedName name="CharWarringtonGenderFemaleGenderFemale">CSWW_FTE_and_Headcount_snapshot!$K$250:$Q$250</definedName>
    <definedName name="CharWarringtonGenderMaleGenderMale">CSWW_FTE_and_Headcount_snapshot!$K$251:$Q$251</definedName>
    <definedName name="CharWarringtonMaleGenderMale">CSWW_FTE_and_Headcount_snapshot!$K$251:$Q$251</definedName>
    <definedName name="CharWarringtonRoleCase_holderRoleCase_holder">CSWW_FTE_and_Headcount_snapshot!$K$2370:$Q$2370</definedName>
    <definedName name="CharWarringtonRoleFirst_line_managerRoleFirst_line_manager">CSWW_FTE_and_Headcount_snapshot!$K$2369:$Q$2369</definedName>
    <definedName name="CharWarringtonRoleMiddle_managerRoleMiddle_manager">CSWW_FTE_and_Headcount_snapshot!$K$2368:$Q$2368</definedName>
    <definedName name="CharWarringtonRoleQualified_without_casesRoleQualified_without_cases">CSWW_FTE_and_Headcount_snapshot!$K$2371:$Q$2371</definedName>
    <definedName name="CharWarringtonRoleSenior_managerRoleSenior_manager">CSWW_FTE_and_Headcount_snapshot!$K$2366:$Q$2366</definedName>
    <definedName name="CharWarringtonRoleSenior_practitionerRoleSenior_practitioner">CSWW_FTE_and_Headcount_snapshot!$K$2367:$Q$2367</definedName>
    <definedName name="CharWarringtonTime_in_service10_years_or_more_but_less_than_20_yearsTime_in_service10_years_or_more_but_less_than_20_years">CSWW_FTE_and_Headcount_snapshot!$K$1397:$Q$1397</definedName>
    <definedName name="CharWarringtonTime_in_service2_years_or_more_but_less_than_5_yearsTime_in_service2_years_or_more_but_less_than_5_years">CSWW_FTE_and_Headcount_snapshot!$K$1395:$Q$1395</definedName>
    <definedName name="CharWarringtonTime_in_service20_years_or_more_but_less_than_30_yearsTime_in_service20_years_or_more_but_less_than_30_years">CSWW_FTE_and_Headcount_snapshot!$K$1398:$Q$1398</definedName>
    <definedName name="CharWarringtonTime_in_service30_years_or_moreTime_in_service30_years_or_more">CSWW_FTE_and_Headcount_snapshot!$K$1399:$Q$1399</definedName>
    <definedName name="CharWarringtonTime_in_service5_years_or_more_but_less_than_10_yearsTime_in_service5_years_or_more_but_less_than_10_years">CSWW_FTE_and_Headcount_snapshot!$K$1396:$Q$1396</definedName>
    <definedName name="CharWarringtonTime_in_serviceLess_than_2_yearsTime_in_serviceLess_than_2_years">CSWW_FTE_and_Headcount_snapshot!$K$1394:$Q$1394</definedName>
    <definedName name="CharWarringtonTotal">CSWW_FTE_and_Headcount_snapshot!$K$45:$Q$45</definedName>
    <definedName name="CharWarringtonTotal_Total">CSWW_FTE_and_Headcount_snapshot!$K$45:$Q$45</definedName>
    <definedName name="CharWarwickshire">CSWW_FTE_and_Headcount_snapshot!$K$83:$Q$83</definedName>
    <definedName name="CharWarwickshireAge_group20_to_29_years_oldAge_group20_to_29_years_old">CSWW_FTE_and_Headcount_snapshot!$K$812:$Q$812</definedName>
    <definedName name="CharWarwickshireAge_group30_to_39_years_oldAge_group30_to_39_years_old">CSWW_FTE_and_Headcount_snapshot!$K$813:$Q$813</definedName>
    <definedName name="CharWarwickshireAge_group40_to_49_years_oldAge_group40_to_49_years_old">CSWW_FTE_and_Headcount_snapshot!$K$814:$Q$814</definedName>
    <definedName name="CharWarwickshireAge_group50_years_old_and_overAge_group50_years_old_and_over">CSWW_FTE_and_Headcount_snapshot!$K$815:$Q$815</definedName>
    <definedName name="CharWarwickshireEthnicityAny_other_ethnic_groupEthnicityAny_other_ethnic_group">CSWW_FTE_and_Headcount_snapshot!$K$3570:$Q$3570</definedName>
    <definedName name="CharWarwickshireEthnicityAsian_or_Asian_BritishEthnicityAsian_or_Asian_British">CSWW_FTE_and_Headcount_snapshot!$K$3568:$Q$3568</definedName>
    <definedName name="CharWarwickshireEthnicityBlack_or_Black_BritishEthnicityBlack_or_Black_British">CSWW_FTE_and_Headcount_snapshot!$K$3569:$Q$3569</definedName>
    <definedName name="CharWarwickshireEthnicityMixedEthnicityMixed">CSWW_FTE_and_Headcount_snapshot!$K$3567:$Q$3567</definedName>
    <definedName name="CharWarwickshireEthnicityRefused_or_not_availableEthnicityRefused_or_not_available">CSWW_FTE_and_Headcount_snapshot!$K$3571:$Q$3571</definedName>
    <definedName name="CharWarwickshireEthnicityWhiteEthnicityWhite">CSWW_FTE_and_Headcount_snapshot!$K$3566:$Q$3566</definedName>
    <definedName name="CharWarwickshireFemaleGenderFemale">CSWW_FTE_and_Headcount_snapshot!$K$326:$Q$326</definedName>
    <definedName name="CharWarwickshireGenderFemaleGenderFemale">CSWW_FTE_and_Headcount_snapshot!$K$326:$Q$326</definedName>
    <definedName name="CharWarwickshireGenderMaleGenderMale">CSWW_FTE_and_Headcount_snapshot!$K$327:$Q$327</definedName>
    <definedName name="CharWarwickshireMaleGenderMale">CSWW_FTE_and_Headcount_snapshot!$K$327:$Q$327</definedName>
    <definedName name="CharWarwickshireRoleCase_holderRoleCase_holder">CSWW_FTE_and_Headcount_snapshot!$K$2598:$Q$2598</definedName>
    <definedName name="CharWarwickshireRoleFirst_line_managerRoleFirst_line_manager">CSWW_FTE_and_Headcount_snapshot!$K$2597:$Q$2597</definedName>
    <definedName name="CharWarwickshireRoleMiddle_managerRoleMiddle_manager">CSWW_FTE_and_Headcount_snapshot!$K$2596:$Q$2596</definedName>
    <definedName name="CharWarwickshireRoleQualified_without_casesRoleQualified_without_cases">CSWW_FTE_and_Headcount_snapshot!$K$2599:$Q$2599</definedName>
    <definedName name="CharWarwickshireRoleSenior_managerRoleSenior_manager">CSWW_FTE_and_Headcount_snapshot!$K$2594:$Q$2594</definedName>
    <definedName name="CharWarwickshireRoleSenior_practitionerRoleSenior_practitioner">CSWW_FTE_and_Headcount_snapshot!$K$2595:$Q$2595</definedName>
    <definedName name="CharWarwickshireTime_in_service10_years_or_more_but_less_than_20_yearsTime_in_service10_years_or_more_but_less_than_20_years">CSWW_FTE_and_Headcount_snapshot!$K$1625:$Q$1625</definedName>
    <definedName name="CharWarwickshireTime_in_service2_years_or_more_but_less_than_5_yearsTime_in_service2_years_or_more_but_less_than_5_years">CSWW_FTE_and_Headcount_snapshot!$K$1623:$Q$1623</definedName>
    <definedName name="CharWarwickshireTime_in_service20_years_or_more_but_less_than_30_yearsTime_in_service20_years_or_more_but_less_than_30_years">CSWW_FTE_and_Headcount_snapshot!$K$1626:$Q$1626</definedName>
    <definedName name="CharWarwickshireTime_in_service30_years_or_moreTime_in_service30_years_or_more">CSWW_FTE_and_Headcount_snapshot!$K$1627:$Q$1627</definedName>
    <definedName name="CharWarwickshireTime_in_service5_years_or_more_but_less_than_10_yearsTime_in_service5_years_or_more_but_less_than_10_years">CSWW_FTE_and_Headcount_snapshot!$K$1624:$Q$1624</definedName>
    <definedName name="CharWarwickshireTime_in_serviceLess_than_2_yearsTime_in_serviceLess_than_2_years">CSWW_FTE_and_Headcount_snapshot!$K$1622:$Q$1622</definedName>
    <definedName name="CharWarwickshireTotal">CSWW_FTE_and_Headcount_snapshot!$K$83:$Q$83</definedName>
    <definedName name="CharWarwickshireTotal_Total">CSWW_FTE_and_Headcount_snapshot!$K$83:$Q$83</definedName>
    <definedName name="CharWest_Berkshire">CSWW_FTE_and_Headcount_snapshot!$K$112:$Q$112</definedName>
    <definedName name="CharWest_BerkshireAge_group20_to_29_years_oldAge_group20_to_29_years_old">CSWW_FTE_and_Headcount_snapshot!$K$928:$Q$928</definedName>
    <definedName name="CharWest_BerkshireAge_group30_to_39_years_oldAge_group30_to_39_years_old">CSWW_FTE_and_Headcount_snapshot!$K$929:$Q$929</definedName>
    <definedName name="CharWest_BerkshireAge_group40_to_49_years_oldAge_group40_to_49_years_old">CSWW_FTE_and_Headcount_snapshot!$K$930:$Q$930</definedName>
    <definedName name="CharWest_BerkshireAge_group50_years_old_and_overAge_group50_years_old_and_over">CSWW_FTE_and_Headcount_snapshot!$K$931:$Q$931</definedName>
    <definedName name="CharWest_BerkshireEthnicityAny_other_ethnic_groupEthnicityAny_other_ethnic_group">CSWW_FTE_and_Headcount_snapshot!$K$3744:$Q$3744</definedName>
    <definedName name="CharWest_BerkshireEthnicityAsian_or_Asian_BritishEthnicityAsian_or_Asian_British">CSWW_FTE_and_Headcount_snapshot!$K$3742:$Q$3742</definedName>
    <definedName name="CharWest_BerkshireEthnicityBlack_or_Black_BritishEthnicityBlack_or_Black_British">CSWW_FTE_and_Headcount_snapshot!$K$3743:$Q$3743</definedName>
    <definedName name="CharWest_BerkshireEthnicityMixedEthnicityMixed">CSWW_FTE_and_Headcount_snapshot!$K$3741:$Q$3741</definedName>
    <definedName name="CharWest_BerkshireEthnicityRefused_or_not_availableEthnicityRefused_or_not_available">CSWW_FTE_and_Headcount_snapshot!$K$3745:$Q$3745</definedName>
    <definedName name="CharWest_BerkshireEthnicityWhiteEthnicityWhite">CSWW_FTE_and_Headcount_snapshot!$K$3740:$Q$3740</definedName>
    <definedName name="CharWest_BerkshireFemaleGenderFemale">CSWW_FTE_and_Headcount_snapshot!$K$384:$Q$384</definedName>
    <definedName name="CharWest_BerkshireGenderFemaleGenderFemale">CSWW_FTE_and_Headcount_snapshot!$K$384:$Q$384</definedName>
    <definedName name="CharWest_BerkshireGenderMaleGenderMale">CSWW_FTE_and_Headcount_snapshot!$K$385:$Q$385</definedName>
    <definedName name="CharWest_BerkshireMaleGenderMale">CSWW_FTE_and_Headcount_snapshot!$K$385:$Q$385</definedName>
    <definedName name="CharWest_BerkshireRoleCase_holderRoleCase_holder">CSWW_FTE_and_Headcount_snapshot!$K$2772:$Q$2772</definedName>
    <definedName name="CharWest_BerkshireRoleFirst_line_managerRoleFirst_line_manager">CSWW_FTE_and_Headcount_snapshot!$K$2771:$Q$2771</definedName>
    <definedName name="CharWest_BerkshireRoleMiddle_managerRoleMiddle_manager">CSWW_FTE_and_Headcount_snapshot!$K$2770:$Q$2770</definedName>
    <definedName name="CharWest_BerkshireRoleQualified_without_casesRoleQualified_without_cases">CSWW_FTE_and_Headcount_snapshot!$K$2773:$Q$2773</definedName>
    <definedName name="CharWest_BerkshireRoleSenior_managerRoleSenior_manager">CSWW_FTE_and_Headcount_snapshot!$K$2768:$Q$2768</definedName>
    <definedName name="CharWest_BerkshireRoleSenior_practitionerRoleSenior_practitioner">CSWW_FTE_and_Headcount_snapshot!$K$2769:$Q$2769</definedName>
    <definedName name="CharWest_BerkshireTime_in_service10_years_or_more_but_less_than_20_yearsTime_in_service10_years_or_more_but_less_than_20_years">CSWW_FTE_and_Headcount_snapshot!$K$1799:$Q$1799</definedName>
    <definedName name="CharWest_BerkshireTime_in_service2_years_or_more_but_less_than_5_yearsTime_in_service2_years_or_more_but_less_than_5_years">CSWW_FTE_and_Headcount_snapshot!$K$1797:$Q$1797</definedName>
    <definedName name="CharWest_BerkshireTime_in_service20_years_or_more_but_less_than_30_yearsTime_in_service20_years_or_more_but_less_than_30_years">CSWW_FTE_and_Headcount_snapshot!$K$1800:$Q$1800</definedName>
    <definedName name="CharWest_BerkshireTime_in_service30_years_or_moreTime_in_service30_years_or_more">CSWW_FTE_and_Headcount_snapshot!$K$1801:$Q$1801</definedName>
    <definedName name="CharWest_BerkshireTime_in_service5_years_or_more_but_less_than_10_yearsTime_in_service5_years_or_more_but_less_than_10_years">CSWW_FTE_and_Headcount_snapshot!$K$1798:$Q$1798</definedName>
    <definedName name="CharWest_BerkshireTime_in_serviceLess_than_2_yearsTime_in_serviceLess_than_2_years">CSWW_FTE_and_Headcount_snapshot!$K$1796:$Q$1796</definedName>
    <definedName name="CharWest_BerkshireTotal">CSWW_FTE_and_Headcount_snapshot!$K$112:$Q$112</definedName>
    <definedName name="CharWest_BerkshireTotal_Total">CSWW_FTE_and_Headcount_snapshot!$K$112:$Q$112</definedName>
    <definedName name="CharWest_Midlands">CSWW_FTE_and_Headcount_snapshot!$K$7:$Q$7</definedName>
    <definedName name="CharWest_MidlandsAge_group20_to_29_years_oldAge_group20_to_29_years_old">CSWW_FTE_and_Headcount_snapshot!$K$508:$Q$508</definedName>
    <definedName name="CharWest_MidlandsAge_group30_to_39_years_oldAge_group30_to_39_years_old">CSWW_FTE_and_Headcount_snapshot!$K$509:$Q$509</definedName>
    <definedName name="CharWest_MidlandsAge_group40_to_49_years_oldAge_group40_to_49_years_old">CSWW_FTE_and_Headcount_snapshot!$K$510:$Q$510</definedName>
    <definedName name="CharWest_MidlandsAge_group50_years_old_and_overAge_group50_years_old_and_over">CSWW_FTE_and_Headcount_snapshot!$K$511:$Q$511</definedName>
    <definedName name="CharWest_MidlandsEthnicityAny_other_ethnic_groupEthnicityAny_other_ethnic_group">CSWW_FTE_and_Headcount_snapshot!$K$3114:$Q$3114</definedName>
    <definedName name="CharWest_MidlandsEthnicityAsian_or_Asian_BritishEthnicityAsian_or_Asian_British">CSWW_FTE_and_Headcount_snapshot!$K$3112:$Q$3112</definedName>
    <definedName name="CharWest_MidlandsEthnicityBlack_or_Black_BritishEthnicityBlack_or_Black_British">CSWW_FTE_and_Headcount_snapshot!$K$3113:$Q$3113</definedName>
    <definedName name="CharWest_MidlandsEthnicityMixedEthnicityMixed">CSWW_FTE_and_Headcount_snapshot!$K$3111:$Q$3111</definedName>
    <definedName name="CharWest_MidlandsEthnicityRefused_or_not_availableEthnicityRefused_or_not_available">CSWW_FTE_and_Headcount_snapshot!$K$3115:$Q$3115</definedName>
    <definedName name="CharWest_MidlandsEthnicityWhiteEthnicityWhite">CSWW_FTE_and_Headcount_snapshot!$K$3110:$Q$3110</definedName>
    <definedName name="CharWest_MidlandsFemaleGenderFemale">CSWW_FTE_and_Headcount_snapshot!$K$174:$Q$174</definedName>
    <definedName name="CharWest_MidlandsGenderFemaleGenderFemale">CSWW_FTE_and_Headcount_snapshot!$K$174:$Q$174</definedName>
    <definedName name="CharWest_MidlandsGenderMaleGenderMale">CSWW_FTE_and_Headcount_snapshot!$K$175:$Q$175</definedName>
    <definedName name="CharWest_MidlandsMaleGenderMale">CSWW_FTE_and_Headcount_snapshot!$K$175:$Q$175</definedName>
    <definedName name="CharWest_MidlandsRoleCase_holderRoleCase_holder">CSWW_FTE_and_Headcount_snapshot!$K$2142:$Q$2142</definedName>
    <definedName name="CharWest_MidlandsRoleFirst_line_managerRoleFirst_line_manager">CSWW_FTE_and_Headcount_snapshot!$K$2141:$Q$2141</definedName>
    <definedName name="CharWest_MidlandsRoleMiddle_managerRoleMiddle_manager">CSWW_FTE_and_Headcount_snapshot!$K$2140:$Q$2140</definedName>
    <definedName name="CharWest_MidlandsRoleQualified_without_casesRoleQualified_without_cases">CSWW_FTE_and_Headcount_snapshot!$K$2143:$Q$2143</definedName>
    <definedName name="CharWest_MidlandsRoleSenior_managerRoleSenior_manager">CSWW_FTE_and_Headcount_snapshot!$K$2138:$Q$2138</definedName>
    <definedName name="CharWest_MidlandsRoleSenior_practitionerRoleSenior_practitioner">CSWW_FTE_and_Headcount_snapshot!$K$2139:$Q$2139</definedName>
    <definedName name="CharWest_MidlandsTime_in_service10_years_or_more_but_less_than_20_yearsTime_in_service10_years_or_more_but_less_than_20_years">CSWW_FTE_and_Headcount_snapshot!$K$1169:$Q$1169</definedName>
    <definedName name="CharWest_MidlandsTime_in_service2_years_or_more_but_less_than_5_yearsTime_in_service2_years_or_more_but_less_than_5_years">CSWW_FTE_and_Headcount_snapshot!$K$1167:$Q$1167</definedName>
    <definedName name="CharWest_MidlandsTime_in_service20_years_or_more_but_less_than_30_yearsTime_in_service20_years_or_more_but_less_than_30_years">CSWW_FTE_and_Headcount_snapshot!$K$1170:$Q$1170</definedName>
    <definedName name="CharWest_MidlandsTime_in_service30_years_or_moreTime_in_service30_years_or_more">CSWW_FTE_and_Headcount_snapshot!$K$1171:$Q$1171</definedName>
    <definedName name="CharWest_MidlandsTime_in_service5_years_or_more_but_less_than_10_yearsTime_in_service5_years_or_more_but_less_than_10_years">CSWW_FTE_and_Headcount_snapshot!$K$1168:$Q$1168</definedName>
    <definedName name="CharWest_MidlandsTime_in_serviceLess_than_2_yearsTime_in_serviceLess_than_2_years">CSWW_FTE_and_Headcount_snapshot!$K$1166:$Q$1166</definedName>
    <definedName name="CharWest_MidlandsTotal">CSWW_FTE_and_Headcount_snapshot!$K$7:$Q$7</definedName>
    <definedName name="CharWest_MidlandsTotal_Total">CSWW_FTE_and_Headcount_snapshot!$K$7:$Q$7</definedName>
    <definedName name="CharWest_Sussex">CSWW_FTE_and_Headcount_snapshot!$K$113:$Q$113</definedName>
    <definedName name="CharWest_SussexAge_group20_to_29_years_oldAge_group20_to_29_years_old">CSWW_FTE_and_Headcount_snapshot!$K$932:$Q$932</definedName>
    <definedName name="CharWest_SussexAge_group30_to_39_years_oldAge_group30_to_39_years_old">CSWW_FTE_and_Headcount_snapshot!$K$933:$Q$933</definedName>
    <definedName name="CharWest_SussexAge_group40_to_49_years_oldAge_group40_to_49_years_old">CSWW_FTE_and_Headcount_snapshot!$K$934:$Q$934</definedName>
    <definedName name="CharWest_SussexAge_group50_years_old_and_overAge_group50_years_old_and_over">CSWW_FTE_and_Headcount_snapshot!$K$935:$Q$935</definedName>
    <definedName name="CharWest_SussexEthnicityAny_other_ethnic_groupEthnicityAny_other_ethnic_group">CSWW_FTE_and_Headcount_snapshot!$K$3750:$Q$3750</definedName>
    <definedName name="CharWest_SussexEthnicityAsian_or_Asian_BritishEthnicityAsian_or_Asian_British">CSWW_FTE_and_Headcount_snapshot!$K$3748:$Q$3748</definedName>
    <definedName name="CharWest_SussexEthnicityBlack_or_Black_BritishEthnicityBlack_or_Black_British">CSWW_FTE_and_Headcount_snapshot!$K$3749:$Q$3749</definedName>
    <definedName name="CharWest_SussexEthnicityMixedEthnicityMixed">CSWW_FTE_and_Headcount_snapshot!$K$3747:$Q$3747</definedName>
    <definedName name="CharWest_SussexEthnicityRefused_or_not_availableEthnicityRefused_or_not_available">CSWW_FTE_and_Headcount_snapshot!$K$3751:$Q$3751</definedName>
    <definedName name="CharWest_SussexEthnicityWhiteEthnicityWhite">CSWW_FTE_and_Headcount_snapshot!$K$3746:$Q$3746</definedName>
    <definedName name="CharWest_SussexFemaleGenderFemale">CSWW_FTE_and_Headcount_snapshot!$K$386:$Q$386</definedName>
    <definedName name="CharWest_SussexGenderFemaleGenderFemale">CSWW_FTE_and_Headcount_snapshot!$K$386:$Q$386</definedName>
    <definedName name="CharWest_SussexGenderMaleGenderMale">CSWW_FTE_and_Headcount_snapshot!$K$387:$Q$387</definedName>
    <definedName name="CharWest_SussexMaleGenderMale">CSWW_FTE_and_Headcount_snapshot!$K$387:$Q$387</definedName>
    <definedName name="CharWest_SussexRoleCase_holderRoleCase_holder">CSWW_FTE_and_Headcount_snapshot!$K$2778:$Q$2778</definedName>
    <definedName name="CharWest_SussexRoleFirst_line_managerRoleFirst_line_manager">CSWW_FTE_and_Headcount_snapshot!$K$2777:$Q$2777</definedName>
    <definedName name="CharWest_SussexRoleMiddle_managerRoleMiddle_manager">CSWW_FTE_and_Headcount_snapshot!$K$2776:$Q$2776</definedName>
    <definedName name="CharWest_SussexRoleQualified_without_casesRoleQualified_without_cases">CSWW_FTE_and_Headcount_snapshot!$K$2779:$Q$2779</definedName>
    <definedName name="CharWest_SussexRoleSenior_managerRoleSenior_manager">CSWW_FTE_and_Headcount_snapshot!$K$2774:$Q$2774</definedName>
    <definedName name="CharWest_SussexRoleSenior_practitionerRoleSenior_practitioner">CSWW_FTE_and_Headcount_snapshot!$K$2775:$Q$2775</definedName>
    <definedName name="CharWest_SussexTime_in_service10_years_or_more_but_less_than_20_yearsTime_in_service10_years_or_more_but_less_than_20_years">CSWW_FTE_and_Headcount_snapshot!$K$1805:$Q$1805</definedName>
    <definedName name="CharWest_SussexTime_in_service2_years_or_more_but_less_than_5_yearsTime_in_service2_years_or_more_but_less_than_5_years">CSWW_FTE_and_Headcount_snapshot!$K$1803:$Q$1803</definedName>
    <definedName name="CharWest_SussexTime_in_service20_years_or_more_but_less_than_30_yearsTime_in_service20_years_or_more_but_less_than_30_years">CSWW_FTE_and_Headcount_snapshot!$K$1806:$Q$1806</definedName>
    <definedName name="CharWest_SussexTime_in_service30_years_or_moreTime_in_service30_years_or_more">CSWW_FTE_and_Headcount_snapshot!$K$1807:$Q$1807</definedName>
    <definedName name="CharWest_SussexTime_in_service5_years_or_more_but_less_than_10_yearsTime_in_service5_years_or_more_but_less_than_10_years">CSWW_FTE_and_Headcount_snapshot!$K$1804:$Q$1804</definedName>
    <definedName name="CharWest_SussexTime_in_serviceLess_than_2_yearsTime_in_serviceLess_than_2_years">CSWW_FTE_and_Headcount_snapshot!$K$1802:$Q$1802</definedName>
    <definedName name="CharWest_SussexTotal">CSWW_FTE_and_Headcount_snapshot!$K$113:$Q$113</definedName>
    <definedName name="CharWest_SussexTotal_Total">CSWW_FTE_and_Headcount_snapshot!$K$113:$Q$113</definedName>
    <definedName name="CharWestminster">CSWW_FTE_and_Headcount_snapshot!$K$145:$Q$145</definedName>
    <definedName name="CharWestminsterAge_group20_to_29_years_oldAge_group20_to_29_years_old">CSWW_FTE_and_Headcount_snapshot!$K$1060:$Q$1060</definedName>
    <definedName name="CharWestminsterAge_group30_to_39_years_oldAge_group30_to_39_years_old">CSWW_FTE_and_Headcount_snapshot!$K$1061:$Q$1061</definedName>
    <definedName name="CharWestminsterAge_group40_to_49_years_oldAge_group40_to_49_years_old">CSWW_FTE_and_Headcount_snapshot!$K$1062:$Q$1062</definedName>
    <definedName name="CharWestminsterAge_group50_years_old_and_overAge_group50_years_old_and_over">CSWW_FTE_and_Headcount_snapshot!$K$1063:$Q$1063</definedName>
    <definedName name="CharWestminsterEthnicityAny_other_ethnic_groupEthnicityAny_other_ethnic_group">CSWW_FTE_and_Headcount_snapshot!$K$3942:$Q$3942</definedName>
    <definedName name="CharWestminsterEthnicityAsian_or_Asian_BritishEthnicityAsian_or_Asian_British">CSWW_FTE_and_Headcount_snapshot!$K$3940:$Q$3940</definedName>
    <definedName name="CharWestminsterEthnicityBlack_or_Black_BritishEthnicityBlack_or_Black_British">CSWW_FTE_and_Headcount_snapshot!$K$3941:$Q$3941</definedName>
    <definedName name="CharWestminsterEthnicityMixedEthnicityMixed">CSWW_FTE_and_Headcount_snapshot!$K$3939:$Q$3939</definedName>
    <definedName name="CharWestminsterEthnicityRefused_or_not_availableEthnicityRefused_or_not_available">CSWW_FTE_and_Headcount_snapshot!$K$3943:$Q$3943</definedName>
    <definedName name="CharWestminsterEthnicityWhiteEthnicityWhite">CSWW_FTE_and_Headcount_snapshot!$K$3938:$Q$3938</definedName>
    <definedName name="CharWestminsterFemaleGenderFemale">CSWW_FTE_and_Headcount_snapshot!$K$450:$Q$450</definedName>
    <definedName name="CharWestminsterGenderFemaleGenderFemale">CSWW_FTE_and_Headcount_snapshot!$K$450:$Q$450</definedName>
    <definedName name="CharWestminsterGenderMaleGenderMale">CSWW_FTE_and_Headcount_snapshot!$K$451:$Q$451</definedName>
    <definedName name="CharWestminsterMaleGenderMale">CSWW_FTE_and_Headcount_snapshot!$K$451:$Q$451</definedName>
    <definedName name="CharWestminsterRoleCase_holderRoleCase_holder">CSWW_FTE_and_Headcount_snapshot!$K$2970:$Q$2970</definedName>
    <definedName name="CharWestminsterRoleFirst_line_managerRoleFirst_line_manager">CSWW_FTE_and_Headcount_snapshot!$K$2969:$Q$2969</definedName>
    <definedName name="CharWestminsterRoleMiddle_managerRoleMiddle_manager">CSWW_FTE_and_Headcount_snapshot!$K$2968:$Q$2968</definedName>
    <definedName name="CharWestminsterRoleQualified_without_casesRoleQualified_without_cases">CSWW_FTE_and_Headcount_snapshot!$K$2971:$Q$2971</definedName>
    <definedName name="CharWestminsterRoleSenior_managerRoleSenior_manager">CSWW_FTE_and_Headcount_snapshot!$K$2966:$Q$2966</definedName>
    <definedName name="CharWestminsterRoleSenior_practitionerRoleSenior_practitioner">CSWW_FTE_and_Headcount_snapshot!$K$2967:$Q$2967</definedName>
    <definedName name="CharWestminsterTime_in_service10_years_or_more_but_less_than_20_yearsTime_in_service10_years_or_more_but_less_than_20_years">CSWW_FTE_and_Headcount_snapshot!$K$1997:$Q$1997</definedName>
    <definedName name="CharWestminsterTime_in_service2_years_or_more_but_less_than_5_yearsTime_in_service2_years_or_more_but_less_than_5_years">CSWW_FTE_and_Headcount_snapshot!$K$1995:$Q$1995</definedName>
    <definedName name="CharWestminsterTime_in_service20_years_or_more_but_less_than_30_yearsTime_in_service20_years_or_more_but_less_than_30_years">CSWW_FTE_and_Headcount_snapshot!$K$1998:$Q$1998</definedName>
    <definedName name="CharWestminsterTime_in_service30_years_or_moreTime_in_service30_years_or_more">CSWW_FTE_and_Headcount_snapshot!$K$1999:$Q$1999</definedName>
    <definedName name="CharWestminsterTime_in_service5_years_or_more_but_less_than_10_yearsTime_in_service5_years_or_more_but_less_than_10_years">CSWW_FTE_and_Headcount_snapshot!$K$1996:$Q$1996</definedName>
    <definedName name="CharWestminsterTime_in_serviceLess_than_2_yearsTime_in_serviceLess_than_2_years">CSWW_FTE_and_Headcount_snapshot!$K$1994:$Q$1994</definedName>
    <definedName name="CharWestminsterTotal">CSWW_FTE_and_Headcount_snapshot!$K$145:$Q$145</definedName>
    <definedName name="CharWestminsterTotal_Total">CSWW_FTE_and_Headcount_snapshot!$K$145:$Q$145</definedName>
    <definedName name="CharWigan">CSWW_FTE_and_Headcount_snapshot!$K$46:$Q$46</definedName>
    <definedName name="CharWiganAge_group20_to_29_years_oldAge_group20_to_29_years_old">CSWW_FTE_and_Headcount_snapshot!$K$664:$Q$664</definedName>
    <definedName name="CharWiganAge_group30_to_39_years_oldAge_group30_to_39_years_old">CSWW_FTE_and_Headcount_snapshot!$K$665:$Q$665</definedName>
    <definedName name="CharWiganAge_group40_to_49_years_oldAge_group40_to_49_years_old">CSWW_FTE_and_Headcount_snapshot!$K$666:$Q$666</definedName>
    <definedName name="CharWiganAge_group50_years_old_and_overAge_group50_years_old_and_over">CSWW_FTE_and_Headcount_snapshot!$K$667:$Q$667</definedName>
    <definedName name="CharWiganEthnicityAny_other_ethnic_groupEthnicityAny_other_ethnic_group">CSWW_FTE_and_Headcount_snapshot!$K$3348:$Q$3348</definedName>
    <definedName name="CharWiganEthnicityAsian_or_Asian_BritishEthnicityAsian_or_Asian_British">CSWW_FTE_and_Headcount_snapshot!$K$3346:$Q$3346</definedName>
    <definedName name="CharWiganEthnicityBlack_or_Black_BritishEthnicityBlack_or_Black_British">CSWW_FTE_and_Headcount_snapshot!$K$3347:$Q$3347</definedName>
    <definedName name="CharWiganEthnicityMixedEthnicityMixed">CSWW_FTE_and_Headcount_snapshot!$K$3345:$Q$3345</definedName>
    <definedName name="CharWiganEthnicityRefused_or_not_availableEthnicityRefused_or_not_available">CSWW_FTE_and_Headcount_snapshot!$K$3349:$Q$3349</definedName>
    <definedName name="CharWiganEthnicityWhiteEthnicityWhite">CSWW_FTE_and_Headcount_snapshot!$K$3344:$Q$3344</definedName>
    <definedName name="CharWiganFemaleGenderFemale">CSWW_FTE_and_Headcount_snapshot!$K$252:$Q$252</definedName>
    <definedName name="CharWiganGenderFemaleGenderFemale">CSWW_FTE_and_Headcount_snapshot!$K$252:$Q$252</definedName>
    <definedName name="CharWiganGenderMaleGenderMale">CSWW_FTE_and_Headcount_snapshot!$K$253:$Q$253</definedName>
    <definedName name="CharWiganMaleGenderMale">CSWW_FTE_and_Headcount_snapshot!$K$253:$Q$253</definedName>
    <definedName name="CharWiganRoleCase_holderRoleCase_holder">CSWW_FTE_and_Headcount_snapshot!$K$2376:$Q$2376</definedName>
    <definedName name="CharWiganRoleFirst_line_managerRoleFirst_line_manager">CSWW_FTE_and_Headcount_snapshot!$K$2375:$Q$2375</definedName>
    <definedName name="CharWiganRoleMiddle_managerRoleMiddle_manager">CSWW_FTE_and_Headcount_snapshot!$K$2374:$Q$2374</definedName>
    <definedName name="CharWiganRoleQualified_without_casesRoleQualified_without_cases">CSWW_FTE_and_Headcount_snapshot!$K$2377:$Q$2377</definedName>
    <definedName name="CharWiganRoleSenior_managerRoleSenior_manager">CSWW_FTE_and_Headcount_snapshot!$K$2372:$Q$2372</definedName>
    <definedName name="CharWiganRoleSenior_practitionerRoleSenior_practitioner">CSWW_FTE_and_Headcount_snapshot!$K$2373:$Q$2373</definedName>
    <definedName name="CharWiganTime_in_service10_years_or_more_but_less_than_20_yearsTime_in_service10_years_or_more_but_less_than_20_years">CSWW_FTE_and_Headcount_snapshot!$K$1403:$Q$1403</definedName>
    <definedName name="CharWiganTime_in_service2_years_or_more_but_less_than_5_yearsTime_in_service2_years_or_more_but_less_than_5_years">CSWW_FTE_and_Headcount_snapshot!$K$1401:$Q$1401</definedName>
    <definedName name="CharWiganTime_in_service20_years_or_more_but_less_than_30_yearsTime_in_service20_years_or_more_but_less_than_30_years">CSWW_FTE_and_Headcount_snapshot!$K$1404:$Q$1404</definedName>
    <definedName name="CharWiganTime_in_service30_years_or_moreTime_in_service30_years_or_more">CSWW_FTE_and_Headcount_snapshot!$K$1405:$Q$1405</definedName>
    <definedName name="CharWiganTime_in_service5_years_or_more_but_less_than_10_yearsTime_in_service5_years_or_more_but_less_than_10_years">CSWW_FTE_and_Headcount_snapshot!$K$1402:$Q$1402</definedName>
    <definedName name="CharWiganTime_in_serviceLess_than_2_yearsTime_in_serviceLess_than_2_years">CSWW_FTE_and_Headcount_snapshot!$K$1400:$Q$1400</definedName>
    <definedName name="CharWiganTotal">CSWW_FTE_and_Headcount_snapshot!$K$46:$Q$46</definedName>
    <definedName name="CharWiganTotal_Total">CSWW_FTE_and_Headcount_snapshot!$K$46:$Q$46</definedName>
    <definedName name="CharWiltshire">CSWW_FTE_and_Headcount_snapshot!$K$131:$Q$131</definedName>
    <definedName name="CharWiltshireAge_group20_to_29_years_oldAge_group20_to_29_years_old">CSWW_FTE_and_Headcount_snapshot!$K$1004:$Q$1004</definedName>
    <definedName name="CharWiltshireAge_group30_to_39_years_oldAge_group30_to_39_years_old">CSWW_FTE_and_Headcount_snapshot!$K$1005:$Q$1005</definedName>
    <definedName name="CharWiltshireAge_group40_to_49_years_oldAge_group40_to_49_years_old">CSWW_FTE_and_Headcount_snapshot!$K$1006:$Q$1006</definedName>
    <definedName name="CharWiltshireAge_group50_years_old_and_overAge_group50_years_old_and_over">CSWW_FTE_and_Headcount_snapshot!$K$1007:$Q$1007</definedName>
    <definedName name="CharWiltshireEthnicityAny_other_ethnic_groupEthnicityAny_other_ethnic_group">CSWW_FTE_and_Headcount_snapshot!$K$3858:$Q$3858</definedName>
    <definedName name="CharWiltshireEthnicityAsian_or_Asian_BritishEthnicityAsian_or_Asian_British">CSWW_FTE_and_Headcount_snapshot!$K$3856:$Q$3856</definedName>
    <definedName name="CharWiltshireEthnicityBlack_or_Black_BritishEthnicityBlack_or_Black_British">CSWW_FTE_and_Headcount_snapshot!$K$3857:$Q$3857</definedName>
    <definedName name="CharWiltshireEthnicityMixedEthnicityMixed">CSWW_FTE_and_Headcount_snapshot!$K$3855:$Q$3855</definedName>
    <definedName name="CharWiltshireEthnicityRefused_or_not_availableEthnicityRefused_or_not_available">CSWW_FTE_and_Headcount_snapshot!$K$3859:$Q$3859</definedName>
    <definedName name="CharWiltshireEthnicityWhiteEthnicityWhite">CSWW_FTE_and_Headcount_snapshot!$K$3854:$Q$3854</definedName>
    <definedName name="CharWiltshireFemaleGenderFemale">CSWW_FTE_and_Headcount_snapshot!$K$422:$Q$422</definedName>
    <definedName name="CharWiltshireGenderFemaleGenderFemale">CSWW_FTE_and_Headcount_snapshot!$K$422:$Q$422</definedName>
    <definedName name="CharWiltshireGenderMaleGenderMale">CSWW_FTE_and_Headcount_snapshot!$K$423:$Q$423</definedName>
    <definedName name="CharWiltshireMaleGenderMale">CSWW_FTE_and_Headcount_snapshot!$K$423:$Q$423</definedName>
    <definedName name="CharWiltshireRoleCase_holderRoleCase_holder">CSWW_FTE_and_Headcount_snapshot!$K$2886:$Q$2886</definedName>
    <definedName name="CharWiltshireRoleFirst_line_managerRoleFirst_line_manager">CSWW_FTE_and_Headcount_snapshot!$K$2885:$Q$2885</definedName>
    <definedName name="CharWiltshireRoleMiddle_managerRoleMiddle_manager">CSWW_FTE_and_Headcount_snapshot!$K$2884:$Q$2884</definedName>
    <definedName name="CharWiltshireRoleQualified_without_casesRoleQualified_without_cases">CSWW_FTE_and_Headcount_snapshot!$K$2887:$Q$2887</definedName>
    <definedName name="CharWiltshireRoleSenior_managerRoleSenior_manager">CSWW_FTE_and_Headcount_snapshot!$K$2882:$Q$2882</definedName>
    <definedName name="CharWiltshireRoleSenior_practitionerRoleSenior_practitioner">CSWW_FTE_and_Headcount_snapshot!$K$2883:$Q$2883</definedName>
    <definedName name="CharWiltshireTime_in_service10_years_or_more_but_less_than_20_yearsTime_in_service10_years_or_more_but_less_than_20_years">CSWW_FTE_and_Headcount_snapshot!$K$1913:$Q$1913</definedName>
    <definedName name="CharWiltshireTime_in_service2_years_or_more_but_less_than_5_yearsTime_in_service2_years_or_more_but_less_than_5_years">CSWW_FTE_and_Headcount_snapshot!$K$1911:$Q$1911</definedName>
    <definedName name="CharWiltshireTime_in_service20_years_or_more_but_less_than_30_yearsTime_in_service20_years_or_more_but_less_than_30_years">CSWW_FTE_and_Headcount_snapshot!$K$1914:$Q$1914</definedName>
    <definedName name="CharWiltshireTime_in_service30_years_or_moreTime_in_service30_years_or_more">CSWW_FTE_and_Headcount_snapshot!$K$1915:$Q$1915</definedName>
    <definedName name="CharWiltshireTime_in_service5_years_or_more_but_less_than_10_yearsTime_in_service5_years_or_more_but_less_than_10_years">CSWW_FTE_and_Headcount_snapshot!$K$1912:$Q$1912</definedName>
    <definedName name="CharWiltshireTime_in_serviceLess_than_2_yearsTime_in_serviceLess_than_2_years">CSWW_FTE_and_Headcount_snapshot!$K$1910:$Q$1910</definedName>
    <definedName name="CharWiltshireTotal">CSWW_FTE_and_Headcount_snapshot!$K$131:$Q$131</definedName>
    <definedName name="CharWiltshireTotal_Total">CSWW_FTE_and_Headcount_snapshot!$K$131:$Q$131</definedName>
    <definedName name="CharWindsor_and_Maidenhead">CSWW_FTE_and_Headcount_snapshot!$K$114:$Q$114</definedName>
    <definedName name="CharWindsor_and_MaidenheadAge_group20_to_29_years_oldAge_group20_to_29_years_old">CSWW_FTE_and_Headcount_snapshot!$K$936:$Q$936</definedName>
    <definedName name="CharWindsor_and_MaidenheadAge_group30_to_39_years_oldAge_group30_to_39_years_old">CSWW_FTE_and_Headcount_snapshot!$K$937:$Q$937</definedName>
    <definedName name="CharWindsor_and_MaidenheadAge_group40_to_49_years_oldAge_group40_to_49_years_old">CSWW_FTE_and_Headcount_snapshot!$K$938:$Q$938</definedName>
    <definedName name="CharWindsor_and_MaidenheadAge_group50_years_old_and_overAge_group50_years_old_and_over">CSWW_FTE_and_Headcount_snapshot!$K$939:$Q$939</definedName>
    <definedName name="CharWindsor_and_MaidenheadEthnicityAny_other_ethnic_groupEthnicityAny_other_ethnic_group">CSWW_FTE_and_Headcount_snapshot!$K$3756:$Q$3756</definedName>
    <definedName name="CharWindsor_and_MaidenheadEthnicityAsian_or_Asian_BritishEthnicityAsian_or_Asian_British">CSWW_FTE_and_Headcount_snapshot!$K$3754:$Q$3754</definedName>
    <definedName name="CharWindsor_and_MaidenheadEthnicityBlack_or_Black_BritishEthnicityBlack_or_Black_British">CSWW_FTE_and_Headcount_snapshot!$K$3755:$Q$3755</definedName>
    <definedName name="CharWindsor_and_MaidenheadEthnicityMixedEthnicityMixed">CSWW_FTE_and_Headcount_snapshot!$K$3753:$Q$3753</definedName>
    <definedName name="CharWindsor_and_MaidenheadEthnicityRefused_or_not_availableEthnicityRefused_or_not_available">CSWW_FTE_and_Headcount_snapshot!$K$3757:$Q$3757</definedName>
    <definedName name="CharWindsor_and_MaidenheadEthnicityWhiteEthnicityWhite">CSWW_FTE_and_Headcount_snapshot!$K$3752:$Q$3752</definedName>
    <definedName name="CharWindsor_and_MaidenheadFemaleGenderFemale">CSWW_FTE_and_Headcount_snapshot!$K$388:$Q$388</definedName>
    <definedName name="CharWindsor_and_MaidenheadGenderFemaleGenderFemale">CSWW_FTE_and_Headcount_snapshot!$K$388:$Q$388</definedName>
    <definedName name="CharWindsor_and_MaidenheadGenderMaleGenderMale">CSWW_FTE_and_Headcount_snapshot!$K$389:$Q$389</definedName>
    <definedName name="CharWindsor_and_MaidenheadMaleGenderMale">CSWW_FTE_and_Headcount_snapshot!$K$389:$Q$389</definedName>
    <definedName name="CharWindsor_and_MaidenheadRoleCase_holderRoleCase_holder">CSWW_FTE_and_Headcount_snapshot!$K$2784:$Q$2784</definedName>
    <definedName name="CharWindsor_and_MaidenheadRoleFirst_line_managerRoleFirst_line_manager">CSWW_FTE_and_Headcount_snapshot!$K$2783:$Q$2783</definedName>
    <definedName name="CharWindsor_and_MaidenheadRoleMiddle_managerRoleMiddle_manager">CSWW_FTE_and_Headcount_snapshot!$K$2782:$Q$2782</definedName>
    <definedName name="CharWindsor_and_MaidenheadRoleQualified_without_casesRoleQualified_without_cases">CSWW_FTE_and_Headcount_snapshot!$K$2785:$Q$2785</definedName>
    <definedName name="CharWindsor_and_MaidenheadRoleSenior_managerRoleSenior_manager">CSWW_FTE_and_Headcount_snapshot!$K$2780:$Q$2780</definedName>
    <definedName name="CharWindsor_and_MaidenheadRoleSenior_practitionerRoleSenior_practitioner">CSWW_FTE_and_Headcount_snapshot!$K$2781:$Q$2781</definedName>
    <definedName name="CharWindsor_and_MaidenheadTime_in_service10_years_or_more_but_less_than_20_yearsTime_in_service10_years_or_more_but_less_than_20_years">CSWW_FTE_and_Headcount_snapshot!$K$1811:$Q$1811</definedName>
    <definedName name="CharWindsor_and_MaidenheadTime_in_service2_years_or_more_but_less_than_5_yearsTime_in_service2_years_or_more_but_less_than_5_years">CSWW_FTE_and_Headcount_snapshot!$K$1809:$Q$1809</definedName>
    <definedName name="CharWindsor_and_MaidenheadTime_in_service20_years_or_more_but_less_than_30_yearsTime_in_service20_years_or_more_but_less_than_30_years">CSWW_FTE_and_Headcount_snapshot!$K$1812:$Q$1812</definedName>
    <definedName name="CharWindsor_and_MaidenheadTime_in_service30_years_or_moreTime_in_service30_years_or_more">CSWW_FTE_and_Headcount_snapshot!$K$1813:$Q$1813</definedName>
    <definedName name="CharWindsor_and_MaidenheadTime_in_service5_years_or_more_but_less_than_10_yearsTime_in_service5_years_or_more_but_less_than_10_years">CSWW_FTE_and_Headcount_snapshot!$K$1810:$Q$1810</definedName>
    <definedName name="CharWindsor_and_MaidenheadTime_in_serviceLess_than_2_yearsTime_in_serviceLess_than_2_years">CSWW_FTE_and_Headcount_snapshot!$K$1808:$Q$1808</definedName>
    <definedName name="CharWindsor_and_MaidenheadTotal">CSWW_FTE_and_Headcount_snapshot!$K$114:$Q$114</definedName>
    <definedName name="CharWindsor_and_MaidenheadTotal_Total">CSWW_FTE_and_Headcount_snapshot!$K$114:$Q$114</definedName>
    <definedName name="CharWirral">CSWW_FTE_and_Headcount_snapshot!$K$47:$Q$47</definedName>
    <definedName name="CharWirralAge_group20_to_29_years_oldAge_group20_to_29_years_old">CSWW_FTE_and_Headcount_snapshot!$K$668:$Q$668</definedName>
    <definedName name="CharWirralAge_group30_to_39_years_oldAge_group30_to_39_years_old">CSWW_FTE_and_Headcount_snapshot!$K$669:$Q$669</definedName>
    <definedName name="CharWirralAge_group40_to_49_years_oldAge_group40_to_49_years_old">CSWW_FTE_and_Headcount_snapshot!$K$670:$Q$670</definedName>
    <definedName name="CharWirralAge_group50_years_old_and_overAge_group50_years_old_and_over">CSWW_FTE_and_Headcount_snapshot!$K$671:$Q$671</definedName>
    <definedName name="CharWirralEthnicityAny_other_ethnic_groupEthnicityAny_other_ethnic_group">CSWW_FTE_and_Headcount_snapshot!$K$3354:$Q$3354</definedName>
    <definedName name="CharWirralEthnicityAsian_or_Asian_BritishEthnicityAsian_or_Asian_British">CSWW_FTE_and_Headcount_snapshot!$K$3352:$Q$3352</definedName>
    <definedName name="CharWirralEthnicityBlack_or_Black_BritishEthnicityBlack_or_Black_British">CSWW_FTE_and_Headcount_snapshot!$K$3353:$Q$3353</definedName>
    <definedName name="CharWirralEthnicityMixedEthnicityMixed">CSWW_FTE_and_Headcount_snapshot!$K$3351:$Q$3351</definedName>
    <definedName name="CharWirralEthnicityRefused_or_not_availableEthnicityRefused_or_not_available">CSWW_FTE_and_Headcount_snapshot!$K$3355:$Q$3355</definedName>
    <definedName name="CharWirralEthnicityWhiteEthnicityWhite">CSWW_FTE_and_Headcount_snapshot!$K$3350:$Q$3350</definedName>
    <definedName name="CharWirralFemaleGenderFemale">CSWW_FTE_and_Headcount_snapshot!$K$254:$Q$254</definedName>
    <definedName name="CharWirralGenderFemaleGenderFemale">CSWW_FTE_and_Headcount_snapshot!$K$254:$Q$254</definedName>
    <definedName name="CharWirralGenderMaleGenderMale">CSWW_FTE_and_Headcount_snapshot!$K$255:$Q$255</definedName>
    <definedName name="CharWirralMaleGenderMale">CSWW_FTE_and_Headcount_snapshot!$K$255:$Q$255</definedName>
    <definedName name="CharWirralRoleCase_holderRoleCase_holder">CSWW_FTE_and_Headcount_snapshot!$K$2382:$Q$2382</definedName>
    <definedName name="CharWirralRoleFirst_line_managerRoleFirst_line_manager">CSWW_FTE_and_Headcount_snapshot!$K$2381:$Q$2381</definedName>
    <definedName name="CharWirralRoleMiddle_managerRoleMiddle_manager">CSWW_FTE_and_Headcount_snapshot!$K$2380:$Q$2380</definedName>
    <definedName name="CharWirralRoleQualified_without_casesRoleQualified_without_cases">CSWW_FTE_and_Headcount_snapshot!$K$2383:$Q$2383</definedName>
    <definedName name="CharWirralRoleSenior_managerRoleSenior_manager">CSWW_FTE_and_Headcount_snapshot!$K$2378:$Q$2378</definedName>
    <definedName name="CharWirralRoleSenior_practitionerRoleSenior_practitioner">CSWW_FTE_and_Headcount_snapshot!$K$2379:$Q$2379</definedName>
    <definedName name="CharWirralTime_in_service10_years_or_more_but_less_than_20_yearsTime_in_service10_years_or_more_but_less_than_20_years">CSWW_FTE_and_Headcount_snapshot!$K$1409:$Q$1409</definedName>
    <definedName name="CharWirralTime_in_service2_years_or_more_but_less_than_5_yearsTime_in_service2_years_or_more_but_less_than_5_years">CSWW_FTE_and_Headcount_snapshot!$K$1407:$Q$1407</definedName>
    <definedName name="CharWirralTime_in_service20_years_or_more_but_less_than_30_yearsTime_in_service20_years_or_more_but_less_than_30_years">CSWW_FTE_and_Headcount_snapshot!$K$1410:$Q$1410</definedName>
    <definedName name="CharWirralTime_in_service30_years_or_moreTime_in_service30_years_or_more">CSWW_FTE_and_Headcount_snapshot!$K$1411:$Q$1411</definedName>
    <definedName name="CharWirralTime_in_service5_years_or_more_but_less_than_10_yearsTime_in_service5_years_or_more_but_less_than_10_years">CSWW_FTE_and_Headcount_snapshot!$K$1408:$Q$1408</definedName>
    <definedName name="CharWirralTime_in_serviceLess_than_2_yearsTime_in_serviceLess_than_2_years">CSWW_FTE_and_Headcount_snapshot!$K$1406:$Q$1406</definedName>
    <definedName name="CharWirralTotal">CSWW_FTE_and_Headcount_snapshot!$K$47:$Q$47</definedName>
    <definedName name="CharWirralTotal_Total">CSWW_FTE_and_Headcount_snapshot!$K$47:$Q$47</definedName>
    <definedName name="CharWokingham">CSWW_FTE_and_Headcount_snapshot!$K$115:$Q$115</definedName>
    <definedName name="CharWokinghamAge_group20_to_29_years_oldAge_group20_to_29_years_old">CSWW_FTE_and_Headcount_snapshot!$K$940:$Q$940</definedName>
    <definedName name="CharWokinghamAge_group30_to_39_years_oldAge_group30_to_39_years_old">CSWW_FTE_and_Headcount_snapshot!$K$941:$Q$941</definedName>
    <definedName name="CharWokinghamAge_group40_to_49_years_oldAge_group40_to_49_years_old">CSWW_FTE_and_Headcount_snapshot!$K$942:$Q$942</definedName>
    <definedName name="CharWokinghamAge_group50_years_old_and_overAge_group50_years_old_and_over">CSWW_FTE_and_Headcount_snapshot!$K$943:$Q$943</definedName>
    <definedName name="CharWokinghamEthnicityAny_other_ethnic_groupEthnicityAny_other_ethnic_group">CSWW_FTE_and_Headcount_snapshot!$K$3762:$Q$3762</definedName>
    <definedName name="CharWokinghamEthnicityAsian_or_Asian_BritishEthnicityAsian_or_Asian_British">CSWW_FTE_and_Headcount_snapshot!$K$3760:$Q$3760</definedName>
    <definedName name="CharWokinghamEthnicityBlack_or_Black_BritishEthnicityBlack_or_Black_British">CSWW_FTE_and_Headcount_snapshot!$K$3761:$Q$3761</definedName>
    <definedName name="CharWokinghamEthnicityMixedEthnicityMixed">CSWW_FTE_and_Headcount_snapshot!$K$3759:$Q$3759</definedName>
    <definedName name="CharWokinghamEthnicityRefused_or_not_availableEthnicityRefused_or_not_available">CSWW_FTE_and_Headcount_snapshot!$K$3763:$Q$3763</definedName>
    <definedName name="CharWokinghamEthnicityWhiteEthnicityWhite">CSWW_FTE_and_Headcount_snapshot!$K$3758:$Q$3758</definedName>
    <definedName name="CharWokinghamFemaleGenderFemale">CSWW_FTE_and_Headcount_snapshot!$K$390:$Q$390</definedName>
    <definedName name="CharWokinghamGenderFemaleGenderFemale">CSWW_FTE_and_Headcount_snapshot!$K$390:$Q$390</definedName>
    <definedName name="CharWokinghamGenderMaleGenderMale">CSWW_FTE_and_Headcount_snapshot!$K$391:$Q$391</definedName>
    <definedName name="CharWokinghamMaleGenderMale">CSWW_FTE_and_Headcount_snapshot!$K$391:$Q$391</definedName>
    <definedName name="CharWokinghamRoleCase_holderRoleCase_holder">CSWW_FTE_and_Headcount_snapshot!$K$2790:$Q$2790</definedName>
    <definedName name="CharWokinghamRoleFirst_line_managerRoleFirst_line_manager">CSWW_FTE_and_Headcount_snapshot!$K$2789:$Q$2789</definedName>
    <definedName name="CharWokinghamRoleMiddle_managerRoleMiddle_manager">CSWW_FTE_and_Headcount_snapshot!$K$2788:$Q$2788</definedName>
    <definedName name="CharWokinghamRoleQualified_without_casesRoleQualified_without_cases">CSWW_FTE_and_Headcount_snapshot!$K$2791:$Q$2791</definedName>
    <definedName name="CharWokinghamRoleSenior_managerRoleSenior_manager">CSWW_FTE_and_Headcount_snapshot!$K$2786:$Q$2786</definedName>
    <definedName name="CharWokinghamRoleSenior_practitionerRoleSenior_practitioner">CSWW_FTE_and_Headcount_snapshot!$K$2787:$Q$2787</definedName>
    <definedName name="CharWokinghamTime_in_service10_years_or_more_but_less_than_20_yearsTime_in_service10_years_or_more_but_less_than_20_years">CSWW_FTE_and_Headcount_snapshot!$K$1817:$Q$1817</definedName>
    <definedName name="CharWokinghamTime_in_service2_years_or_more_but_less_than_5_yearsTime_in_service2_years_or_more_but_less_than_5_years">CSWW_FTE_and_Headcount_snapshot!$K$1815:$Q$1815</definedName>
    <definedName name="CharWokinghamTime_in_service20_years_or_more_but_less_than_30_yearsTime_in_service20_years_or_more_but_less_than_30_years">CSWW_FTE_and_Headcount_snapshot!$K$1818:$Q$1818</definedName>
    <definedName name="CharWokinghamTime_in_service30_years_or_moreTime_in_service30_years_or_more">CSWW_FTE_and_Headcount_snapshot!$K$1819:$Q$1819</definedName>
    <definedName name="CharWokinghamTime_in_service5_years_or_more_but_less_than_10_yearsTime_in_service5_years_or_more_but_less_than_10_years">CSWW_FTE_and_Headcount_snapshot!$K$1816:$Q$1816</definedName>
    <definedName name="CharWokinghamTime_in_serviceLess_than_2_yearsTime_in_serviceLess_than_2_years">CSWW_FTE_and_Headcount_snapshot!$K$1814:$Q$1814</definedName>
    <definedName name="CharWokinghamTotal">CSWW_FTE_and_Headcount_snapshot!$K$115:$Q$115</definedName>
    <definedName name="CharWokinghamTotal_Total">CSWW_FTE_and_Headcount_snapshot!$K$115:$Q$115</definedName>
    <definedName name="CharWolverhampton">CSWW_FTE_and_Headcount_snapshot!$K$84:$Q$84</definedName>
    <definedName name="CharWolverhamptonAge_group20_to_29_years_oldAge_group20_to_29_years_old">CSWW_FTE_and_Headcount_snapshot!$K$816:$Q$816</definedName>
    <definedName name="CharWolverhamptonAge_group30_to_39_years_oldAge_group30_to_39_years_old">CSWW_FTE_and_Headcount_snapshot!$K$817:$Q$817</definedName>
    <definedName name="CharWolverhamptonAge_group40_to_49_years_oldAge_group40_to_49_years_old">CSWW_FTE_and_Headcount_snapshot!$K$818:$Q$818</definedName>
    <definedName name="CharWolverhamptonAge_group50_years_old_and_overAge_group50_years_old_and_over">CSWW_FTE_and_Headcount_snapshot!$K$819:$Q$819</definedName>
    <definedName name="CharWolverhamptonEthnicityAny_other_ethnic_groupEthnicityAny_other_ethnic_group">CSWW_FTE_and_Headcount_snapshot!$K$3576:$Q$3576</definedName>
    <definedName name="CharWolverhamptonEthnicityAsian_or_Asian_BritishEthnicityAsian_or_Asian_British">CSWW_FTE_and_Headcount_snapshot!$K$3574:$Q$3574</definedName>
    <definedName name="CharWolverhamptonEthnicityBlack_or_Black_BritishEthnicityBlack_or_Black_British">CSWW_FTE_and_Headcount_snapshot!$K$3575:$Q$3575</definedName>
    <definedName name="CharWolverhamptonEthnicityMixedEthnicityMixed">CSWW_FTE_and_Headcount_snapshot!$K$3573:$Q$3573</definedName>
    <definedName name="CharWolverhamptonEthnicityRefused_or_not_availableEthnicityRefused_or_not_available">CSWW_FTE_and_Headcount_snapshot!$K$3577:$Q$3577</definedName>
    <definedName name="CharWolverhamptonEthnicityWhiteEthnicityWhite">CSWW_FTE_and_Headcount_snapshot!$K$3572:$Q$3572</definedName>
    <definedName name="CharWolverhamptonFemaleGenderFemale">CSWW_FTE_and_Headcount_snapshot!$K$328:$Q$328</definedName>
    <definedName name="CharWolverhamptonGenderFemaleGenderFemale">CSWW_FTE_and_Headcount_snapshot!$K$328:$Q$328</definedName>
    <definedName name="CharWolverhamptonGenderMaleGenderMale">CSWW_FTE_and_Headcount_snapshot!$K$329:$Q$329</definedName>
    <definedName name="CharWolverhamptonMaleGenderMale">CSWW_FTE_and_Headcount_snapshot!$K$329:$Q$329</definedName>
    <definedName name="CharWolverhamptonRoleCase_holderRoleCase_holder">CSWW_FTE_and_Headcount_snapshot!$K$2604:$Q$2604</definedName>
    <definedName name="CharWolverhamptonRoleFirst_line_managerRoleFirst_line_manager">CSWW_FTE_and_Headcount_snapshot!$K$2603:$Q$2603</definedName>
    <definedName name="CharWolverhamptonRoleMiddle_managerRoleMiddle_manager">CSWW_FTE_and_Headcount_snapshot!$K$2602:$Q$2602</definedName>
    <definedName name="CharWolverhamptonRoleQualified_without_casesRoleQualified_without_cases">CSWW_FTE_and_Headcount_snapshot!$K$2605:$Q$2605</definedName>
    <definedName name="CharWolverhamptonRoleSenior_managerRoleSenior_manager">CSWW_FTE_and_Headcount_snapshot!$K$2600:$Q$2600</definedName>
    <definedName name="CharWolverhamptonRoleSenior_practitionerRoleSenior_practitioner">CSWW_FTE_and_Headcount_snapshot!$K$2601:$Q$2601</definedName>
    <definedName name="CharWolverhamptonTime_in_service10_years_or_more_but_less_than_20_yearsTime_in_service10_years_or_more_but_less_than_20_years">CSWW_FTE_and_Headcount_snapshot!$K$1631:$Q$1631</definedName>
    <definedName name="CharWolverhamptonTime_in_service2_years_or_more_but_less_than_5_yearsTime_in_service2_years_or_more_but_less_than_5_years">CSWW_FTE_and_Headcount_snapshot!$K$1629:$Q$1629</definedName>
    <definedName name="CharWolverhamptonTime_in_service20_years_or_more_but_less_than_30_yearsTime_in_service20_years_or_more_but_less_than_30_years">CSWW_FTE_and_Headcount_snapshot!$K$1632:$Q$1632</definedName>
    <definedName name="CharWolverhamptonTime_in_service30_years_or_moreTime_in_service30_years_or_more">CSWW_FTE_and_Headcount_snapshot!$K$1633:$Q$1633</definedName>
    <definedName name="CharWolverhamptonTime_in_service5_years_or_more_but_less_than_10_yearsTime_in_service5_years_or_more_but_less_than_10_years">CSWW_FTE_and_Headcount_snapshot!$K$1630:$Q$1630</definedName>
    <definedName name="CharWolverhamptonTime_in_serviceLess_than_2_yearsTime_in_serviceLess_than_2_years">CSWW_FTE_and_Headcount_snapshot!$K$1628:$Q$1628</definedName>
    <definedName name="CharWolverhamptonTotal">CSWW_FTE_and_Headcount_snapshot!$K$84:$Q$84</definedName>
    <definedName name="CharWolverhamptonTotal_Total">CSWW_FTE_and_Headcount_snapshot!$K$84:$Q$84</definedName>
    <definedName name="CharWorcestershire">CSWW_FTE_and_Headcount_snapshot!$K$85:$Q$85</definedName>
    <definedName name="CharWorcestershireAge_group20_to_29_years_oldAge_group20_to_29_years_old">CSWW_FTE_and_Headcount_snapshot!$K$820:$Q$820</definedName>
    <definedName name="CharWorcestershireAge_group30_to_39_years_oldAge_group30_to_39_years_old">CSWW_FTE_and_Headcount_snapshot!$K$821:$Q$821</definedName>
    <definedName name="CharWorcestershireAge_group40_to_49_years_oldAge_group40_to_49_years_old">CSWW_FTE_and_Headcount_snapshot!$K$822:$Q$822</definedName>
    <definedName name="CharWorcestershireAge_group50_years_old_and_overAge_group50_years_old_and_over">CSWW_FTE_and_Headcount_snapshot!$K$823:$Q$823</definedName>
    <definedName name="CharWorcestershireEthnicityAny_other_ethnic_groupEthnicityAny_other_ethnic_group">CSWW_FTE_and_Headcount_snapshot!$K$3582:$Q$3582</definedName>
    <definedName name="CharWorcestershireEthnicityAsian_or_Asian_BritishEthnicityAsian_or_Asian_British">CSWW_FTE_and_Headcount_snapshot!$K$3580:$Q$3580</definedName>
    <definedName name="CharWorcestershireEthnicityBlack_or_Black_BritishEthnicityBlack_or_Black_British">CSWW_FTE_and_Headcount_snapshot!$K$3581:$Q$3581</definedName>
    <definedName name="CharWorcestershireEthnicityMixedEthnicityMixed">CSWW_FTE_and_Headcount_snapshot!$K$3579:$Q$3579</definedName>
    <definedName name="CharWorcestershireEthnicityRefused_or_not_availableEthnicityRefused_or_not_available">CSWW_FTE_and_Headcount_snapshot!$K$3583:$Q$3583</definedName>
    <definedName name="CharWorcestershireEthnicityWhiteEthnicityWhite">CSWW_FTE_and_Headcount_snapshot!$K$3578:$Q$3578</definedName>
    <definedName name="CharWorcestershireFemaleGenderFemale">CSWW_FTE_and_Headcount_snapshot!$K$330:$Q$330</definedName>
    <definedName name="CharWorcestershireGenderFemaleGenderFemale">CSWW_FTE_and_Headcount_snapshot!$K$330:$Q$330</definedName>
    <definedName name="CharWorcestershireGenderMaleGenderMale">CSWW_FTE_and_Headcount_snapshot!$K$331:$Q$331</definedName>
    <definedName name="CharWorcestershireMaleGenderMale">CSWW_FTE_and_Headcount_snapshot!$K$331:$Q$331</definedName>
    <definedName name="CharWorcestershireRoleCase_holderRoleCase_holder">CSWW_FTE_and_Headcount_snapshot!$K$2610:$Q$2610</definedName>
    <definedName name="CharWorcestershireRoleFirst_line_managerRoleFirst_line_manager">CSWW_FTE_and_Headcount_snapshot!$K$2609:$Q$2609</definedName>
    <definedName name="CharWorcestershireRoleMiddle_managerRoleMiddle_manager">CSWW_FTE_and_Headcount_snapshot!$K$2608:$Q$2608</definedName>
    <definedName name="CharWorcestershireRoleQualified_without_casesRoleQualified_without_cases">CSWW_FTE_and_Headcount_snapshot!$K$2611:$Q$2611</definedName>
    <definedName name="CharWorcestershireRoleSenior_managerRoleSenior_manager">CSWW_FTE_and_Headcount_snapshot!$K$2606:$Q$2606</definedName>
    <definedName name="CharWorcestershireRoleSenior_practitionerRoleSenior_practitioner">CSWW_FTE_and_Headcount_snapshot!$K$2607:$Q$2607</definedName>
    <definedName name="CharWorcestershireTime_in_service10_years_or_more_but_less_than_20_yearsTime_in_service10_years_or_more_but_less_than_20_years">CSWW_FTE_and_Headcount_snapshot!$K$1637:$Q$1637</definedName>
    <definedName name="CharWorcestershireTime_in_service2_years_or_more_but_less_than_5_yearsTime_in_service2_years_or_more_but_less_than_5_years">CSWW_FTE_and_Headcount_snapshot!$K$1635:$Q$1635</definedName>
    <definedName name="CharWorcestershireTime_in_service20_years_or_more_but_less_than_30_yearsTime_in_service20_years_or_more_but_less_than_30_years">CSWW_FTE_and_Headcount_snapshot!$K$1638:$Q$1638</definedName>
    <definedName name="CharWorcestershireTime_in_service30_years_or_moreTime_in_service30_years_or_more">CSWW_FTE_and_Headcount_snapshot!$K$1639:$Q$1639</definedName>
    <definedName name="CharWorcestershireTime_in_service5_years_or_more_but_less_than_10_yearsTime_in_service5_years_or_more_but_less_than_10_years">CSWW_FTE_and_Headcount_snapshot!$K$1636:$Q$1636</definedName>
    <definedName name="CharWorcestershireTime_in_serviceLess_than_2_yearsTime_in_serviceLess_than_2_years">CSWW_FTE_and_Headcount_snapshot!$K$1634:$Q$1634</definedName>
    <definedName name="CharWorcestershireTotal">CSWW_FTE_and_Headcount_snapshot!$K$85:$Q$85</definedName>
    <definedName name="CharWorcestershireTotal_Total">CSWW_FTE_and_Headcount_snapshot!$K$85:$Q$85</definedName>
    <definedName name="CharYork">CSWW_FTE_and_Headcount_snapshot!$K$62:$Q$62</definedName>
    <definedName name="CharYorkAge_group20_to_29_years_oldAge_group20_to_29_years_old">CSWW_FTE_and_Headcount_snapshot!$K$728:$Q$728</definedName>
    <definedName name="CharYorkAge_group30_to_39_years_oldAge_group30_to_39_years_old">CSWW_FTE_and_Headcount_snapshot!$K$729:$Q$729</definedName>
    <definedName name="CharYorkAge_group40_to_49_years_oldAge_group40_to_49_years_old">CSWW_FTE_and_Headcount_snapshot!$K$730:$Q$730</definedName>
    <definedName name="CharYorkAge_group50_years_old_and_overAge_group50_years_old_and_over">CSWW_FTE_and_Headcount_snapshot!$K$731:$Q$731</definedName>
    <definedName name="CharYorkEthnicityAny_other_ethnic_groupEthnicityAny_other_ethnic_group">CSWW_FTE_and_Headcount_snapshot!$K$3444:$Q$3444</definedName>
    <definedName name="CharYorkEthnicityAsian_or_Asian_BritishEthnicityAsian_or_Asian_British">CSWW_FTE_and_Headcount_snapshot!$K$3442:$Q$3442</definedName>
    <definedName name="CharYorkEthnicityBlack_or_Black_BritishEthnicityBlack_or_Black_British">CSWW_FTE_and_Headcount_snapshot!$K$3443:$Q$3443</definedName>
    <definedName name="CharYorkEthnicityMixedEthnicityMixed">CSWW_FTE_and_Headcount_snapshot!$K$3441:$Q$3441</definedName>
    <definedName name="CharYorkEthnicityRefused_or_not_availableEthnicityRefused_or_not_available">CSWW_FTE_and_Headcount_snapshot!$K$3445:$Q$3445</definedName>
    <definedName name="CharYorkEthnicityWhiteEthnicityWhite">CSWW_FTE_and_Headcount_snapshot!$K$3440:$Q$3440</definedName>
    <definedName name="CharYorkFemaleGenderFemale">CSWW_FTE_and_Headcount_snapshot!$K$284:$Q$284</definedName>
    <definedName name="CharYorkGenderFemaleGenderFemale">CSWW_FTE_and_Headcount_snapshot!$K$284:$Q$284</definedName>
    <definedName name="CharYorkGenderMaleGenderMale">CSWW_FTE_and_Headcount_snapshot!$K$285:$Q$285</definedName>
    <definedName name="CharYorkMaleGenderMale">CSWW_FTE_and_Headcount_snapshot!$K$285:$Q$285</definedName>
    <definedName name="CharYorkRoleCase_holderRoleCase_holder">CSWW_FTE_and_Headcount_snapshot!$K$2472:$Q$2472</definedName>
    <definedName name="CharYorkRoleFirst_line_managerRoleFirst_line_manager">CSWW_FTE_and_Headcount_snapshot!$K$2471:$Q$2471</definedName>
    <definedName name="CharYorkRoleMiddle_managerRoleMiddle_manager">CSWW_FTE_and_Headcount_snapshot!$K$2470:$Q$2470</definedName>
    <definedName name="CharYorkRoleQualified_without_casesRoleQualified_without_cases">CSWW_FTE_and_Headcount_snapshot!$K$2473:$Q$2473</definedName>
    <definedName name="CharYorkRoleSenior_managerRoleSenior_manager">CSWW_FTE_and_Headcount_snapshot!$K$2468:$Q$2468</definedName>
    <definedName name="CharYorkRoleSenior_practitionerRoleSenior_practitioner">CSWW_FTE_and_Headcount_snapshot!$K$2469:$Q$2469</definedName>
    <definedName name="CharYorkshire_and_the_Humber">CSWW_FTE_and_Headcount_snapshot!$K$5:$Q$5</definedName>
    <definedName name="CharYorkshire_and_the_HumberAge_group20_to_29_years_oldAge_group20_to_29_years_old">CSWW_FTE_and_Headcount_snapshot!$K$500:$Q$500</definedName>
    <definedName name="CharYorkshire_and_the_HumberAge_group30_to_39_years_oldAge_group30_to_39_years_old">CSWW_FTE_and_Headcount_snapshot!$K$501:$Q$501</definedName>
    <definedName name="CharYorkshire_and_the_HumberAge_group40_to_49_years_oldAge_group40_to_49_years_old">CSWW_FTE_and_Headcount_snapshot!$K$502:$Q$502</definedName>
    <definedName name="CharYorkshire_and_the_HumberAge_group50_years_old_and_overAge_group50_years_old_and_over">CSWW_FTE_and_Headcount_snapshot!$K$503:$Q$503</definedName>
    <definedName name="CharYorkshire_and_the_HumberEthnicityAny_other_ethnic_groupEthnicityAny_other_ethnic_group">CSWW_FTE_and_Headcount_snapshot!$K$3102:$Q$3102</definedName>
    <definedName name="CharYorkshire_and_the_HumberEthnicityAsian_or_Asian_BritishEthnicityAsian_or_Asian_British">CSWW_FTE_and_Headcount_snapshot!$K$3100:$Q$3100</definedName>
    <definedName name="CharYorkshire_and_the_HumberEthnicityBlack_or_Black_BritishEthnicityBlack_or_Black_British">CSWW_FTE_and_Headcount_snapshot!$K$3101:$Q$3101</definedName>
    <definedName name="CharYorkshire_and_the_HumberEthnicityMixedEthnicityMixed">CSWW_FTE_and_Headcount_snapshot!$K$3099:$Q$3099</definedName>
    <definedName name="CharYorkshire_and_the_HumberEthnicityRefused_or_not_availableEthnicityRefused_or_not_available">CSWW_FTE_and_Headcount_snapshot!$K$3103:$Q$3103</definedName>
    <definedName name="CharYorkshire_and_the_HumberEthnicityWhiteEthnicityWhite">CSWW_FTE_and_Headcount_snapshot!$K$3098:$Q$3098</definedName>
    <definedName name="CharYorkshire_and_the_HumberFemaleGenderFemale">CSWW_FTE_and_Headcount_snapshot!$K$170:$Q$170</definedName>
    <definedName name="CharYorkshire_and_the_HumberGenderFemaleGenderFemale">CSWW_FTE_and_Headcount_snapshot!$K$170:$Q$170</definedName>
    <definedName name="CharYorkshire_and_the_HumberGenderMaleGenderMale">CSWW_FTE_and_Headcount_snapshot!$K$171:$Q$171</definedName>
    <definedName name="CharYorkshire_and_the_HumberMaleGenderMale">CSWW_FTE_and_Headcount_snapshot!$K$171:$Q$171</definedName>
    <definedName name="CharYorkshire_and_the_HumberRoleCase_holderRoleCase_holder">CSWW_FTE_and_Headcount_snapshot!$K$2130:$Q$2130</definedName>
    <definedName name="CharYorkshire_and_the_HumberRoleFirst_line_managerRoleFirst_line_manager">CSWW_FTE_and_Headcount_snapshot!$K$2129:$Q$2129</definedName>
    <definedName name="CharYorkshire_and_the_HumberRoleMiddle_managerRoleMiddle_manager">CSWW_FTE_and_Headcount_snapshot!$K$2128:$Q$2128</definedName>
    <definedName name="CharYorkshire_and_the_HumberRoleQualified_without_casesRoleQualified_without_cases">CSWW_FTE_and_Headcount_snapshot!$K$2131:$Q$2131</definedName>
    <definedName name="CharYorkshire_and_the_HumberRoleSenior_managerRoleSenior_manager">CSWW_FTE_and_Headcount_snapshot!$K$2126:$Q$2126</definedName>
    <definedName name="CharYorkshire_and_the_HumberRoleSenior_practitionerRoleSenior_practitioner">CSWW_FTE_and_Headcount_snapshot!$K$2127:$Q$2127</definedName>
    <definedName name="CharYorkshire_and_the_HumberTime_in_service10_years_or_more_but_less_than_20_yearsTime_in_service10_years_or_more_but_less_than_20_years">CSWW_FTE_and_Headcount_snapshot!$K$1157:$Q$1157</definedName>
    <definedName name="CharYorkshire_and_the_HumberTime_in_service2_years_or_more_but_less_than_5_yearsTime_in_service2_years_or_more_but_less_than_5_years">CSWW_FTE_and_Headcount_snapshot!$K$1155:$Q$1155</definedName>
    <definedName name="CharYorkshire_and_the_HumberTime_in_service20_years_or_more_but_less_than_30_yearsTime_in_service20_years_or_more_but_less_than_30_years">CSWW_FTE_and_Headcount_snapshot!$K$1158:$Q$1158</definedName>
    <definedName name="CharYorkshire_and_the_HumberTime_in_service30_years_or_moreTime_in_service30_years_or_more">CSWW_FTE_and_Headcount_snapshot!$K$1159:$Q$1159</definedName>
    <definedName name="CharYorkshire_and_the_HumberTime_in_service5_years_or_more_but_less_than_10_yearsTime_in_service5_years_or_more_but_less_than_10_years">CSWW_FTE_and_Headcount_snapshot!$K$1156:$Q$1156</definedName>
    <definedName name="CharYorkshire_and_the_HumberTime_in_serviceLess_than_2_yearsTime_in_serviceLess_than_2_years">CSWW_FTE_and_Headcount_snapshot!$K$1154:$Q$1154</definedName>
    <definedName name="CharYorkshire_and_the_HumberTotal">CSWW_FTE_and_Headcount_snapshot!$K$5:$Q$5</definedName>
    <definedName name="CharYorkshire_and_the_HumberTotal_Total">CSWW_FTE_and_Headcount_snapshot!$K$5:$Q$5</definedName>
    <definedName name="CharYorkTime_in_service10_years_or_more_but_less_than_20_yearsTime_in_service10_years_or_more_but_less_than_20_years">CSWW_FTE_and_Headcount_snapshot!$K$1499:$Q$1499</definedName>
    <definedName name="CharYorkTime_in_service2_years_or_more_but_less_than_5_yearsTime_in_service2_years_or_more_but_less_than_5_years">CSWW_FTE_and_Headcount_snapshot!$K$1497:$Q$1497</definedName>
    <definedName name="CharYorkTime_in_service20_years_or_more_but_less_than_30_yearsTime_in_service20_years_or_more_but_less_than_30_years">CSWW_FTE_and_Headcount_snapshot!$K$1500:$Q$1500</definedName>
    <definedName name="CharYorkTime_in_service30_years_or_moreTime_in_service30_years_or_more">CSWW_FTE_and_Headcount_snapshot!$K$1501:$Q$1501</definedName>
    <definedName name="CharYorkTime_in_service5_years_or_more_but_less_than_10_yearsTime_in_service5_years_or_more_but_less_than_10_years">CSWW_FTE_and_Headcount_snapshot!$K$1498:$Q$1498</definedName>
    <definedName name="CharYorkTime_in_serviceLess_than_2_yearsTime_in_serviceLess_than_2_years">CSWW_FTE_and_Headcount_snapshot!$K$1496:$Q$1496</definedName>
    <definedName name="CharYorkTotal">CSWW_FTE_and_Headcount_snapshot!$K$62:$Q$62</definedName>
    <definedName name="CharYorkTotal_Total">CSWW_FTE_and_Headcount_snapshot!$K$62:$Q$62</definedName>
    <definedName name="Cheshire_East" localSheetId="2">CSWW_FTE_and_Headcount_snapshot!$J$29:$Q$29</definedName>
    <definedName name="Cheshire_East">CSWW_absence_agency_caseload_tu!$J$29:$AJ$29</definedName>
    <definedName name="Cheshire_West_and_Chester" localSheetId="2">CSWW_FTE_and_Headcount_snapshot!$J$30:$Q$30</definedName>
    <definedName name="Cheshire_West_and_Chester">CSWW_absence_agency_caseload_tu!$J$30:$AJ$30</definedName>
    <definedName name="City_of_London" localSheetId="2">CSWW_FTE_and_Headcount_snapshot!$J$133:$Q$133</definedName>
    <definedName name="City_of_London">CSWW_absence_agency_caseload_tu!$J$133:$AJ$133</definedName>
    <definedName name="Cornwall" localSheetId="2">CSWW_FTE_and_Headcount_snapshot!$J$119:$Q$119</definedName>
    <definedName name="Cornwall">CSWW_absence_agency_caseload_tu!$J$119:$AJ$119</definedName>
    <definedName name="Coventry" localSheetId="2">CSWW_FTE_and_Headcount_snapshot!$J$73:$Q$73</definedName>
    <definedName name="Coventry">CSWW_absence_agency_caseload_tu!$J$73:$AJ$73</definedName>
    <definedName name="Croydon" localSheetId="2">CSWW_FTE_and_Headcount_snapshot!$J$151:$Q$151</definedName>
    <definedName name="Croydon">CSWW_absence_agency_caseload_tu!$J$151:$AJ$151</definedName>
    <definedName name="csww_absence_rate_fte">CSWW_absence_agency_caseload_tu!$N$2:$N$163</definedName>
    <definedName name="csww_agency_fte">CSWW_absence_agency_caseload_tu!$O$2:$O$163</definedName>
    <definedName name="csww_agency_headcount">CSWW_absence_agency_caseload_tu!$Z$2:$Z$163</definedName>
    <definedName name="csww_agency_worker_rate_fte">CSWW_absence_agency_caseload_tu!$Q$2:$Q$163</definedName>
    <definedName name="csww_agency_worker_rate_headcount">CSWW_absence_agency_caseload_tu!$AB$2:$AB$163</definedName>
    <definedName name="csww_agencycover_fte">CSWW_absence_agency_caseload_tu!$P$2:$P$163</definedName>
    <definedName name="csww_agencycover_headcount">CSWW_absence_agency_caseload_tu!$AA$2:$AA$163</definedName>
    <definedName name="csww_case_holders_fte">CSWW_absence_agency_caseload_tu!$T$2:$T$163</definedName>
    <definedName name="csww_cases_fte">CSWW_absence_agency_caseload_tu!$U$2:$U$163</definedName>
    <definedName name="csww_fte">CSWW_absence_agency_caseload_tu!$J$2:$J$163</definedName>
    <definedName name="csww_headcount">CSWW_absence_agency_caseload_tu!$W$2:$W$163</definedName>
    <definedName name="csww_leaver_fte">CSWW_absence_agency_caseload_tu!$AE$2:$AE$163</definedName>
    <definedName name="csww_leaver_fte_percent">CSWW_absence_agency_caseload_tu!$AF$2:$AF$163</definedName>
    <definedName name="csww_leaver_headcount">CSWW_absence_agency_caseload_tu!$AI$2:$AI$163</definedName>
    <definedName name="csww_leaver_headcount_percent">CSWW_absence_agency_caseload_tu!$AJ$2:$AJ$163</definedName>
    <definedName name="csww_starter_fte">CSWW_absence_agency_caseload_tu!$AC$2:$AC$163</definedName>
    <definedName name="csww_starter_fte_percent">CSWW_absence_agency_caseload_tu!$AD$2:$AD$163</definedName>
    <definedName name="csww_starter_headcount">CSWW_absence_agency_caseload_tu!$AG$2:$AG$163</definedName>
    <definedName name="csww_starter_headcount_percent">CSWW_absence_agency_caseload_tu!$AH$2:$AH$163</definedName>
    <definedName name="csww_turnover_rate_fte">CSWW_absence_agency_caseload_tu!$L$2:$L$163</definedName>
    <definedName name="csww_turnover_rate_headcount">CSWW_absence_agency_caseload_tu!$Y$2:$Y$163</definedName>
    <definedName name="csww_vacancy_fte">CSWW_absence_agency_caseload_tu!$R$2:$R$163</definedName>
    <definedName name="csww_vacancy_rate_fte">CSWW_absence_agency_caseload_tu!$S$2:$S$163</definedName>
    <definedName name="csww_working_days_lost_fte">CSWW_absence_agency_caseload_tu!$M$2:$M$163</definedName>
    <definedName name="Cumbria" localSheetId="2">CSWW_FTE_and_Headcount_snapshot!$J$31:$Q$31</definedName>
    <definedName name="Cumbria">CSWW_absence_agency_caseload_tu!$J$31:$AJ$31</definedName>
    <definedName name="Darlington" localSheetId="2">CSWW_FTE_and_Headcount_snapshot!$J$13:$Q$13</definedName>
    <definedName name="Darlington">CSWW_absence_agency_caseload_tu!$J$13:$AJ$13</definedName>
    <definedName name="Derby" localSheetId="2">CSWW_FTE_and_Headcount_snapshot!$J$63:$Q$63</definedName>
    <definedName name="Derby">CSWW_absence_agency_caseload_tu!$J$63:$AJ$63</definedName>
    <definedName name="Derbyshire" localSheetId="2">CSWW_FTE_and_Headcount_snapshot!$J$64:$Q$64</definedName>
    <definedName name="Derbyshire">CSWW_absence_agency_caseload_tu!$J$64:$AJ$64</definedName>
    <definedName name="Devon" localSheetId="2">CSWW_FTE_and_Headcount_snapshot!$J$120:$Q$120</definedName>
    <definedName name="Devon">CSWW_absence_agency_caseload_tu!$J$120:$AJ$120</definedName>
    <definedName name="Doncaster" localSheetId="2">CSWW_FTE_and_Headcount_snapshot!$J$51:$Q$51</definedName>
    <definedName name="Doncaster">CSWW_absence_agency_caseload_tu!$J$51:$AJ$51</definedName>
    <definedName name="Dorset" localSheetId="2">CSWW_FTE_and_Headcount_snapshot!$J$121:$Q$121</definedName>
    <definedName name="Dorset">CSWW_absence_agency_caseload_tu!$J$121:$AJ$121</definedName>
    <definedName name="Dudley" localSheetId="2">CSWW_FTE_and_Headcount_snapshot!$J$74:$Q$74</definedName>
    <definedName name="Dudley">CSWW_absence_agency_caseload_tu!$J$74:$AJ$74</definedName>
    <definedName name="Durham" localSheetId="2">CSWW_FTE_and_Headcount_snapshot!$J$14:$Q$14</definedName>
    <definedName name="Durham">CSWW_absence_agency_caseload_tu!$J$14:$AJ$14</definedName>
    <definedName name="Ealing" localSheetId="2">CSWW_FTE_and_Headcount_snapshot!$J$152:$Q$152</definedName>
    <definedName name="Ealing">CSWW_absence_agency_caseload_tu!$J$152:$AJ$152</definedName>
    <definedName name="East_Midlands" localSheetId="2">CSWW_FTE_and_Headcount_snapshot!$J$6:$Q$6</definedName>
    <definedName name="East_Midlands">CSWW_absence_agency_caseload_tu!$J$6:$AJ$6</definedName>
    <definedName name="East_of_England" localSheetId="2">CSWW_FTE_and_Headcount_snapshot!$J$8:$Q$8</definedName>
    <definedName name="East_of_England">CSWW_absence_agency_caseload_tu!$J$8:$AJ$8</definedName>
    <definedName name="East_Riding_of_Yorkshire" localSheetId="2">CSWW_FTE_and_Headcount_snapshot!$J$52:$Q$52</definedName>
    <definedName name="East_Riding_of_Yorkshire">CSWW_absence_agency_caseload_tu!$J$52:$AJ$52</definedName>
    <definedName name="East_Sussex" localSheetId="2">CSWW_FTE_and_Headcount_snapshot!$J$100:$Q$100</definedName>
    <definedName name="East_Sussex">CSWW_absence_agency_caseload_tu!$J$100:$AJ$100</definedName>
    <definedName name="Enfield" localSheetId="2">CSWW_FTE_and_Headcount_snapshot!$J$153:$Q$153</definedName>
    <definedName name="Enfield">CSWW_absence_agency_caseload_tu!$J$153:$AJ$153</definedName>
    <definedName name="England" localSheetId="2">CSWW_FTE_and_Headcount_snapshot!$J$2:$Q$2</definedName>
    <definedName name="England">CSWW_absence_agency_caseload_tu!$J$2:$AJ$2</definedName>
    <definedName name="Essex" localSheetId="2">CSWW_FTE_and_Headcount_snapshot!$J$89:$Q$89</definedName>
    <definedName name="Essex">CSWW_absence_agency_caseload_tu!$J$89:$AJ$89</definedName>
    <definedName name="Gateshead" localSheetId="2">CSWW_FTE_and_Headcount_snapshot!$J$15:$Q$15</definedName>
    <definedName name="Gateshead">CSWW_absence_agency_caseload_tu!$J$15:$AJ$15</definedName>
    <definedName name="Gloucestershire" localSheetId="2">CSWW_FTE_and_Headcount_snapshot!$J$122:$Q$122</definedName>
    <definedName name="Gloucestershire">CSWW_absence_agency_caseload_tu!$J$122:$AJ$122</definedName>
    <definedName name="Greenwich" localSheetId="2">CSWW_FTE_and_Headcount_snapshot!$J$154:$Q$154</definedName>
    <definedName name="Greenwich">CSWW_absence_agency_caseload_tu!$J$154:$AJ$154</definedName>
    <definedName name="Hackney" localSheetId="2">CSWW_FTE_and_Headcount_snapshot!$J$134:$Q$134</definedName>
    <definedName name="Hackney">CSWW_absence_agency_caseload_tu!$J$134:$AJ$134</definedName>
    <definedName name="Halton" localSheetId="2">CSWW_FTE_and_Headcount_snapshot!$J$32:$Q$32</definedName>
    <definedName name="Halton">CSWW_absence_agency_caseload_tu!$J$32:$AJ$32</definedName>
    <definedName name="Hammersmith_and_Fulham" localSheetId="2">CSWW_FTE_and_Headcount_snapshot!$J$135:$Q$135</definedName>
    <definedName name="Hammersmith_and_Fulham">CSWW_absence_agency_caseload_tu!$J$135:$AJ$135</definedName>
    <definedName name="Hampshire" localSheetId="2">CSWW_FTE_and_Headcount_snapshot!$J$101:$Q$101</definedName>
    <definedName name="Hampshire">CSWW_absence_agency_caseload_tu!$J$101:$AJ$101</definedName>
    <definedName name="Haringey" localSheetId="2">CSWW_FTE_and_Headcount_snapshot!$J$136:$Q$136</definedName>
    <definedName name="Haringey">CSWW_absence_agency_caseload_tu!$J$136:$AJ$136</definedName>
    <definedName name="Harrow" localSheetId="2">CSWW_FTE_and_Headcount_snapshot!$J$155:$Q$155</definedName>
    <definedName name="Harrow">CSWW_absence_agency_caseload_tu!$J$155:$AJ$155</definedName>
    <definedName name="Hartlepool" localSheetId="2">CSWW_FTE_and_Headcount_snapshot!$J$16:$Q$16</definedName>
    <definedName name="Hartlepool">CSWW_absence_agency_caseload_tu!$J$16:$AJ$16</definedName>
    <definedName name="Havering" localSheetId="2">CSWW_FTE_and_Headcount_snapshot!$J$156:$Q$156</definedName>
    <definedName name="Havering">CSWW_absence_agency_caseload_tu!$J$156:$AJ$156</definedName>
    <definedName name="Herefordshire" localSheetId="2">CSWW_FTE_and_Headcount_snapshot!$J$75:$Q$75</definedName>
    <definedName name="Herefordshire">CSWW_absence_agency_caseload_tu!$J$75:$AJ$75</definedName>
    <definedName name="Hertfordshire" localSheetId="2">CSWW_FTE_and_Headcount_snapshot!$J$90:$Q$90</definedName>
    <definedName name="Hertfordshire">CSWW_absence_agency_caseload_tu!$J$90:$AJ$90</definedName>
    <definedName name="Hillingdon" localSheetId="2">CSWW_FTE_and_Headcount_snapshot!$J$157:$Q$157</definedName>
    <definedName name="Hillingdon">CSWW_absence_agency_caseload_tu!$J$157:$AJ$157</definedName>
    <definedName name="Hounslow" localSheetId="2">CSWW_FTE_and_Headcount_snapshot!$J$158:$Q$158</definedName>
    <definedName name="Hounslow">CSWW_absence_agency_caseload_tu!$J$158:$AJ$158</definedName>
    <definedName name="Inner_London" localSheetId="2">CSWW_FTE_and_Headcount_snapshot!$J$11:$Q$11</definedName>
    <definedName name="Inner_London">CSWW_absence_agency_caseload_tu!$J$11:$AJ$11</definedName>
    <definedName name="Isle_of_Wight" localSheetId="2">CSWW_FTE_and_Headcount_snapshot!$J$102:$Q$102</definedName>
    <definedName name="Isle_of_Wight">CSWW_absence_agency_caseload_tu!$J$102:$AJ$102</definedName>
    <definedName name="Isles_of_Scilly" localSheetId="2">CSWW_FTE_and_Headcount_snapshot!$J$123:$Q$123</definedName>
    <definedName name="Isles_of_Scilly">CSWW_absence_agency_caseload_tu!$J$123:$AJ$123</definedName>
    <definedName name="Islington" localSheetId="2">CSWW_FTE_and_Headcount_snapshot!$J$137:$Q$137</definedName>
    <definedName name="Islington">CSWW_absence_agency_caseload_tu!$J$137:$AJ$137</definedName>
    <definedName name="Kensington_and_Chelsea" localSheetId="2">CSWW_FTE_and_Headcount_snapshot!$J$138:$Q$138</definedName>
    <definedName name="Kensington_and_Chelsea">CSWW_absence_agency_caseload_tu!$J$138:$AJ$138</definedName>
    <definedName name="Kent" localSheetId="2">CSWW_FTE_and_Headcount_snapshot!$J$103:$Q$103</definedName>
    <definedName name="Kent">CSWW_absence_agency_caseload_tu!$J$103:$AJ$103</definedName>
    <definedName name="Kingston_Upon_Hull_City_of" localSheetId="2">CSWW_FTE_and_Headcount_snapshot!$J$53:$Q$53</definedName>
    <definedName name="Kingston_Upon_Hull_City_of">CSWW_absence_agency_caseload_tu!$J$53:$AJ$53</definedName>
    <definedName name="Kingston_upon_Thames" localSheetId="2">CSWW_FTE_and_Headcount_snapshot!$J$159:$Q$159</definedName>
    <definedName name="Kingston_upon_Thames">CSWW_absence_agency_caseload_tu!$J$159:$AJ$159</definedName>
    <definedName name="Kirklees" localSheetId="2">CSWW_FTE_and_Headcount_snapshot!$J$54:$Q$54</definedName>
    <definedName name="Kirklees">CSWW_absence_agency_caseload_tu!$J$54:$AJ$54</definedName>
    <definedName name="Knowsley" localSheetId="2">CSWW_FTE_and_Headcount_snapshot!$J$33:$Q$33</definedName>
    <definedName name="Knowsley">CSWW_absence_agency_caseload_tu!$J$33:$AJ$33</definedName>
    <definedName name="LAlist" localSheetId="8">#REF!</definedName>
    <definedName name="LAlist" localSheetId="9">#REF!</definedName>
    <definedName name="LAlist" localSheetId="7">#REF!</definedName>
    <definedName name="LAlist" localSheetId="10">#REF!</definedName>
    <definedName name="LAlist" localSheetId="6">#REF!</definedName>
    <definedName name="LAlist" localSheetId="5">#REF!</definedName>
    <definedName name="LAlist">#REF!</definedName>
    <definedName name="Lambeth" localSheetId="2">CSWW_FTE_and_Headcount_snapshot!$J$139:$Q$139</definedName>
    <definedName name="Lambeth">CSWW_absence_agency_caseload_tu!$J$139:$AJ$139</definedName>
    <definedName name="Lancashire" localSheetId="2">CSWW_FTE_and_Headcount_snapshot!$J$34:$Q$34</definedName>
    <definedName name="Lancashire">CSWW_absence_agency_caseload_tu!$J$34:$AJ$34</definedName>
    <definedName name="Leeds" localSheetId="2">CSWW_FTE_and_Headcount_snapshot!$J$55:$Q$55</definedName>
    <definedName name="Leeds">CSWW_absence_agency_caseload_tu!$J$55:$AJ$55</definedName>
    <definedName name="Leicester" localSheetId="2">CSWW_FTE_and_Headcount_snapshot!$J$65:$Q$65</definedName>
    <definedName name="Leicester">CSWW_absence_agency_caseload_tu!$J$65:$AJ$65</definedName>
    <definedName name="Leicestershire" localSheetId="2">CSWW_FTE_and_Headcount_snapshot!$J$66:$Q$66</definedName>
    <definedName name="Leicestershire">CSWW_absence_agency_caseload_tu!$J$66:$AJ$66</definedName>
    <definedName name="Lewisham" localSheetId="2">CSWW_FTE_and_Headcount_snapshot!$J$140:$Q$140</definedName>
    <definedName name="Lewisham">CSWW_absence_agency_caseload_tu!$J$140:$AJ$140</definedName>
    <definedName name="Lincolnshire" localSheetId="2">CSWW_FTE_and_Headcount_snapshot!$J$67:$Q$67</definedName>
    <definedName name="Lincolnshire">CSWW_absence_agency_caseload_tu!$J$67:$AJ$67</definedName>
    <definedName name="Liverpool" localSheetId="2">CSWW_FTE_and_Headcount_snapshot!$J$35:$Q$35</definedName>
    <definedName name="Liverpool">CSWW_absence_agency_caseload_tu!$J$35:$AJ$35</definedName>
    <definedName name="Luton" localSheetId="2">CSWW_FTE_and_Headcount_snapshot!$J$91:$Q$91</definedName>
    <definedName name="Luton">CSWW_absence_agency_caseload_tu!$J$91:$AJ$91</definedName>
    <definedName name="Manchester" localSheetId="2">CSWW_FTE_and_Headcount_snapshot!$J$36:$Q$36</definedName>
    <definedName name="Manchester">CSWW_absence_agency_caseload_tu!$J$36:$AJ$36</definedName>
    <definedName name="Medway" localSheetId="2">CSWW_FTE_and_Headcount_snapshot!$J$104:$Q$104</definedName>
    <definedName name="Medway">CSWW_absence_agency_caseload_tu!$J$104:$AJ$104</definedName>
    <definedName name="Merton" localSheetId="2">CSWW_FTE_and_Headcount_snapshot!$J$160:$Q$160</definedName>
    <definedName name="Merton">CSWW_absence_agency_caseload_tu!$J$160:$AJ$160</definedName>
    <definedName name="Middlesbrough" localSheetId="2">CSWW_FTE_and_Headcount_snapshot!$J$17:$Q$17</definedName>
    <definedName name="Middlesbrough">CSWW_absence_agency_caseload_tu!$J$17:$AJ$17</definedName>
    <definedName name="Milton_Keynes" localSheetId="2">CSWW_FTE_and_Headcount_snapshot!$J$105:$Q$105</definedName>
    <definedName name="Milton_Keynes">CSWW_absence_agency_caseload_tu!$J$105:$AJ$105</definedName>
    <definedName name="Newcastle_upon_Tyne" localSheetId="2">CSWW_FTE_and_Headcount_snapshot!$J$18:$Q$18</definedName>
    <definedName name="Newcastle_upon_Tyne">CSWW_absence_agency_caseload_tu!$J$18:$AJ$18</definedName>
    <definedName name="Newham" localSheetId="2">CSWW_FTE_and_Headcount_snapshot!$J$141:$Q$141</definedName>
    <definedName name="Newham">CSWW_absence_agency_caseload_tu!$J$141:$AJ$141</definedName>
    <definedName name="Norfolk" localSheetId="2">CSWW_FTE_and_Headcount_snapshot!$J$92:$Q$92</definedName>
    <definedName name="Norfolk">CSWW_absence_agency_caseload_tu!$J$92:$AJ$92</definedName>
    <definedName name="North_East" localSheetId="2">CSWW_FTE_and_Headcount_snapshot!$J$3:$Q$3</definedName>
    <definedName name="North_East">CSWW_absence_agency_caseload_tu!$J$3:$AJ$3</definedName>
    <definedName name="North_East_Lincolnshire" localSheetId="2">CSWW_FTE_and_Headcount_snapshot!$J$56:$Q$56</definedName>
    <definedName name="North_East_Lincolnshire">CSWW_absence_agency_caseload_tu!$J$56:$AJ$56</definedName>
    <definedName name="North_Lincolnshire" localSheetId="2">CSWW_FTE_and_Headcount_snapshot!$J$57:$Q$57</definedName>
    <definedName name="North_Lincolnshire">CSWW_absence_agency_caseload_tu!$J$57:$AJ$57</definedName>
    <definedName name="North_Somerset" localSheetId="2">CSWW_FTE_and_Headcount_snapshot!$J$124:$Q$124</definedName>
    <definedName name="North_Somerset">CSWW_absence_agency_caseload_tu!$J$124:$AJ$124</definedName>
    <definedName name="North_Tyneside" localSheetId="2">CSWW_FTE_and_Headcount_snapshot!$J$19:$Q$19</definedName>
    <definedName name="North_Tyneside">CSWW_absence_agency_caseload_tu!$J$19:$AJ$19</definedName>
    <definedName name="North_West" localSheetId="2">CSWW_FTE_and_Headcount_snapshot!$J$4:$Q$4</definedName>
    <definedName name="North_West">CSWW_absence_agency_caseload_tu!$J$4:$AJ$4</definedName>
    <definedName name="North_Yorkshire" localSheetId="2">CSWW_FTE_and_Headcount_snapshot!$J$58:$Q$58</definedName>
    <definedName name="North_Yorkshire">CSWW_absence_agency_caseload_tu!$J$58:$AJ$58</definedName>
    <definedName name="Northamptonshire" localSheetId="2">CSWW_FTE_and_Headcount_snapshot!$J$68:$Q$68</definedName>
    <definedName name="Northamptonshire">CSWW_absence_agency_caseload_tu!$J$68:$AJ$68</definedName>
    <definedName name="Northumberland" localSheetId="2">CSWW_FTE_and_Headcount_snapshot!$J$20:$Q$20</definedName>
    <definedName name="Northumberland">CSWW_absence_agency_caseload_tu!$J$20:$AJ$20</definedName>
    <definedName name="Nottingham" localSheetId="2">CSWW_FTE_and_Headcount_snapshot!$J$69:$Q$69</definedName>
    <definedName name="Nottingham">CSWW_absence_agency_caseload_tu!$J$69:$AJ$69</definedName>
    <definedName name="Nottinghamshire" localSheetId="2">CSWW_FTE_and_Headcount_snapshot!$J$70:$Q$70</definedName>
    <definedName name="Nottinghamshire">CSWW_absence_agency_caseload_tu!$J$70:$AJ$70</definedName>
    <definedName name="Oldham" localSheetId="2">CSWW_FTE_and_Headcount_snapshot!$J$37:$Q$37</definedName>
    <definedName name="Oldham">CSWW_absence_agency_caseload_tu!$J$37:$AJ$37</definedName>
    <definedName name="Outer_London" localSheetId="2">CSWW_FTE_and_Headcount_snapshot!$J$12:$Q$12</definedName>
    <definedName name="Outer_London">CSWW_absence_agency_caseload_tu!$J$12:$AJ$12</definedName>
    <definedName name="Oxfordshire" localSheetId="2">CSWW_FTE_and_Headcount_snapshot!$J$106:$Q$106</definedName>
    <definedName name="Oxfordshire">CSWW_absence_agency_caseload_tu!$J$106:$AJ$106</definedName>
    <definedName name="Peterborough" localSheetId="2">CSWW_FTE_and_Headcount_snapshot!$J$93:$Q$93</definedName>
    <definedName name="Peterborough">CSWW_absence_agency_caseload_tu!$J$93:$AJ$93</definedName>
    <definedName name="Plymouth" localSheetId="2">CSWW_FTE_and_Headcount_snapshot!$J$125:$Q$125</definedName>
    <definedName name="Plymouth">CSWW_absence_agency_caseload_tu!$J$125:$AJ$125</definedName>
    <definedName name="Poole" localSheetId="2">CSWW_FTE_and_Headcount_snapshot!$J$126:$Q$126</definedName>
    <definedName name="Poole">CSWW_absence_agency_caseload_tu!$J$126:$AJ$126</definedName>
    <definedName name="Portsmouth" localSheetId="2">CSWW_FTE_and_Headcount_snapshot!$J$107:$Q$107</definedName>
    <definedName name="Portsmouth">CSWW_absence_agency_caseload_tu!$J$107:$AJ$107</definedName>
    <definedName name="_xlnm.Print_Area" localSheetId="8">Absence!$A$1:$Q$68</definedName>
    <definedName name="_xlnm.Print_Area" localSheetId="9">Age!$A$1:$O$148</definedName>
    <definedName name="_xlnm.Print_Area" localSheetId="7">Agency!$A$1:$R$138</definedName>
    <definedName name="_xlnm.Print_Area" localSheetId="3">Frontpage!$A$1:$K$40</definedName>
    <definedName name="_xlnm.Print_Area" localSheetId="4">Home!$A$1:$H$52</definedName>
    <definedName name="_xlnm.Print_Area" localSheetId="10">TimeInService!$A$1:$Q$148</definedName>
    <definedName name="_xlnm.Print_Area" localSheetId="6">Turnover!$A$1:$R$137</definedName>
    <definedName name="_xlnm.Print_Area" localSheetId="5">Vacancies!$A$1:$Q$68</definedName>
    <definedName name="Reading" localSheetId="2">CSWW_FTE_and_Headcount_snapshot!$J$108:$Q$108</definedName>
    <definedName name="Reading">CSWW_absence_agency_caseload_tu!$J$108:$AJ$108</definedName>
    <definedName name="Redbridge" localSheetId="2">CSWW_FTE_and_Headcount_snapshot!$J$161:$Q$161</definedName>
    <definedName name="Redbridge">CSWW_absence_agency_caseload_tu!$J$161:$AJ$161</definedName>
    <definedName name="Redcar_and_Cleveland" localSheetId="2">CSWW_FTE_and_Headcount_snapshot!$J$21:$Q$21</definedName>
    <definedName name="Redcar_and_Cleveland">CSWW_absence_agency_caseload_tu!$J$21:$AJ$21</definedName>
    <definedName name="Rochdale" localSheetId="2">CSWW_FTE_and_Headcount_snapshot!$J$38:$Q$38</definedName>
    <definedName name="Rochdale">CSWW_absence_agency_caseload_tu!$J$38:$AJ$38</definedName>
    <definedName name="Rotherham" localSheetId="2">CSWW_FTE_and_Headcount_snapshot!$J$59:$Q$59</definedName>
    <definedName name="Rotherham">CSWW_absence_agency_caseload_tu!$J$59:$AJ$59</definedName>
    <definedName name="Rutland" localSheetId="2">CSWW_FTE_and_Headcount_snapshot!$J$71:$Q$71</definedName>
    <definedName name="Rutland">CSWW_absence_agency_caseload_tu!$J$71:$AJ$71</definedName>
    <definedName name="Salford" localSheetId="2">CSWW_FTE_and_Headcount_snapshot!$J$39:$Q$39</definedName>
    <definedName name="Salford">CSWW_absence_agency_caseload_tu!$J$39:$AJ$39</definedName>
    <definedName name="Sandwell" localSheetId="2">CSWW_FTE_and_Headcount_snapshot!$J$76:$Q$76</definedName>
    <definedName name="Sandwell">CSWW_absence_agency_caseload_tu!$J$76:$AJ$76</definedName>
    <definedName name="Sefton" localSheetId="2">CSWW_FTE_and_Headcount_snapshot!$J$40:$Q$40</definedName>
    <definedName name="Sefton">CSWW_absence_agency_caseload_tu!$J$40:$AJ$40</definedName>
    <definedName name="Sheffield" localSheetId="2">CSWW_FTE_and_Headcount_snapshot!$J$60:$Q$60</definedName>
    <definedName name="Sheffield">CSWW_absence_agency_caseload_tu!$J$60:$AJ$60</definedName>
    <definedName name="Shropshire" localSheetId="2">CSWW_FTE_and_Headcount_snapshot!$J$77:$Q$77</definedName>
    <definedName name="Shropshire">CSWW_absence_agency_caseload_tu!$J$77:$AJ$77</definedName>
    <definedName name="Slough" localSheetId="2">CSWW_FTE_and_Headcount_snapshot!$J$109:$Q$109</definedName>
    <definedName name="Slough">CSWW_absence_agency_caseload_tu!$J$109:$AJ$109</definedName>
    <definedName name="Solihull" localSheetId="2">CSWW_FTE_and_Headcount_snapshot!$J$78:$Q$78</definedName>
    <definedName name="Solihull">CSWW_absence_agency_caseload_tu!$J$78:$AJ$78</definedName>
    <definedName name="Somerset" localSheetId="2">CSWW_FTE_and_Headcount_snapshot!$J$127:$Q$127</definedName>
    <definedName name="Somerset">CSWW_absence_agency_caseload_tu!$J$127:$AJ$127</definedName>
    <definedName name="South_East" localSheetId="2">CSWW_FTE_and_Headcount_snapshot!$J$9:$Q$9</definedName>
    <definedName name="South_East">CSWW_absence_agency_caseload_tu!$J$9:$AJ$9</definedName>
    <definedName name="South_Gloucestershire" localSheetId="2">CSWW_FTE_and_Headcount_snapshot!$J$128:$Q$128</definedName>
    <definedName name="South_Gloucestershire">CSWW_absence_agency_caseload_tu!$J$128:$AJ$128</definedName>
    <definedName name="South_Tyneside" localSheetId="2">CSWW_FTE_and_Headcount_snapshot!$J$22:$Q$22</definedName>
    <definedName name="South_Tyneside">CSWW_absence_agency_caseload_tu!$J$22:$AJ$22</definedName>
    <definedName name="South_West" localSheetId="2">CSWW_FTE_and_Headcount_snapshot!$J$10:$Q$10</definedName>
    <definedName name="South_West">CSWW_absence_agency_caseload_tu!$J$10:$AJ$10</definedName>
    <definedName name="Southampton" localSheetId="2">CSWW_FTE_and_Headcount_snapshot!$J$110:$Q$110</definedName>
    <definedName name="Southampton">CSWW_absence_agency_caseload_tu!$J$110:$AJ$110</definedName>
    <definedName name="Southend_on_Sea" localSheetId="2">CSWW_FTE_and_Headcount_snapshot!$J$94:$Q$94</definedName>
    <definedName name="Southend_on_Sea">CSWW_absence_agency_caseload_tu!$J$94:$AJ$94</definedName>
    <definedName name="Southwark" localSheetId="2">CSWW_FTE_and_Headcount_snapshot!$J$142:$Q$142</definedName>
    <definedName name="Southwark">CSWW_absence_agency_caseload_tu!$J$142:$AJ$142</definedName>
    <definedName name="St._Helens" localSheetId="2">CSWW_FTE_and_Headcount_snapshot!$J$41:$Q$41</definedName>
    <definedName name="St._Helens">CSWW_absence_agency_caseload_tu!$J$41:$AJ$41</definedName>
    <definedName name="Staffordshire" localSheetId="2">CSWW_FTE_and_Headcount_snapshot!$J$79:$Q$79</definedName>
    <definedName name="Staffordshire">CSWW_absence_agency_caseload_tu!$J$79:$AJ$79</definedName>
    <definedName name="Stockport" localSheetId="2">CSWW_FTE_and_Headcount_snapshot!$J$42:$Q$42</definedName>
    <definedName name="Stockport">CSWW_absence_agency_caseload_tu!$J$42:$AJ$42</definedName>
    <definedName name="Stockton_on_Tees" localSheetId="2">CSWW_FTE_and_Headcount_snapshot!$J$23:$Q$23</definedName>
    <definedName name="Stockton_on_Tees">CSWW_absence_agency_caseload_tu!$J$23:$AJ$23</definedName>
    <definedName name="Stoke_on_Trent" localSheetId="2">CSWW_FTE_and_Headcount_snapshot!$J$80:$Q$80</definedName>
    <definedName name="Stoke_on_Trent">CSWW_absence_agency_caseload_tu!$J$80:$AJ$80</definedName>
    <definedName name="Suffolk" localSheetId="2">CSWW_FTE_and_Headcount_snapshot!$J$95:$Q$95</definedName>
    <definedName name="Suffolk">CSWW_absence_agency_caseload_tu!$J$95:$AJ$95</definedName>
    <definedName name="Sunderland" localSheetId="2">CSWW_FTE_and_Headcount_snapshot!$J$24:$Q$24</definedName>
    <definedName name="Sunderland">CSWW_absence_agency_caseload_tu!$J$24:$AJ$24</definedName>
    <definedName name="Surrey" localSheetId="2">CSWW_FTE_and_Headcount_snapshot!$J$111:$Q$111</definedName>
    <definedName name="Surrey">CSWW_absence_agency_caseload_tu!$J$111:$AJ$111</definedName>
    <definedName name="Sutton" localSheetId="2">CSWW_FTE_and_Headcount_snapshot!$J$162:$Q$162</definedName>
    <definedName name="Sutton">CSWW_absence_agency_caseload_tu!$J$162:$AJ$162</definedName>
    <definedName name="Swindon" localSheetId="2">CSWW_FTE_and_Headcount_snapshot!$J$129:$Q$129</definedName>
    <definedName name="Swindon">CSWW_absence_agency_caseload_tu!$J$129:$AJ$129</definedName>
    <definedName name="Tameside" localSheetId="2">CSWW_FTE_and_Headcount_snapshot!$J$43:$Q$43</definedName>
    <definedName name="Tameside">CSWW_absence_agency_caseload_tu!$J$43:$AJ$43</definedName>
    <definedName name="Telford_and_Wrekin" localSheetId="2">CSWW_FTE_and_Headcount_snapshot!$J$81:$Q$81</definedName>
    <definedName name="Telford_and_Wrekin">CSWW_absence_agency_caseload_tu!$J$81:$AJ$81</definedName>
    <definedName name="Thurrock" localSheetId="2">CSWW_FTE_and_Headcount_snapshot!$J$96:$Q$96</definedName>
    <definedName name="Thurrock">CSWW_absence_agency_caseload_tu!$J$96:$AJ$96</definedName>
    <definedName name="Torbay" localSheetId="2">CSWW_FTE_and_Headcount_snapshot!$J$130:$Q$130</definedName>
    <definedName name="Torbay">CSWW_absence_agency_caseload_tu!$J$130:$AJ$130</definedName>
    <definedName name="Tower_Hamlets" localSheetId="2">CSWW_FTE_and_Headcount_snapshot!$J$143:$Q$143</definedName>
    <definedName name="Tower_Hamlets">CSWW_absence_agency_caseload_tu!$J$143:$AJ$143</definedName>
    <definedName name="Trafford" localSheetId="2">CSWW_FTE_and_Headcount_snapshot!$J$44:$Q$44</definedName>
    <definedName name="Trafford">CSWW_absence_agency_caseload_tu!$J$44:$AJ$44</definedName>
    <definedName name="Wakefield" localSheetId="2">CSWW_FTE_and_Headcount_snapshot!$J$61:$Q$61</definedName>
    <definedName name="Wakefield">CSWW_absence_agency_caseload_tu!$J$61:$AJ$61</definedName>
    <definedName name="Walsall" localSheetId="2">CSWW_FTE_and_Headcount_snapshot!$J$82:$Q$82</definedName>
    <definedName name="Walsall">CSWW_absence_agency_caseload_tu!$J$82:$AJ$82</definedName>
    <definedName name="Waltham_Forest" localSheetId="2">CSWW_FTE_and_Headcount_snapshot!$J$163:$Q$163</definedName>
    <definedName name="Waltham_Forest">CSWW_absence_agency_caseload_tu!$J$163:$AJ$163</definedName>
    <definedName name="Wandsworth" localSheetId="2">CSWW_FTE_and_Headcount_snapshot!$J$144:$Q$144</definedName>
    <definedName name="Wandsworth">CSWW_absence_agency_caseload_tu!$J$144:$AJ$144</definedName>
    <definedName name="Warrington" localSheetId="2">CSWW_FTE_and_Headcount_snapshot!$J$45:$Q$45</definedName>
    <definedName name="Warrington">CSWW_absence_agency_caseload_tu!$J$45:$AJ$45</definedName>
    <definedName name="Warwickshire" localSheetId="2">CSWW_FTE_and_Headcount_snapshot!$J$83:$Q$83</definedName>
    <definedName name="Warwickshire">CSWW_absence_agency_caseload_tu!$J$83:$AJ$83</definedName>
    <definedName name="West_Berkshire" localSheetId="2">CSWW_FTE_and_Headcount_snapshot!$J$112:$Q$112</definedName>
    <definedName name="West_Berkshire">CSWW_absence_agency_caseload_tu!$J$112:$AJ$112</definedName>
    <definedName name="West_Midlands" localSheetId="2">CSWW_FTE_and_Headcount_snapshot!$J$7:$Q$7</definedName>
    <definedName name="West_Midlands">CSWW_absence_agency_caseload_tu!$J$7:$AJ$7</definedName>
    <definedName name="West_Sussex" localSheetId="2">CSWW_FTE_and_Headcount_snapshot!$J$113:$Q$113</definedName>
    <definedName name="West_Sussex">CSWW_absence_agency_caseload_tu!$J$113:$AJ$113</definedName>
    <definedName name="Westminster" localSheetId="2">CSWW_FTE_and_Headcount_snapshot!$J$145:$Q$145</definedName>
    <definedName name="Westminster">CSWW_absence_agency_caseload_tu!$J$145:$AJ$145</definedName>
    <definedName name="Wigan" localSheetId="2">CSWW_FTE_and_Headcount_snapshot!$J$46:$Q$46</definedName>
    <definedName name="Wigan">CSWW_absence_agency_caseload_tu!$J$46:$AJ$46</definedName>
    <definedName name="Wiltshire" localSheetId="2">CSWW_FTE_and_Headcount_snapshot!$J$131:$Q$131</definedName>
    <definedName name="Wiltshire">CSWW_absence_agency_caseload_tu!$J$131:$AJ$131</definedName>
    <definedName name="Windsor_and_Maidenhead" localSheetId="2">CSWW_FTE_and_Headcount_snapshot!$J$114:$Q$114</definedName>
    <definedName name="Windsor_and_Maidenhead">CSWW_absence_agency_caseload_tu!$J$114:$AJ$114</definedName>
    <definedName name="Wirral" localSheetId="2">CSWW_FTE_and_Headcount_snapshot!$J$47:$Q$47</definedName>
    <definedName name="Wirral">CSWW_absence_agency_caseload_tu!$J$47:$AJ$47</definedName>
    <definedName name="Wokingham" localSheetId="2">CSWW_FTE_and_Headcount_snapshot!$J$115:$Q$115</definedName>
    <definedName name="Wokingham">CSWW_absence_agency_caseload_tu!$J$115:$AJ$115</definedName>
    <definedName name="Wolverhampton" localSheetId="2">CSWW_FTE_and_Headcount_snapshot!$J$84:$Q$84</definedName>
    <definedName name="Wolverhampton">CSWW_absence_agency_caseload_tu!$J$84:$AJ$84</definedName>
    <definedName name="Worcestershire" localSheetId="2">CSWW_FTE_and_Headcount_snapshot!$J$85:$Q$85</definedName>
    <definedName name="Worcestershire">CSWW_absence_agency_caseload_tu!$J$85:$AJ$85</definedName>
    <definedName name="York" localSheetId="2">CSWW_FTE_and_Headcount_snapshot!$J$62:$Q$62</definedName>
    <definedName name="York">CSWW_absence_agency_caseload_tu!$J$62:$AJ$62</definedName>
    <definedName name="Yorkshire_and_the_Humber" localSheetId="2">CSWW_FTE_and_Headcount_snapshot!$J$5:$Q$5</definedName>
    <definedName name="Yorkshire_and_the_Humber">CSWW_absence_agency_caseload_tu!$J$5:$AJ$5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62" i="73" l="1"/>
  <c r="T61" i="73"/>
  <c r="T60" i="73"/>
  <c r="T59" i="73"/>
  <c r="T58" i="73"/>
  <c r="T57" i="73"/>
  <c r="T56" i="73"/>
  <c r="T55" i="73"/>
  <c r="T54" i="73"/>
  <c r="T53" i="73"/>
  <c r="T52" i="73"/>
  <c r="T51" i="73"/>
  <c r="T50" i="73"/>
  <c r="T49" i="73"/>
  <c r="T48" i="73"/>
  <c r="T47" i="73"/>
  <c r="T46" i="73"/>
  <c r="T45" i="73"/>
  <c r="T44" i="73"/>
  <c r="T43" i="73"/>
  <c r="T42" i="73"/>
  <c r="T41" i="73"/>
  <c r="T40" i="73"/>
  <c r="T31" i="73"/>
  <c r="F63" i="73"/>
  <c r="H63" i="73" s="1"/>
  <c r="T30" i="73"/>
  <c r="F62" i="73"/>
  <c r="H62" i="73" s="1"/>
  <c r="T29" i="73"/>
  <c r="F61" i="73"/>
  <c r="H61" i="73" s="1"/>
  <c r="T28" i="73"/>
  <c r="F60" i="73"/>
  <c r="H60" i="73" s="1"/>
  <c r="T27" i="73"/>
  <c r="F59" i="73"/>
  <c r="H59" i="73" s="1"/>
  <c r="T26" i="73"/>
  <c r="F58" i="73"/>
  <c r="H58" i="73" s="1"/>
  <c r="T25" i="73"/>
  <c r="F57" i="73"/>
  <c r="H57" i="73" s="1"/>
  <c r="T24" i="73"/>
  <c r="F56" i="73"/>
  <c r="H56" i="73" s="1"/>
  <c r="T23" i="73"/>
  <c r="F55" i="73"/>
  <c r="H55" i="73" s="1"/>
  <c r="T22" i="73"/>
  <c r="F54" i="73"/>
  <c r="H54" i="73" s="1"/>
  <c r="T21" i="73"/>
  <c r="F53" i="73"/>
  <c r="H53" i="73" s="1"/>
  <c r="T20" i="73"/>
  <c r="F52" i="73"/>
  <c r="H52" i="73" s="1"/>
  <c r="T19" i="73"/>
  <c r="F51" i="73"/>
  <c r="H51" i="73" s="1"/>
  <c r="T18" i="73"/>
  <c r="F50" i="73"/>
  <c r="H50" i="73" s="1"/>
  <c r="T17" i="73"/>
  <c r="F49" i="73"/>
  <c r="H49" i="73" s="1"/>
  <c r="T16" i="73"/>
  <c r="F48" i="73"/>
  <c r="H48" i="73" s="1"/>
  <c r="T15" i="73"/>
  <c r="F47" i="73"/>
  <c r="H47" i="73" s="1"/>
  <c r="T14" i="73"/>
  <c r="F46" i="73"/>
  <c r="H46" i="73" s="1"/>
  <c r="T13" i="73"/>
  <c r="F45" i="73"/>
  <c r="H45" i="73" s="1"/>
  <c r="T12" i="73"/>
  <c r="F44" i="73"/>
  <c r="H44" i="73" s="1"/>
  <c r="T11" i="73"/>
  <c r="F43" i="73"/>
  <c r="H43" i="73" s="1"/>
  <c r="T10" i="73"/>
  <c r="F42" i="73"/>
  <c r="H42" i="73" s="1"/>
  <c r="T9" i="73"/>
  <c r="F41" i="73"/>
  <c r="H41" i="73" s="1"/>
  <c r="T8" i="73"/>
  <c r="F40" i="73"/>
  <c r="H40" i="73" s="1"/>
  <c r="U2" i="73"/>
  <c r="U7" i="73" l="1"/>
  <c r="V7" i="73" s="1"/>
  <c r="F64" i="73"/>
  <c r="H64" i="73" s="1"/>
  <c r="U61" i="73"/>
  <c r="U11" i="73"/>
  <c r="U15" i="73"/>
  <c r="U19" i="73"/>
  <c r="U23" i="73"/>
  <c r="U27" i="73"/>
  <c r="U31" i="73"/>
  <c r="U12" i="73"/>
  <c r="U16" i="73"/>
  <c r="U20" i="73"/>
  <c r="U24" i="73"/>
  <c r="U28" i="73"/>
  <c r="U8" i="73"/>
  <c r="U9" i="73"/>
  <c r="U13" i="73"/>
  <c r="U17" i="73"/>
  <c r="U21" i="73"/>
  <c r="U25" i="73"/>
  <c r="U29" i="73"/>
  <c r="U10" i="73"/>
  <c r="U14" i="73"/>
  <c r="U18" i="73"/>
  <c r="U22" i="73"/>
  <c r="U26" i="73"/>
  <c r="U30" i="73"/>
  <c r="U40" i="73"/>
  <c r="U42" i="73"/>
  <c r="U44" i="73"/>
  <c r="U52" i="73"/>
  <c r="U56" i="73"/>
  <c r="U58" i="73"/>
  <c r="U51" i="73"/>
  <c r="V2" i="73"/>
  <c r="U60" i="73"/>
  <c r="U46" i="73"/>
  <c r="U55" i="73"/>
  <c r="U62" i="73"/>
  <c r="U43" i="73"/>
  <c r="U48" i="73"/>
  <c r="U50" i="73"/>
  <c r="U59" i="73"/>
  <c r="U47" i="73"/>
  <c r="U54" i="73"/>
  <c r="T2" i="73"/>
  <c r="U41" i="73"/>
  <c r="U45" i="73"/>
  <c r="U49" i="73"/>
  <c r="U53" i="73"/>
  <c r="U57" i="73"/>
  <c r="F33" i="68"/>
  <c r="F32" i="68"/>
  <c r="F31" i="68"/>
  <c r="F30" i="68"/>
  <c r="F29" i="68"/>
  <c r="F28" i="68"/>
  <c r="F27" i="68"/>
  <c r="F26" i="68"/>
  <c r="F25" i="68"/>
  <c r="F24" i="68"/>
  <c r="F23" i="68"/>
  <c r="F22" i="68"/>
  <c r="F21" i="68"/>
  <c r="F20" i="68"/>
  <c r="F19" i="68"/>
  <c r="F18" i="68"/>
  <c r="F17" i="68"/>
  <c r="F16" i="68"/>
  <c r="F15" i="68"/>
  <c r="F14" i="68"/>
  <c r="F13" i="68"/>
  <c r="F12" i="68"/>
  <c r="F11" i="68"/>
  <c r="F10" i="68"/>
  <c r="F9" i="68"/>
  <c r="E9" i="68"/>
  <c r="E33" i="68"/>
  <c r="E32" i="68"/>
  <c r="E31" i="68"/>
  <c r="E30" i="68"/>
  <c r="E29" i="68"/>
  <c r="E28" i="68"/>
  <c r="E27" i="68"/>
  <c r="E26" i="68"/>
  <c r="E25" i="68"/>
  <c r="E24" i="68"/>
  <c r="E23" i="68"/>
  <c r="E22" i="68"/>
  <c r="E21" i="68"/>
  <c r="E20" i="68"/>
  <c r="E19" i="68"/>
  <c r="E18" i="68"/>
  <c r="E17" i="68"/>
  <c r="E16" i="68"/>
  <c r="E15" i="68"/>
  <c r="E14" i="68"/>
  <c r="E13" i="68"/>
  <c r="E12" i="68"/>
  <c r="E11" i="68"/>
  <c r="E10" i="68"/>
  <c r="J1021" i="71"/>
  <c r="J1419" i="71"/>
  <c r="J1802" i="71"/>
  <c r="J1898" i="71"/>
  <c r="J2030" i="71"/>
  <c r="J2083" i="71"/>
  <c r="J2130" i="71"/>
  <c r="J2183" i="71"/>
  <c r="J2235" i="71"/>
  <c r="J2299" i="71"/>
  <c r="J2363" i="71"/>
  <c r="J2427" i="71"/>
  <c r="J2491" i="71"/>
  <c r="J2555" i="71"/>
  <c r="J2619" i="71"/>
  <c r="J2683" i="71"/>
  <c r="J2747" i="71"/>
  <c r="J2811" i="71"/>
  <c r="J2875" i="71"/>
  <c r="J2939" i="71"/>
  <c r="J3003" i="71"/>
  <c r="J3067" i="71"/>
  <c r="J3131" i="71"/>
  <c r="J3159" i="71"/>
  <c r="J3175" i="71"/>
  <c r="J3191" i="71"/>
  <c r="J3207" i="71"/>
  <c r="J3223" i="71"/>
  <c r="J3239" i="71"/>
  <c r="J3255" i="71"/>
  <c r="J3271" i="71"/>
  <c r="J3287" i="71"/>
  <c r="J3303" i="71"/>
  <c r="J3319" i="71"/>
  <c r="J3335" i="71"/>
  <c r="J3351" i="71"/>
  <c r="J3367" i="71"/>
  <c r="J3383" i="71"/>
  <c r="J3399" i="71"/>
  <c r="J3419" i="71"/>
  <c r="J3451" i="71"/>
  <c r="J3483" i="71"/>
  <c r="J3515" i="71"/>
  <c r="J3547" i="71"/>
  <c r="J3579" i="71"/>
  <c r="J3611" i="71"/>
  <c r="J3643" i="71"/>
  <c r="J3675" i="71"/>
  <c r="J3707" i="71"/>
  <c r="J3739" i="71"/>
  <c r="J3771" i="71"/>
  <c r="J3803" i="71"/>
  <c r="J3835" i="71"/>
  <c r="J3867" i="71"/>
  <c r="J3899" i="71"/>
  <c r="J3931" i="71"/>
  <c r="J3963" i="71"/>
  <c r="J3995" i="71"/>
  <c r="J4027" i="71"/>
  <c r="M2" i="71"/>
  <c r="J2" i="71" s="1"/>
  <c r="M4051" i="71"/>
  <c r="J4051" i="71" s="1"/>
  <c r="M4050" i="71"/>
  <c r="J4050" i="71" s="1"/>
  <c r="M4049" i="71"/>
  <c r="J4049" i="71" s="1"/>
  <c r="M4048" i="71"/>
  <c r="J4048" i="71" s="1"/>
  <c r="M4047" i="71"/>
  <c r="J4047" i="71" s="1"/>
  <c r="M4046" i="71"/>
  <c r="J4046" i="71" s="1"/>
  <c r="M4045" i="71"/>
  <c r="J4045" i="71" s="1"/>
  <c r="M4044" i="71"/>
  <c r="J4044" i="71" s="1"/>
  <c r="M4043" i="71"/>
  <c r="J4043" i="71" s="1"/>
  <c r="M4042" i="71"/>
  <c r="J4042" i="71" s="1"/>
  <c r="M4041" i="71"/>
  <c r="J4041" i="71" s="1"/>
  <c r="M4040" i="71"/>
  <c r="J4040" i="71" s="1"/>
  <c r="M4039" i="71"/>
  <c r="J4039" i="71" s="1"/>
  <c r="M4038" i="71"/>
  <c r="J4038" i="71" s="1"/>
  <c r="M4037" i="71"/>
  <c r="J4037" i="71" s="1"/>
  <c r="M4036" i="71"/>
  <c r="J4036" i="71" s="1"/>
  <c r="M4035" i="71"/>
  <c r="J4035" i="71" s="1"/>
  <c r="M4034" i="71"/>
  <c r="J4034" i="71" s="1"/>
  <c r="M4033" i="71"/>
  <c r="J4033" i="71" s="1"/>
  <c r="M4032" i="71"/>
  <c r="J4032" i="71" s="1"/>
  <c r="M4031" i="71"/>
  <c r="J4031" i="71" s="1"/>
  <c r="M4030" i="71"/>
  <c r="J4030" i="71" s="1"/>
  <c r="M4029" i="71"/>
  <c r="J4029" i="71" s="1"/>
  <c r="M4028" i="71"/>
  <c r="J4028" i="71" s="1"/>
  <c r="M4027" i="71"/>
  <c r="M4026" i="71"/>
  <c r="J4026" i="71" s="1"/>
  <c r="M4025" i="71"/>
  <c r="J4025" i="71" s="1"/>
  <c r="M4024" i="71"/>
  <c r="J4024" i="71" s="1"/>
  <c r="M4023" i="71"/>
  <c r="J4023" i="71" s="1"/>
  <c r="M4022" i="71"/>
  <c r="J4022" i="71" s="1"/>
  <c r="M4021" i="71"/>
  <c r="J4021" i="71" s="1"/>
  <c r="M4020" i="71"/>
  <c r="J4020" i="71" s="1"/>
  <c r="M4019" i="71"/>
  <c r="J4019" i="71" s="1"/>
  <c r="M4018" i="71"/>
  <c r="J4018" i="71" s="1"/>
  <c r="M4017" i="71"/>
  <c r="J4017" i="71" s="1"/>
  <c r="M4016" i="71"/>
  <c r="J4016" i="71" s="1"/>
  <c r="M4015" i="71"/>
  <c r="J4015" i="71" s="1"/>
  <c r="M4014" i="71"/>
  <c r="J4014" i="71" s="1"/>
  <c r="M4013" i="71"/>
  <c r="J4013" i="71" s="1"/>
  <c r="M4012" i="71"/>
  <c r="J4012" i="71" s="1"/>
  <c r="M4011" i="71"/>
  <c r="J4011" i="71" s="1"/>
  <c r="M4010" i="71"/>
  <c r="J4010" i="71" s="1"/>
  <c r="M4009" i="71"/>
  <c r="J4009" i="71" s="1"/>
  <c r="M4008" i="71"/>
  <c r="J4008" i="71" s="1"/>
  <c r="M4007" i="71"/>
  <c r="J4007" i="71" s="1"/>
  <c r="M4006" i="71"/>
  <c r="J4006" i="71" s="1"/>
  <c r="M4005" i="71"/>
  <c r="J4005" i="71" s="1"/>
  <c r="M4004" i="71"/>
  <c r="J4004" i="71" s="1"/>
  <c r="M4003" i="71"/>
  <c r="J4003" i="71" s="1"/>
  <c r="M4002" i="71"/>
  <c r="J4002" i="71" s="1"/>
  <c r="M4001" i="71"/>
  <c r="J4001" i="71" s="1"/>
  <c r="M4000" i="71"/>
  <c r="J4000" i="71" s="1"/>
  <c r="M3999" i="71"/>
  <c r="J3999" i="71" s="1"/>
  <c r="M3998" i="71"/>
  <c r="J3998" i="71" s="1"/>
  <c r="M3997" i="71"/>
  <c r="J3997" i="71" s="1"/>
  <c r="M3996" i="71"/>
  <c r="J3996" i="71" s="1"/>
  <c r="M3995" i="71"/>
  <c r="M3994" i="71"/>
  <c r="J3994" i="71" s="1"/>
  <c r="M3993" i="71"/>
  <c r="J3993" i="71" s="1"/>
  <c r="M3992" i="71"/>
  <c r="J3992" i="71" s="1"/>
  <c r="M3991" i="71"/>
  <c r="J3991" i="71" s="1"/>
  <c r="M3990" i="71"/>
  <c r="J3990" i="71" s="1"/>
  <c r="M3989" i="71"/>
  <c r="J3989" i="71" s="1"/>
  <c r="M3988" i="71"/>
  <c r="J3988" i="71" s="1"/>
  <c r="M3987" i="71"/>
  <c r="J3987" i="71" s="1"/>
  <c r="M3986" i="71"/>
  <c r="J3986" i="71" s="1"/>
  <c r="M3985" i="71"/>
  <c r="J3985" i="71" s="1"/>
  <c r="M3984" i="71"/>
  <c r="J3984" i="71" s="1"/>
  <c r="M3983" i="71"/>
  <c r="J3983" i="71" s="1"/>
  <c r="M3982" i="71"/>
  <c r="J3982" i="71" s="1"/>
  <c r="M3981" i="71"/>
  <c r="J3981" i="71" s="1"/>
  <c r="M3980" i="71"/>
  <c r="J3980" i="71" s="1"/>
  <c r="M3979" i="71"/>
  <c r="J3979" i="71" s="1"/>
  <c r="M3978" i="71"/>
  <c r="J3978" i="71" s="1"/>
  <c r="M3977" i="71"/>
  <c r="J3977" i="71" s="1"/>
  <c r="M3976" i="71"/>
  <c r="J3976" i="71" s="1"/>
  <c r="M3975" i="71"/>
  <c r="J3975" i="71" s="1"/>
  <c r="M3974" i="71"/>
  <c r="J3974" i="71" s="1"/>
  <c r="M3973" i="71"/>
  <c r="J3973" i="71" s="1"/>
  <c r="M3972" i="71"/>
  <c r="J3972" i="71" s="1"/>
  <c r="M3971" i="71"/>
  <c r="J3971" i="71" s="1"/>
  <c r="M3970" i="71"/>
  <c r="J3970" i="71" s="1"/>
  <c r="M3969" i="71"/>
  <c r="J3969" i="71" s="1"/>
  <c r="M3968" i="71"/>
  <c r="J3968" i="71" s="1"/>
  <c r="M3967" i="71"/>
  <c r="J3967" i="71" s="1"/>
  <c r="M3966" i="71"/>
  <c r="J3966" i="71" s="1"/>
  <c r="M3965" i="71"/>
  <c r="J3965" i="71" s="1"/>
  <c r="M3964" i="71"/>
  <c r="J3964" i="71" s="1"/>
  <c r="M3963" i="71"/>
  <c r="M3962" i="71"/>
  <c r="J3962" i="71" s="1"/>
  <c r="M3961" i="71"/>
  <c r="J3961" i="71" s="1"/>
  <c r="M3960" i="71"/>
  <c r="J3960" i="71" s="1"/>
  <c r="M3959" i="71"/>
  <c r="J3959" i="71" s="1"/>
  <c r="M3958" i="71"/>
  <c r="J3958" i="71" s="1"/>
  <c r="M3957" i="71"/>
  <c r="J3957" i="71" s="1"/>
  <c r="M3956" i="71"/>
  <c r="J3956" i="71" s="1"/>
  <c r="M3955" i="71"/>
  <c r="J3955" i="71" s="1"/>
  <c r="M3954" i="71"/>
  <c r="J3954" i="71" s="1"/>
  <c r="M3953" i="71"/>
  <c r="J3953" i="71" s="1"/>
  <c r="M3952" i="71"/>
  <c r="J3952" i="71" s="1"/>
  <c r="M3951" i="71"/>
  <c r="J3951" i="71" s="1"/>
  <c r="M3950" i="71"/>
  <c r="J3950" i="71" s="1"/>
  <c r="M3949" i="71"/>
  <c r="J3949" i="71" s="1"/>
  <c r="M3948" i="71"/>
  <c r="J3948" i="71" s="1"/>
  <c r="M3947" i="71"/>
  <c r="J3947" i="71" s="1"/>
  <c r="M3946" i="71"/>
  <c r="J3946" i="71" s="1"/>
  <c r="M3945" i="71"/>
  <c r="J3945" i="71" s="1"/>
  <c r="M3944" i="71"/>
  <c r="J3944" i="71" s="1"/>
  <c r="M3943" i="71"/>
  <c r="J3943" i="71" s="1"/>
  <c r="M3942" i="71"/>
  <c r="J3942" i="71" s="1"/>
  <c r="M3941" i="71"/>
  <c r="J3941" i="71" s="1"/>
  <c r="M3940" i="71"/>
  <c r="J3940" i="71" s="1"/>
  <c r="M3939" i="71"/>
  <c r="J3939" i="71" s="1"/>
  <c r="M3938" i="71"/>
  <c r="J3938" i="71" s="1"/>
  <c r="M3937" i="71"/>
  <c r="J3937" i="71" s="1"/>
  <c r="M3936" i="71"/>
  <c r="J3936" i="71" s="1"/>
  <c r="M3935" i="71"/>
  <c r="J3935" i="71" s="1"/>
  <c r="M3934" i="71"/>
  <c r="J3934" i="71" s="1"/>
  <c r="M3933" i="71"/>
  <c r="J3933" i="71" s="1"/>
  <c r="M3932" i="71"/>
  <c r="J3932" i="71" s="1"/>
  <c r="M3931" i="71"/>
  <c r="M3930" i="71"/>
  <c r="J3930" i="71" s="1"/>
  <c r="M3929" i="71"/>
  <c r="J3929" i="71" s="1"/>
  <c r="M3928" i="71"/>
  <c r="J3928" i="71" s="1"/>
  <c r="M3927" i="71"/>
  <c r="J3927" i="71" s="1"/>
  <c r="M3926" i="71"/>
  <c r="J3926" i="71" s="1"/>
  <c r="M3925" i="71"/>
  <c r="J3925" i="71" s="1"/>
  <c r="M3924" i="71"/>
  <c r="J3924" i="71" s="1"/>
  <c r="M3923" i="71"/>
  <c r="J3923" i="71" s="1"/>
  <c r="M3922" i="71"/>
  <c r="J3922" i="71" s="1"/>
  <c r="M3921" i="71"/>
  <c r="J3921" i="71" s="1"/>
  <c r="M3920" i="71"/>
  <c r="J3920" i="71" s="1"/>
  <c r="M3919" i="71"/>
  <c r="J3919" i="71" s="1"/>
  <c r="M3918" i="71"/>
  <c r="J3918" i="71" s="1"/>
  <c r="M3917" i="71"/>
  <c r="J3917" i="71" s="1"/>
  <c r="M3916" i="71"/>
  <c r="J3916" i="71" s="1"/>
  <c r="M3915" i="71"/>
  <c r="J3915" i="71" s="1"/>
  <c r="M3914" i="71"/>
  <c r="J3914" i="71" s="1"/>
  <c r="M3913" i="71"/>
  <c r="J3913" i="71" s="1"/>
  <c r="M3912" i="71"/>
  <c r="J3912" i="71" s="1"/>
  <c r="M3911" i="71"/>
  <c r="J3911" i="71" s="1"/>
  <c r="M3910" i="71"/>
  <c r="J3910" i="71" s="1"/>
  <c r="M3909" i="71"/>
  <c r="J3909" i="71" s="1"/>
  <c r="M3908" i="71"/>
  <c r="J3908" i="71" s="1"/>
  <c r="M3907" i="71"/>
  <c r="J3907" i="71" s="1"/>
  <c r="M3906" i="71"/>
  <c r="J3906" i="71" s="1"/>
  <c r="M3905" i="71"/>
  <c r="J3905" i="71" s="1"/>
  <c r="M3904" i="71"/>
  <c r="J3904" i="71" s="1"/>
  <c r="M3903" i="71"/>
  <c r="J3903" i="71" s="1"/>
  <c r="M3902" i="71"/>
  <c r="J3902" i="71" s="1"/>
  <c r="M3901" i="71"/>
  <c r="J3901" i="71" s="1"/>
  <c r="M3900" i="71"/>
  <c r="J3900" i="71" s="1"/>
  <c r="M3899" i="71"/>
  <c r="M3898" i="71"/>
  <c r="J3898" i="71" s="1"/>
  <c r="M3897" i="71"/>
  <c r="J3897" i="71" s="1"/>
  <c r="M3896" i="71"/>
  <c r="J3896" i="71" s="1"/>
  <c r="M3895" i="71"/>
  <c r="J3895" i="71" s="1"/>
  <c r="M3894" i="71"/>
  <c r="J3894" i="71" s="1"/>
  <c r="M3893" i="71"/>
  <c r="J3893" i="71" s="1"/>
  <c r="M3892" i="71"/>
  <c r="J3892" i="71" s="1"/>
  <c r="M3891" i="71"/>
  <c r="J3891" i="71" s="1"/>
  <c r="M3890" i="71"/>
  <c r="J3890" i="71" s="1"/>
  <c r="M3889" i="71"/>
  <c r="J3889" i="71" s="1"/>
  <c r="M3888" i="71"/>
  <c r="J3888" i="71" s="1"/>
  <c r="M3887" i="71"/>
  <c r="J3887" i="71" s="1"/>
  <c r="M3886" i="71"/>
  <c r="J3886" i="71" s="1"/>
  <c r="M3885" i="71"/>
  <c r="J3885" i="71" s="1"/>
  <c r="M3884" i="71"/>
  <c r="J3884" i="71" s="1"/>
  <c r="M3883" i="71"/>
  <c r="J3883" i="71" s="1"/>
  <c r="M3882" i="71"/>
  <c r="J3882" i="71" s="1"/>
  <c r="M3881" i="71"/>
  <c r="J3881" i="71" s="1"/>
  <c r="M3880" i="71"/>
  <c r="J3880" i="71" s="1"/>
  <c r="M3879" i="71"/>
  <c r="J3879" i="71" s="1"/>
  <c r="M3878" i="71"/>
  <c r="J3878" i="71" s="1"/>
  <c r="M3877" i="71"/>
  <c r="J3877" i="71" s="1"/>
  <c r="M3876" i="71"/>
  <c r="J3876" i="71" s="1"/>
  <c r="M3875" i="71"/>
  <c r="J3875" i="71" s="1"/>
  <c r="M3874" i="71"/>
  <c r="J3874" i="71" s="1"/>
  <c r="M3873" i="71"/>
  <c r="J3873" i="71" s="1"/>
  <c r="M3872" i="71"/>
  <c r="J3872" i="71" s="1"/>
  <c r="M3871" i="71"/>
  <c r="J3871" i="71" s="1"/>
  <c r="M3870" i="71"/>
  <c r="J3870" i="71" s="1"/>
  <c r="M3869" i="71"/>
  <c r="J3869" i="71" s="1"/>
  <c r="M3868" i="71"/>
  <c r="J3868" i="71" s="1"/>
  <c r="M3867" i="71"/>
  <c r="M3866" i="71"/>
  <c r="J3866" i="71" s="1"/>
  <c r="M3865" i="71"/>
  <c r="J3865" i="71" s="1"/>
  <c r="M3864" i="71"/>
  <c r="J3864" i="71" s="1"/>
  <c r="M3863" i="71"/>
  <c r="J3863" i="71" s="1"/>
  <c r="M3862" i="71"/>
  <c r="J3862" i="71" s="1"/>
  <c r="M3861" i="71"/>
  <c r="J3861" i="71" s="1"/>
  <c r="M3860" i="71"/>
  <c r="J3860" i="71" s="1"/>
  <c r="M3859" i="71"/>
  <c r="J3859" i="71" s="1"/>
  <c r="M3858" i="71"/>
  <c r="J3858" i="71" s="1"/>
  <c r="M3857" i="71"/>
  <c r="J3857" i="71" s="1"/>
  <c r="M3856" i="71"/>
  <c r="J3856" i="71" s="1"/>
  <c r="M3855" i="71"/>
  <c r="J3855" i="71" s="1"/>
  <c r="M3854" i="71"/>
  <c r="J3854" i="71" s="1"/>
  <c r="M3853" i="71"/>
  <c r="J3853" i="71" s="1"/>
  <c r="M3852" i="71"/>
  <c r="J3852" i="71" s="1"/>
  <c r="M3851" i="71"/>
  <c r="J3851" i="71" s="1"/>
  <c r="M3850" i="71"/>
  <c r="J3850" i="71" s="1"/>
  <c r="M3849" i="71"/>
  <c r="J3849" i="71" s="1"/>
  <c r="M3848" i="71"/>
  <c r="J3848" i="71" s="1"/>
  <c r="M3847" i="71"/>
  <c r="J3847" i="71" s="1"/>
  <c r="M3846" i="71"/>
  <c r="J3846" i="71" s="1"/>
  <c r="M3845" i="71"/>
  <c r="J3845" i="71" s="1"/>
  <c r="M3844" i="71"/>
  <c r="J3844" i="71" s="1"/>
  <c r="M3843" i="71"/>
  <c r="J3843" i="71" s="1"/>
  <c r="M3842" i="71"/>
  <c r="J3842" i="71" s="1"/>
  <c r="M3841" i="71"/>
  <c r="J3841" i="71" s="1"/>
  <c r="M3840" i="71"/>
  <c r="J3840" i="71" s="1"/>
  <c r="M3839" i="71"/>
  <c r="J3839" i="71" s="1"/>
  <c r="M3838" i="71"/>
  <c r="J3838" i="71" s="1"/>
  <c r="M3837" i="71"/>
  <c r="J3837" i="71" s="1"/>
  <c r="M3836" i="71"/>
  <c r="J3836" i="71" s="1"/>
  <c r="M3835" i="71"/>
  <c r="M3834" i="71"/>
  <c r="J3834" i="71" s="1"/>
  <c r="M3833" i="71"/>
  <c r="J3833" i="71" s="1"/>
  <c r="M3832" i="71"/>
  <c r="J3832" i="71" s="1"/>
  <c r="M3831" i="71"/>
  <c r="J3831" i="71" s="1"/>
  <c r="M3830" i="71"/>
  <c r="J3830" i="71" s="1"/>
  <c r="M3829" i="71"/>
  <c r="J3829" i="71" s="1"/>
  <c r="M3828" i="71"/>
  <c r="J3828" i="71" s="1"/>
  <c r="M3827" i="71"/>
  <c r="J3827" i="71" s="1"/>
  <c r="M3826" i="71"/>
  <c r="J3826" i="71" s="1"/>
  <c r="M3825" i="71"/>
  <c r="J3825" i="71" s="1"/>
  <c r="M3824" i="71"/>
  <c r="J3824" i="71" s="1"/>
  <c r="M3823" i="71"/>
  <c r="J3823" i="71" s="1"/>
  <c r="M3822" i="71"/>
  <c r="J3822" i="71" s="1"/>
  <c r="M3821" i="71"/>
  <c r="J3821" i="71" s="1"/>
  <c r="M3820" i="71"/>
  <c r="J3820" i="71" s="1"/>
  <c r="M3819" i="71"/>
  <c r="J3819" i="71" s="1"/>
  <c r="M3818" i="71"/>
  <c r="J3818" i="71" s="1"/>
  <c r="M3817" i="71"/>
  <c r="J3817" i="71" s="1"/>
  <c r="M3816" i="71"/>
  <c r="J3816" i="71" s="1"/>
  <c r="M3815" i="71"/>
  <c r="J3815" i="71" s="1"/>
  <c r="M3814" i="71"/>
  <c r="J3814" i="71" s="1"/>
  <c r="M3813" i="71"/>
  <c r="J3813" i="71" s="1"/>
  <c r="M3812" i="71"/>
  <c r="J3812" i="71" s="1"/>
  <c r="M3811" i="71"/>
  <c r="J3811" i="71" s="1"/>
  <c r="M3810" i="71"/>
  <c r="J3810" i="71" s="1"/>
  <c r="M3809" i="71"/>
  <c r="J3809" i="71" s="1"/>
  <c r="M3808" i="71"/>
  <c r="J3808" i="71" s="1"/>
  <c r="M3807" i="71"/>
  <c r="J3807" i="71" s="1"/>
  <c r="M3806" i="71"/>
  <c r="J3806" i="71" s="1"/>
  <c r="M3805" i="71"/>
  <c r="J3805" i="71" s="1"/>
  <c r="M3804" i="71"/>
  <c r="J3804" i="71" s="1"/>
  <c r="M3803" i="71"/>
  <c r="M3802" i="71"/>
  <c r="J3802" i="71" s="1"/>
  <c r="M3801" i="71"/>
  <c r="J3801" i="71" s="1"/>
  <c r="M3800" i="71"/>
  <c r="J3800" i="71" s="1"/>
  <c r="M3799" i="71"/>
  <c r="J3799" i="71" s="1"/>
  <c r="M3798" i="71"/>
  <c r="J3798" i="71" s="1"/>
  <c r="M3797" i="71"/>
  <c r="J3797" i="71" s="1"/>
  <c r="M3796" i="71"/>
  <c r="J3796" i="71" s="1"/>
  <c r="M3795" i="71"/>
  <c r="J3795" i="71" s="1"/>
  <c r="M3794" i="71"/>
  <c r="J3794" i="71" s="1"/>
  <c r="M3793" i="71"/>
  <c r="J3793" i="71" s="1"/>
  <c r="M3792" i="71"/>
  <c r="J3792" i="71" s="1"/>
  <c r="M3791" i="71"/>
  <c r="J3791" i="71" s="1"/>
  <c r="M3790" i="71"/>
  <c r="J3790" i="71" s="1"/>
  <c r="M3789" i="71"/>
  <c r="J3789" i="71" s="1"/>
  <c r="M3788" i="71"/>
  <c r="J3788" i="71" s="1"/>
  <c r="M3787" i="71"/>
  <c r="J3787" i="71" s="1"/>
  <c r="M3786" i="71"/>
  <c r="J3786" i="71" s="1"/>
  <c r="M3785" i="71"/>
  <c r="J3785" i="71" s="1"/>
  <c r="M3784" i="71"/>
  <c r="J3784" i="71" s="1"/>
  <c r="M3783" i="71"/>
  <c r="J3783" i="71" s="1"/>
  <c r="M3782" i="71"/>
  <c r="J3782" i="71" s="1"/>
  <c r="M3781" i="71"/>
  <c r="J3781" i="71" s="1"/>
  <c r="M3780" i="71"/>
  <c r="J3780" i="71" s="1"/>
  <c r="M3779" i="71"/>
  <c r="J3779" i="71" s="1"/>
  <c r="M3778" i="71"/>
  <c r="J3778" i="71" s="1"/>
  <c r="M3777" i="71"/>
  <c r="J3777" i="71" s="1"/>
  <c r="M3776" i="71"/>
  <c r="J3776" i="71" s="1"/>
  <c r="M3775" i="71"/>
  <c r="J3775" i="71" s="1"/>
  <c r="M3774" i="71"/>
  <c r="J3774" i="71" s="1"/>
  <c r="M3773" i="71"/>
  <c r="J3773" i="71" s="1"/>
  <c r="M3772" i="71"/>
  <c r="J3772" i="71" s="1"/>
  <c r="M3771" i="71"/>
  <c r="M3770" i="71"/>
  <c r="J3770" i="71" s="1"/>
  <c r="M3769" i="71"/>
  <c r="J3769" i="71" s="1"/>
  <c r="M3768" i="71"/>
  <c r="J3768" i="71" s="1"/>
  <c r="M3767" i="71"/>
  <c r="J3767" i="71" s="1"/>
  <c r="M3766" i="71"/>
  <c r="J3766" i="71" s="1"/>
  <c r="M3765" i="71"/>
  <c r="J3765" i="71" s="1"/>
  <c r="M3764" i="71"/>
  <c r="J3764" i="71" s="1"/>
  <c r="M3763" i="71"/>
  <c r="J3763" i="71" s="1"/>
  <c r="M3762" i="71"/>
  <c r="J3762" i="71" s="1"/>
  <c r="M3761" i="71"/>
  <c r="J3761" i="71" s="1"/>
  <c r="M3760" i="71"/>
  <c r="J3760" i="71" s="1"/>
  <c r="M3759" i="71"/>
  <c r="J3759" i="71" s="1"/>
  <c r="M3758" i="71"/>
  <c r="J3758" i="71" s="1"/>
  <c r="M3757" i="71"/>
  <c r="J3757" i="71" s="1"/>
  <c r="M3756" i="71"/>
  <c r="J3756" i="71" s="1"/>
  <c r="M3755" i="71"/>
  <c r="J3755" i="71" s="1"/>
  <c r="M3754" i="71"/>
  <c r="J3754" i="71" s="1"/>
  <c r="M3753" i="71"/>
  <c r="J3753" i="71" s="1"/>
  <c r="M3752" i="71"/>
  <c r="J3752" i="71" s="1"/>
  <c r="M3751" i="71"/>
  <c r="J3751" i="71" s="1"/>
  <c r="M3750" i="71"/>
  <c r="J3750" i="71" s="1"/>
  <c r="M3749" i="71"/>
  <c r="J3749" i="71" s="1"/>
  <c r="M3748" i="71"/>
  <c r="J3748" i="71" s="1"/>
  <c r="M3747" i="71"/>
  <c r="J3747" i="71" s="1"/>
  <c r="M3746" i="71"/>
  <c r="J3746" i="71" s="1"/>
  <c r="M3745" i="71"/>
  <c r="J3745" i="71" s="1"/>
  <c r="M3744" i="71"/>
  <c r="J3744" i="71" s="1"/>
  <c r="M3743" i="71"/>
  <c r="J3743" i="71" s="1"/>
  <c r="M3742" i="71"/>
  <c r="J3742" i="71" s="1"/>
  <c r="M3741" i="71"/>
  <c r="J3741" i="71" s="1"/>
  <c r="M3740" i="71"/>
  <c r="J3740" i="71" s="1"/>
  <c r="M3739" i="71"/>
  <c r="M3738" i="71"/>
  <c r="J3738" i="71" s="1"/>
  <c r="M3737" i="71"/>
  <c r="J3737" i="71" s="1"/>
  <c r="M3736" i="71"/>
  <c r="J3736" i="71" s="1"/>
  <c r="M3735" i="71"/>
  <c r="J3735" i="71" s="1"/>
  <c r="M3734" i="71"/>
  <c r="J3734" i="71" s="1"/>
  <c r="M3733" i="71"/>
  <c r="J3733" i="71" s="1"/>
  <c r="M3732" i="71"/>
  <c r="J3732" i="71" s="1"/>
  <c r="M3731" i="71"/>
  <c r="J3731" i="71" s="1"/>
  <c r="M3730" i="71"/>
  <c r="J3730" i="71" s="1"/>
  <c r="M3729" i="71"/>
  <c r="J3729" i="71" s="1"/>
  <c r="M3728" i="71"/>
  <c r="J3728" i="71" s="1"/>
  <c r="M3727" i="71"/>
  <c r="J3727" i="71" s="1"/>
  <c r="M3726" i="71"/>
  <c r="J3726" i="71" s="1"/>
  <c r="M3725" i="71"/>
  <c r="J3725" i="71" s="1"/>
  <c r="M3724" i="71"/>
  <c r="J3724" i="71" s="1"/>
  <c r="M3723" i="71"/>
  <c r="J3723" i="71" s="1"/>
  <c r="M3722" i="71"/>
  <c r="J3722" i="71" s="1"/>
  <c r="M3721" i="71"/>
  <c r="J3721" i="71" s="1"/>
  <c r="M3720" i="71"/>
  <c r="J3720" i="71" s="1"/>
  <c r="M3719" i="71"/>
  <c r="J3719" i="71" s="1"/>
  <c r="M3718" i="71"/>
  <c r="J3718" i="71" s="1"/>
  <c r="M3717" i="71"/>
  <c r="J3717" i="71" s="1"/>
  <c r="M3716" i="71"/>
  <c r="J3716" i="71" s="1"/>
  <c r="M3715" i="71"/>
  <c r="J3715" i="71" s="1"/>
  <c r="M3714" i="71"/>
  <c r="J3714" i="71" s="1"/>
  <c r="M3713" i="71"/>
  <c r="J3713" i="71" s="1"/>
  <c r="M3712" i="71"/>
  <c r="J3712" i="71" s="1"/>
  <c r="M3711" i="71"/>
  <c r="J3711" i="71" s="1"/>
  <c r="M3710" i="71"/>
  <c r="J3710" i="71" s="1"/>
  <c r="M3709" i="71"/>
  <c r="J3709" i="71" s="1"/>
  <c r="M3708" i="71"/>
  <c r="J3708" i="71" s="1"/>
  <c r="M3707" i="71"/>
  <c r="M3706" i="71"/>
  <c r="J3706" i="71" s="1"/>
  <c r="M3705" i="71"/>
  <c r="J3705" i="71" s="1"/>
  <c r="M3704" i="71"/>
  <c r="J3704" i="71" s="1"/>
  <c r="M3703" i="71"/>
  <c r="J3703" i="71" s="1"/>
  <c r="M3702" i="71"/>
  <c r="J3702" i="71" s="1"/>
  <c r="M3701" i="71"/>
  <c r="J3701" i="71" s="1"/>
  <c r="M3700" i="71"/>
  <c r="J3700" i="71" s="1"/>
  <c r="M3699" i="71"/>
  <c r="J3699" i="71" s="1"/>
  <c r="M3698" i="71"/>
  <c r="J3698" i="71" s="1"/>
  <c r="M3697" i="71"/>
  <c r="J3697" i="71" s="1"/>
  <c r="M3696" i="71"/>
  <c r="J3696" i="71" s="1"/>
  <c r="M3695" i="71"/>
  <c r="J3695" i="71" s="1"/>
  <c r="M3694" i="71"/>
  <c r="J3694" i="71" s="1"/>
  <c r="M3693" i="71"/>
  <c r="J3693" i="71" s="1"/>
  <c r="M3692" i="71"/>
  <c r="J3692" i="71" s="1"/>
  <c r="M3691" i="71"/>
  <c r="J3691" i="71" s="1"/>
  <c r="M3690" i="71"/>
  <c r="J3690" i="71" s="1"/>
  <c r="M3689" i="71"/>
  <c r="J3689" i="71" s="1"/>
  <c r="M3688" i="71"/>
  <c r="J3688" i="71" s="1"/>
  <c r="M3687" i="71"/>
  <c r="J3687" i="71" s="1"/>
  <c r="M3686" i="71"/>
  <c r="J3686" i="71" s="1"/>
  <c r="M3685" i="71"/>
  <c r="J3685" i="71" s="1"/>
  <c r="M3684" i="71"/>
  <c r="J3684" i="71" s="1"/>
  <c r="M3683" i="71"/>
  <c r="J3683" i="71" s="1"/>
  <c r="M3682" i="71"/>
  <c r="J3682" i="71" s="1"/>
  <c r="M3681" i="71"/>
  <c r="J3681" i="71" s="1"/>
  <c r="M3680" i="71"/>
  <c r="J3680" i="71" s="1"/>
  <c r="M3679" i="71"/>
  <c r="J3679" i="71" s="1"/>
  <c r="M3678" i="71"/>
  <c r="J3678" i="71" s="1"/>
  <c r="M3677" i="71"/>
  <c r="J3677" i="71" s="1"/>
  <c r="M3676" i="71"/>
  <c r="J3676" i="71" s="1"/>
  <c r="M3675" i="71"/>
  <c r="M3674" i="71"/>
  <c r="J3674" i="71" s="1"/>
  <c r="M3673" i="71"/>
  <c r="J3673" i="71" s="1"/>
  <c r="M3672" i="71"/>
  <c r="J3672" i="71" s="1"/>
  <c r="M3671" i="71"/>
  <c r="J3671" i="71" s="1"/>
  <c r="M3670" i="71"/>
  <c r="J3670" i="71" s="1"/>
  <c r="M3669" i="71"/>
  <c r="J3669" i="71" s="1"/>
  <c r="M3668" i="71"/>
  <c r="J3668" i="71" s="1"/>
  <c r="M3667" i="71"/>
  <c r="J3667" i="71" s="1"/>
  <c r="M3666" i="71"/>
  <c r="J3666" i="71" s="1"/>
  <c r="M3665" i="71"/>
  <c r="J3665" i="71" s="1"/>
  <c r="M3664" i="71"/>
  <c r="J3664" i="71" s="1"/>
  <c r="M3663" i="71"/>
  <c r="J3663" i="71" s="1"/>
  <c r="M3662" i="71"/>
  <c r="J3662" i="71" s="1"/>
  <c r="M3661" i="71"/>
  <c r="J3661" i="71" s="1"/>
  <c r="M3660" i="71"/>
  <c r="J3660" i="71" s="1"/>
  <c r="M3659" i="71"/>
  <c r="J3659" i="71" s="1"/>
  <c r="M3658" i="71"/>
  <c r="J3658" i="71" s="1"/>
  <c r="M3657" i="71"/>
  <c r="J3657" i="71" s="1"/>
  <c r="M3656" i="71"/>
  <c r="J3656" i="71" s="1"/>
  <c r="M3655" i="71"/>
  <c r="J3655" i="71" s="1"/>
  <c r="M3654" i="71"/>
  <c r="J3654" i="71" s="1"/>
  <c r="M3653" i="71"/>
  <c r="J3653" i="71" s="1"/>
  <c r="M3652" i="71"/>
  <c r="J3652" i="71" s="1"/>
  <c r="M3651" i="71"/>
  <c r="J3651" i="71" s="1"/>
  <c r="M3650" i="71"/>
  <c r="J3650" i="71" s="1"/>
  <c r="M3649" i="71"/>
  <c r="J3649" i="71" s="1"/>
  <c r="M3648" i="71"/>
  <c r="J3648" i="71" s="1"/>
  <c r="M3647" i="71"/>
  <c r="J3647" i="71" s="1"/>
  <c r="M3646" i="71"/>
  <c r="J3646" i="71" s="1"/>
  <c r="M3645" i="71"/>
  <c r="J3645" i="71" s="1"/>
  <c r="M3644" i="71"/>
  <c r="J3644" i="71" s="1"/>
  <c r="M3643" i="71"/>
  <c r="M3642" i="71"/>
  <c r="J3642" i="71" s="1"/>
  <c r="M3641" i="71"/>
  <c r="J3641" i="71" s="1"/>
  <c r="M3640" i="71"/>
  <c r="J3640" i="71" s="1"/>
  <c r="M3639" i="71"/>
  <c r="J3639" i="71" s="1"/>
  <c r="M3638" i="71"/>
  <c r="J3638" i="71" s="1"/>
  <c r="M3637" i="71"/>
  <c r="J3637" i="71" s="1"/>
  <c r="M3636" i="71"/>
  <c r="J3636" i="71" s="1"/>
  <c r="M3635" i="71"/>
  <c r="J3635" i="71" s="1"/>
  <c r="M3634" i="71"/>
  <c r="J3634" i="71" s="1"/>
  <c r="M3633" i="71"/>
  <c r="J3633" i="71" s="1"/>
  <c r="M3632" i="71"/>
  <c r="J3632" i="71" s="1"/>
  <c r="M3631" i="71"/>
  <c r="J3631" i="71" s="1"/>
  <c r="M3630" i="71"/>
  <c r="J3630" i="71" s="1"/>
  <c r="M3629" i="71"/>
  <c r="J3629" i="71" s="1"/>
  <c r="M3628" i="71"/>
  <c r="J3628" i="71" s="1"/>
  <c r="M3627" i="71"/>
  <c r="J3627" i="71" s="1"/>
  <c r="M3626" i="71"/>
  <c r="J3626" i="71" s="1"/>
  <c r="M3625" i="71"/>
  <c r="J3625" i="71" s="1"/>
  <c r="M3624" i="71"/>
  <c r="J3624" i="71" s="1"/>
  <c r="M3623" i="71"/>
  <c r="J3623" i="71" s="1"/>
  <c r="M3622" i="71"/>
  <c r="J3622" i="71" s="1"/>
  <c r="M3621" i="71"/>
  <c r="J3621" i="71" s="1"/>
  <c r="M3620" i="71"/>
  <c r="J3620" i="71" s="1"/>
  <c r="M3619" i="71"/>
  <c r="J3619" i="71" s="1"/>
  <c r="M3618" i="71"/>
  <c r="J3618" i="71" s="1"/>
  <c r="M3617" i="71"/>
  <c r="J3617" i="71" s="1"/>
  <c r="M3616" i="71"/>
  <c r="J3616" i="71" s="1"/>
  <c r="M3615" i="71"/>
  <c r="J3615" i="71" s="1"/>
  <c r="M3614" i="71"/>
  <c r="J3614" i="71" s="1"/>
  <c r="M3613" i="71"/>
  <c r="J3613" i="71" s="1"/>
  <c r="M3612" i="71"/>
  <c r="J3612" i="71" s="1"/>
  <c r="M3611" i="71"/>
  <c r="M3610" i="71"/>
  <c r="J3610" i="71" s="1"/>
  <c r="M3609" i="71"/>
  <c r="J3609" i="71" s="1"/>
  <c r="M3608" i="71"/>
  <c r="J3608" i="71" s="1"/>
  <c r="M3607" i="71"/>
  <c r="J3607" i="71" s="1"/>
  <c r="M3606" i="71"/>
  <c r="J3606" i="71" s="1"/>
  <c r="M3605" i="71"/>
  <c r="J3605" i="71" s="1"/>
  <c r="M3604" i="71"/>
  <c r="J3604" i="71" s="1"/>
  <c r="M3603" i="71"/>
  <c r="J3603" i="71" s="1"/>
  <c r="M3602" i="71"/>
  <c r="J3602" i="71" s="1"/>
  <c r="M3601" i="71"/>
  <c r="J3601" i="71" s="1"/>
  <c r="M3600" i="71"/>
  <c r="J3600" i="71" s="1"/>
  <c r="M3599" i="71"/>
  <c r="J3599" i="71" s="1"/>
  <c r="M3598" i="71"/>
  <c r="J3598" i="71" s="1"/>
  <c r="M3597" i="71"/>
  <c r="J3597" i="71" s="1"/>
  <c r="M3596" i="71"/>
  <c r="J3596" i="71" s="1"/>
  <c r="M3595" i="71"/>
  <c r="J3595" i="71" s="1"/>
  <c r="M3594" i="71"/>
  <c r="J3594" i="71" s="1"/>
  <c r="M3593" i="71"/>
  <c r="J3593" i="71" s="1"/>
  <c r="M3592" i="71"/>
  <c r="J3592" i="71" s="1"/>
  <c r="M3591" i="71"/>
  <c r="J3591" i="71" s="1"/>
  <c r="M3590" i="71"/>
  <c r="J3590" i="71" s="1"/>
  <c r="M3589" i="71"/>
  <c r="J3589" i="71" s="1"/>
  <c r="M3588" i="71"/>
  <c r="J3588" i="71" s="1"/>
  <c r="M3587" i="71"/>
  <c r="J3587" i="71" s="1"/>
  <c r="M3586" i="71"/>
  <c r="J3586" i="71" s="1"/>
  <c r="M3585" i="71"/>
  <c r="J3585" i="71" s="1"/>
  <c r="M3584" i="71"/>
  <c r="J3584" i="71" s="1"/>
  <c r="M3583" i="71"/>
  <c r="J3583" i="71" s="1"/>
  <c r="M3582" i="71"/>
  <c r="J3582" i="71" s="1"/>
  <c r="M3581" i="71"/>
  <c r="J3581" i="71" s="1"/>
  <c r="M3580" i="71"/>
  <c r="J3580" i="71" s="1"/>
  <c r="M3579" i="71"/>
  <c r="M3578" i="71"/>
  <c r="J3578" i="71" s="1"/>
  <c r="M3577" i="71"/>
  <c r="J3577" i="71" s="1"/>
  <c r="M3576" i="71"/>
  <c r="J3576" i="71" s="1"/>
  <c r="M3575" i="71"/>
  <c r="J3575" i="71" s="1"/>
  <c r="M3574" i="71"/>
  <c r="J3574" i="71" s="1"/>
  <c r="M3573" i="71"/>
  <c r="J3573" i="71" s="1"/>
  <c r="M3572" i="71"/>
  <c r="J3572" i="71" s="1"/>
  <c r="M3571" i="71"/>
  <c r="J3571" i="71" s="1"/>
  <c r="M3570" i="71"/>
  <c r="J3570" i="71" s="1"/>
  <c r="M3569" i="71"/>
  <c r="J3569" i="71" s="1"/>
  <c r="M3568" i="71"/>
  <c r="J3568" i="71" s="1"/>
  <c r="M3567" i="71"/>
  <c r="J3567" i="71" s="1"/>
  <c r="M3566" i="71"/>
  <c r="J3566" i="71" s="1"/>
  <c r="M3565" i="71"/>
  <c r="J3565" i="71" s="1"/>
  <c r="M3564" i="71"/>
  <c r="J3564" i="71" s="1"/>
  <c r="M3563" i="71"/>
  <c r="J3563" i="71" s="1"/>
  <c r="M3562" i="71"/>
  <c r="J3562" i="71" s="1"/>
  <c r="M3561" i="71"/>
  <c r="J3561" i="71" s="1"/>
  <c r="M3560" i="71"/>
  <c r="J3560" i="71" s="1"/>
  <c r="M3559" i="71"/>
  <c r="J3559" i="71" s="1"/>
  <c r="M3558" i="71"/>
  <c r="J3558" i="71" s="1"/>
  <c r="M3557" i="71"/>
  <c r="J3557" i="71" s="1"/>
  <c r="M3556" i="71"/>
  <c r="J3556" i="71" s="1"/>
  <c r="M3555" i="71"/>
  <c r="J3555" i="71" s="1"/>
  <c r="M3554" i="71"/>
  <c r="J3554" i="71" s="1"/>
  <c r="M3553" i="71"/>
  <c r="J3553" i="71" s="1"/>
  <c r="M3552" i="71"/>
  <c r="J3552" i="71" s="1"/>
  <c r="M3551" i="71"/>
  <c r="J3551" i="71" s="1"/>
  <c r="M3550" i="71"/>
  <c r="J3550" i="71" s="1"/>
  <c r="M3549" i="71"/>
  <c r="J3549" i="71" s="1"/>
  <c r="M3548" i="71"/>
  <c r="J3548" i="71" s="1"/>
  <c r="M3547" i="71"/>
  <c r="M3546" i="71"/>
  <c r="J3546" i="71" s="1"/>
  <c r="M3545" i="71"/>
  <c r="J3545" i="71" s="1"/>
  <c r="M3544" i="71"/>
  <c r="J3544" i="71" s="1"/>
  <c r="M3543" i="71"/>
  <c r="J3543" i="71" s="1"/>
  <c r="M3542" i="71"/>
  <c r="J3542" i="71" s="1"/>
  <c r="M3541" i="71"/>
  <c r="J3541" i="71" s="1"/>
  <c r="M3540" i="71"/>
  <c r="J3540" i="71" s="1"/>
  <c r="M3539" i="71"/>
  <c r="J3539" i="71" s="1"/>
  <c r="M3538" i="71"/>
  <c r="J3538" i="71" s="1"/>
  <c r="M3537" i="71"/>
  <c r="J3537" i="71" s="1"/>
  <c r="M3536" i="71"/>
  <c r="J3536" i="71" s="1"/>
  <c r="M3535" i="71"/>
  <c r="J3535" i="71" s="1"/>
  <c r="M3534" i="71"/>
  <c r="J3534" i="71" s="1"/>
  <c r="M3533" i="71"/>
  <c r="J3533" i="71" s="1"/>
  <c r="M3532" i="71"/>
  <c r="J3532" i="71" s="1"/>
  <c r="M3531" i="71"/>
  <c r="J3531" i="71" s="1"/>
  <c r="M3530" i="71"/>
  <c r="J3530" i="71" s="1"/>
  <c r="M3529" i="71"/>
  <c r="J3529" i="71" s="1"/>
  <c r="M3528" i="71"/>
  <c r="J3528" i="71" s="1"/>
  <c r="M3527" i="71"/>
  <c r="J3527" i="71" s="1"/>
  <c r="M3526" i="71"/>
  <c r="J3526" i="71" s="1"/>
  <c r="M3525" i="71"/>
  <c r="J3525" i="71" s="1"/>
  <c r="M3524" i="71"/>
  <c r="J3524" i="71" s="1"/>
  <c r="M3523" i="71"/>
  <c r="J3523" i="71" s="1"/>
  <c r="M3522" i="71"/>
  <c r="J3522" i="71" s="1"/>
  <c r="M3521" i="71"/>
  <c r="J3521" i="71" s="1"/>
  <c r="M3520" i="71"/>
  <c r="J3520" i="71" s="1"/>
  <c r="M3519" i="71"/>
  <c r="J3519" i="71" s="1"/>
  <c r="M3518" i="71"/>
  <c r="J3518" i="71" s="1"/>
  <c r="M3517" i="71"/>
  <c r="J3517" i="71" s="1"/>
  <c r="M3516" i="71"/>
  <c r="J3516" i="71" s="1"/>
  <c r="M3515" i="71"/>
  <c r="M3514" i="71"/>
  <c r="J3514" i="71" s="1"/>
  <c r="M3513" i="71"/>
  <c r="J3513" i="71" s="1"/>
  <c r="M3512" i="71"/>
  <c r="J3512" i="71" s="1"/>
  <c r="M3511" i="71"/>
  <c r="J3511" i="71" s="1"/>
  <c r="M3510" i="71"/>
  <c r="J3510" i="71" s="1"/>
  <c r="M3509" i="71"/>
  <c r="J3509" i="71" s="1"/>
  <c r="M3508" i="71"/>
  <c r="J3508" i="71" s="1"/>
  <c r="M3507" i="71"/>
  <c r="J3507" i="71" s="1"/>
  <c r="M3506" i="71"/>
  <c r="J3506" i="71" s="1"/>
  <c r="M3505" i="71"/>
  <c r="J3505" i="71" s="1"/>
  <c r="M3504" i="71"/>
  <c r="J3504" i="71" s="1"/>
  <c r="M3503" i="71"/>
  <c r="J3503" i="71" s="1"/>
  <c r="M3502" i="71"/>
  <c r="J3502" i="71" s="1"/>
  <c r="M3501" i="71"/>
  <c r="J3501" i="71" s="1"/>
  <c r="M3500" i="71"/>
  <c r="J3500" i="71" s="1"/>
  <c r="M3499" i="71"/>
  <c r="J3499" i="71" s="1"/>
  <c r="M3498" i="71"/>
  <c r="J3498" i="71" s="1"/>
  <c r="M3497" i="71"/>
  <c r="J3497" i="71" s="1"/>
  <c r="M3496" i="71"/>
  <c r="J3496" i="71" s="1"/>
  <c r="M3495" i="71"/>
  <c r="J3495" i="71" s="1"/>
  <c r="M3494" i="71"/>
  <c r="J3494" i="71" s="1"/>
  <c r="M3493" i="71"/>
  <c r="J3493" i="71" s="1"/>
  <c r="M3492" i="71"/>
  <c r="J3492" i="71" s="1"/>
  <c r="M3491" i="71"/>
  <c r="J3491" i="71" s="1"/>
  <c r="M3490" i="71"/>
  <c r="J3490" i="71" s="1"/>
  <c r="M3489" i="71"/>
  <c r="J3489" i="71" s="1"/>
  <c r="M3488" i="71"/>
  <c r="J3488" i="71" s="1"/>
  <c r="M3487" i="71"/>
  <c r="J3487" i="71" s="1"/>
  <c r="M3486" i="71"/>
  <c r="J3486" i="71" s="1"/>
  <c r="M3485" i="71"/>
  <c r="J3485" i="71" s="1"/>
  <c r="M3484" i="71"/>
  <c r="J3484" i="71" s="1"/>
  <c r="M3483" i="71"/>
  <c r="M3482" i="71"/>
  <c r="J3482" i="71" s="1"/>
  <c r="M3481" i="71"/>
  <c r="J3481" i="71" s="1"/>
  <c r="M3480" i="71"/>
  <c r="J3480" i="71" s="1"/>
  <c r="M3479" i="71"/>
  <c r="J3479" i="71" s="1"/>
  <c r="M3478" i="71"/>
  <c r="J3478" i="71" s="1"/>
  <c r="M3477" i="71"/>
  <c r="J3477" i="71" s="1"/>
  <c r="M3476" i="71"/>
  <c r="J3476" i="71" s="1"/>
  <c r="M3475" i="71"/>
  <c r="J3475" i="71" s="1"/>
  <c r="M3474" i="71"/>
  <c r="J3474" i="71" s="1"/>
  <c r="M3473" i="71"/>
  <c r="J3473" i="71" s="1"/>
  <c r="M3472" i="71"/>
  <c r="J3472" i="71" s="1"/>
  <c r="M3471" i="71"/>
  <c r="J3471" i="71" s="1"/>
  <c r="M3470" i="71"/>
  <c r="J3470" i="71" s="1"/>
  <c r="M3469" i="71"/>
  <c r="J3469" i="71" s="1"/>
  <c r="M3468" i="71"/>
  <c r="J3468" i="71" s="1"/>
  <c r="M3467" i="71"/>
  <c r="J3467" i="71" s="1"/>
  <c r="M3466" i="71"/>
  <c r="J3466" i="71" s="1"/>
  <c r="M3465" i="71"/>
  <c r="J3465" i="71" s="1"/>
  <c r="M3464" i="71"/>
  <c r="J3464" i="71" s="1"/>
  <c r="M3463" i="71"/>
  <c r="J3463" i="71" s="1"/>
  <c r="M3462" i="71"/>
  <c r="J3462" i="71" s="1"/>
  <c r="M3461" i="71"/>
  <c r="J3461" i="71" s="1"/>
  <c r="M3460" i="71"/>
  <c r="J3460" i="71" s="1"/>
  <c r="M3459" i="71"/>
  <c r="J3459" i="71" s="1"/>
  <c r="M3458" i="71"/>
  <c r="J3458" i="71" s="1"/>
  <c r="M3457" i="71"/>
  <c r="J3457" i="71" s="1"/>
  <c r="M3456" i="71"/>
  <c r="J3456" i="71" s="1"/>
  <c r="M3455" i="71"/>
  <c r="J3455" i="71" s="1"/>
  <c r="M3454" i="71"/>
  <c r="J3454" i="71" s="1"/>
  <c r="M3453" i="71"/>
  <c r="J3453" i="71" s="1"/>
  <c r="M3452" i="71"/>
  <c r="J3452" i="71" s="1"/>
  <c r="M3451" i="71"/>
  <c r="M3450" i="71"/>
  <c r="J3450" i="71" s="1"/>
  <c r="M3449" i="71"/>
  <c r="J3449" i="71" s="1"/>
  <c r="M3448" i="71"/>
  <c r="J3448" i="71" s="1"/>
  <c r="M3447" i="71"/>
  <c r="J3447" i="71" s="1"/>
  <c r="M3446" i="71"/>
  <c r="J3446" i="71" s="1"/>
  <c r="M3445" i="71"/>
  <c r="J3445" i="71" s="1"/>
  <c r="M3444" i="71"/>
  <c r="J3444" i="71" s="1"/>
  <c r="M3443" i="71"/>
  <c r="J3443" i="71" s="1"/>
  <c r="M3442" i="71"/>
  <c r="J3442" i="71" s="1"/>
  <c r="M3441" i="71"/>
  <c r="J3441" i="71" s="1"/>
  <c r="M3440" i="71"/>
  <c r="J3440" i="71" s="1"/>
  <c r="M3439" i="71"/>
  <c r="J3439" i="71" s="1"/>
  <c r="M3438" i="71"/>
  <c r="J3438" i="71" s="1"/>
  <c r="M3437" i="71"/>
  <c r="J3437" i="71" s="1"/>
  <c r="M3436" i="71"/>
  <c r="J3436" i="71" s="1"/>
  <c r="M3435" i="71"/>
  <c r="J3435" i="71" s="1"/>
  <c r="M3434" i="71"/>
  <c r="J3434" i="71" s="1"/>
  <c r="M3433" i="71"/>
  <c r="J3433" i="71" s="1"/>
  <c r="M3432" i="71"/>
  <c r="J3432" i="71" s="1"/>
  <c r="M3431" i="71"/>
  <c r="J3431" i="71" s="1"/>
  <c r="M3430" i="71"/>
  <c r="J3430" i="71" s="1"/>
  <c r="M3429" i="71"/>
  <c r="J3429" i="71" s="1"/>
  <c r="M3428" i="71"/>
  <c r="J3428" i="71" s="1"/>
  <c r="M3427" i="71"/>
  <c r="J3427" i="71" s="1"/>
  <c r="M3426" i="71"/>
  <c r="J3426" i="71" s="1"/>
  <c r="M3425" i="71"/>
  <c r="J3425" i="71" s="1"/>
  <c r="M3424" i="71"/>
  <c r="J3424" i="71" s="1"/>
  <c r="M3423" i="71"/>
  <c r="J3423" i="71" s="1"/>
  <c r="M3422" i="71"/>
  <c r="J3422" i="71" s="1"/>
  <c r="M3421" i="71"/>
  <c r="J3421" i="71" s="1"/>
  <c r="M3420" i="71"/>
  <c r="J3420" i="71" s="1"/>
  <c r="M3419" i="71"/>
  <c r="M3418" i="71"/>
  <c r="J3418" i="71" s="1"/>
  <c r="M3417" i="71"/>
  <c r="J3417" i="71" s="1"/>
  <c r="M3416" i="71"/>
  <c r="J3416" i="71" s="1"/>
  <c r="M3415" i="71"/>
  <c r="J3415" i="71" s="1"/>
  <c r="M3414" i="71"/>
  <c r="J3414" i="71" s="1"/>
  <c r="M3413" i="71"/>
  <c r="J3413" i="71" s="1"/>
  <c r="M3412" i="71"/>
  <c r="J3412" i="71" s="1"/>
  <c r="M3411" i="71"/>
  <c r="J3411" i="71" s="1"/>
  <c r="M3410" i="71"/>
  <c r="J3410" i="71" s="1"/>
  <c r="M3409" i="71"/>
  <c r="J3409" i="71" s="1"/>
  <c r="M3408" i="71"/>
  <c r="J3408" i="71" s="1"/>
  <c r="M3407" i="71"/>
  <c r="J3407" i="71" s="1"/>
  <c r="M3406" i="71"/>
  <c r="J3406" i="71" s="1"/>
  <c r="M3405" i="71"/>
  <c r="J3405" i="71" s="1"/>
  <c r="M3404" i="71"/>
  <c r="J3404" i="71" s="1"/>
  <c r="M3403" i="71"/>
  <c r="J3403" i="71" s="1"/>
  <c r="M3402" i="71"/>
  <c r="J3402" i="71" s="1"/>
  <c r="M3401" i="71"/>
  <c r="J3401" i="71" s="1"/>
  <c r="M3400" i="71"/>
  <c r="J3400" i="71" s="1"/>
  <c r="M3399" i="71"/>
  <c r="M3398" i="71"/>
  <c r="J3398" i="71" s="1"/>
  <c r="M3397" i="71"/>
  <c r="J3397" i="71" s="1"/>
  <c r="M3396" i="71"/>
  <c r="J3396" i="71" s="1"/>
  <c r="M3395" i="71"/>
  <c r="J3395" i="71" s="1"/>
  <c r="M3394" i="71"/>
  <c r="J3394" i="71" s="1"/>
  <c r="M3393" i="71"/>
  <c r="J3393" i="71" s="1"/>
  <c r="M3392" i="71"/>
  <c r="J3392" i="71" s="1"/>
  <c r="M3391" i="71"/>
  <c r="J3391" i="71" s="1"/>
  <c r="M3390" i="71"/>
  <c r="J3390" i="71" s="1"/>
  <c r="M3389" i="71"/>
  <c r="J3389" i="71" s="1"/>
  <c r="M3388" i="71"/>
  <c r="J3388" i="71" s="1"/>
  <c r="M3387" i="71"/>
  <c r="J3387" i="71" s="1"/>
  <c r="M3386" i="71"/>
  <c r="J3386" i="71" s="1"/>
  <c r="M3385" i="71"/>
  <c r="J3385" i="71" s="1"/>
  <c r="M3384" i="71"/>
  <c r="J3384" i="71" s="1"/>
  <c r="M3383" i="71"/>
  <c r="M3382" i="71"/>
  <c r="J3382" i="71" s="1"/>
  <c r="M3381" i="71"/>
  <c r="J3381" i="71" s="1"/>
  <c r="M3380" i="71"/>
  <c r="J3380" i="71" s="1"/>
  <c r="M3379" i="71"/>
  <c r="J3379" i="71" s="1"/>
  <c r="M3378" i="71"/>
  <c r="J3378" i="71" s="1"/>
  <c r="M3377" i="71"/>
  <c r="J3377" i="71" s="1"/>
  <c r="M3376" i="71"/>
  <c r="J3376" i="71" s="1"/>
  <c r="M3375" i="71"/>
  <c r="J3375" i="71" s="1"/>
  <c r="M3374" i="71"/>
  <c r="J3374" i="71" s="1"/>
  <c r="M3373" i="71"/>
  <c r="J3373" i="71" s="1"/>
  <c r="M3372" i="71"/>
  <c r="J3372" i="71" s="1"/>
  <c r="M3371" i="71"/>
  <c r="J3371" i="71" s="1"/>
  <c r="M3370" i="71"/>
  <c r="J3370" i="71" s="1"/>
  <c r="M3369" i="71"/>
  <c r="J3369" i="71" s="1"/>
  <c r="M3368" i="71"/>
  <c r="J3368" i="71" s="1"/>
  <c r="M3367" i="71"/>
  <c r="M3366" i="71"/>
  <c r="J3366" i="71" s="1"/>
  <c r="M3365" i="71"/>
  <c r="J3365" i="71" s="1"/>
  <c r="M3364" i="71"/>
  <c r="J3364" i="71" s="1"/>
  <c r="M3363" i="71"/>
  <c r="J3363" i="71" s="1"/>
  <c r="M3362" i="71"/>
  <c r="J3362" i="71" s="1"/>
  <c r="M3361" i="71"/>
  <c r="J3361" i="71" s="1"/>
  <c r="M3360" i="71"/>
  <c r="J3360" i="71" s="1"/>
  <c r="M3359" i="71"/>
  <c r="J3359" i="71" s="1"/>
  <c r="M3358" i="71"/>
  <c r="J3358" i="71" s="1"/>
  <c r="M3357" i="71"/>
  <c r="J3357" i="71" s="1"/>
  <c r="M3356" i="71"/>
  <c r="J3356" i="71" s="1"/>
  <c r="M3355" i="71"/>
  <c r="J3355" i="71" s="1"/>
  <c r="M3354" i="71"/>
  <c r="J3354" i="71" s="1"/>
  <c r="M3353" i="71"/>
  <c r="J3353" i="71" s="1"/>
  <c r="M3352" i="71"/>
  <c r="J3352" i="71" s="1"/>
  <c r="M3351" i="71"/>
  <c r="M3350" i="71"/>
  <c r="J3350" i="71" s="1"/>
  <c r="M3349" i="71"/>
  <c r="J3349" i="71" s="1"/>
  <c r="M3348" i="71"/>
  <c r="J3348" i="71" s="1"/>
  <c r="M3347" i="71"/>
  <c r="J3347" i="71" s="1"/>
  <c r="M3346" i="71"/>
  <c r="J3346" i="71" s="1"/>
  <c r="M3345" i="71"/>
  <c r="J3345" i="71" s="1"/>
  <c r="M3344" i="71"/>
  <c r="J3344" i="71" s="1"/>
  <c r="M3343" i="71"/>
  <c r="J3343" i="71" s="1"/>
  <c r="M3342" i="71"/>
  <c r="J3342" i="71" s="1"/>
  <c r="M3341" i="71"/>
  <c r="J3341" i="71" s="1"/>
  <c r="M3340" i="71"/>
  <c r="J3340" i="71" s="1"/>
  <c r="M3339" i="71"/>
  <c r="J3339" i="71" s="1"/>
  <c r="M3338" i="71"/>
  <c r="J3338" i="71" s="1"/>
  <c r="M3337" i="71"/>
  <c r="J3337" i="71" s="1"/>
  <c r="M3336" i="71"/>
  <c r="J3336" i="71" s="1"/>
  <c r="M3335" i="71"/>
  <c r="M3334" i="71"/>
  <c r="J3334" i="71" s="1"/>
  <c r="M3333" i="71"/>
  <c r="J3333" i="71" s="1"/>
  <c r="M3332" i="71"/>
  <c r="J3332" i="71" s="1"/>
  <c r="M3331" i="71"/>
  <c r="J3331" i="71" s="1"/>
  <c r="M3330" i="71"/>
  <c r="J3330" i="71" s="1"/>
  <c r="M3329" i="71"/>
  <c r="J3329" i="71" s="1"/>
  <c r="M3328" i="71"/>
  <c r="J3328" i="71" s="1"/>
  <c r="M3327" i="71"/>
  <c r="J3327" i="71" s="1"/>
  <c r="M3326" i="71"/>
  <c r="J3326" i="71" s="1"/>
  <c r="M3325" i="71"/>
  <c r="J3325" i="71" s="1"/>
  <c r="M3324" i="71"/>
  <c r="J3324" i="71" s="1"/>
  <c r="M3323" i="71"/>
  <c r="J3323" i="71" s="1"/>
  <c r="M3322" i="71"/>
  <c r="J3322" i="71" s="1"/>
  <c r="M3321" i="71"/>
  <c r="J3321" i="71" s="1"/>
  <c r="M3320" i="71"/>
  <c r="J3320" i="71" s="1"/>
  <c r="M3319" i="71"/>
  <c r="M3318" i="71"/>
  <c r="J3318" i="71" s="1"/>
  <c r="M3317" i="71"/>
  <c r="J3317" i="71" s="1"/>
  <c r="M3316" i="71"/>
  <c r="J3316" i="71" s="1"/>
  <c r="M3315" i="71"/>
  <c r="J3315" i="71" s="1"/>
  <c r="M3314" i="71"/>
  <c r="J3314" i="71" s="1"/>
  <c r="M3313" i="71"/>
  <c r="J3313" i="71" s="1"/>
  <c r="M3312" i="71"/>
  <c r="J3312" i="71" s="1"/>
  <c r="M3311" i="71"/>
  <c r="J3311" i="71" s="1"/>
  <c r="M3310" i="71"/>
  <c r="J3310" i="71" s="1"/>
  <c r="M3309" i="71"/>
  <c r="J3309" i="71" s="1"/>
  <c r="M3308" i="71"/>
  <c r="J3308" i="71" s="1"/>
  <c r="M3307" i="71"/>
  <c r="J3307" i="71" s="1"/>
  <c r="M3306" i="71"/>
  <c r="J3306" i="71" s="1"/>
  <c r="M3305" i="71"/>
  <c r="J3305" i="71" s="1"/>
  <c r="M3304" i="71"/>
  <c r="J3304" i="71" s="1"/>
  <c r="M3303" i="71"/>
  <c r="M3302" i="71"/>
  <c r="J3302" i="71" s="1"/>
  <c r="M3301" i="71"/>
  <c r="J3301" i="71" s="1"/>
  <c r="M3300" i="71"/>
  <c r="J3300" i="71" s="1"/>
  <c r="M3299" i="71"/>
  <c r="J3299" i="71" s="1"/>
  <c r="M3298" i="71"/>
  <c r="J3298" i="71" s="1"/>
  <c r="M3297" i="71"/>
  <c r="J3297" i="71" s="1"/>
  <c r="M3296" i="71"/>
  <c r="J3296" i="71" s="1"/>
  <c r="M3295" i="71"/>
  <c r="J3295" i="71" s="1"/>
  <c r="M3294" i="71"/>
  <c r="J3294" i="71" s="1"/>
  <c r="M3293" i="71"/>
  <c r="J3293" i="71" s="1"/>
  <c r="M3292" i="71"/>
  <c r="J3292" i="71" s="1"/>
  <c r="M3291" i="71"/>
  <c r="J3291" i="71" s="1"/>
  <c r="M3290" i="71"/>
  <c r="J3290" i="71" s="1"/>
  <c r="M3289" i="71"/>
  <c r="J3289" i="71" s="1"/>
  <c r="M3288" i="71"/>
  <c r="J3288" i="71" s="1"/>
  <c r="M3287" i="71"/>
  <c r="M3286" i="71"/>
  <c r="J3286" i="71" s="1"/>
  <c r="M3285" i="71"/>
  <c r="J3285" i="71" s="1"/>
  <c r="M3284" i="71"/>
  <c r="J3284" i="71" s="1"/>
  <c r="M3283" i="71"/>
  <c r="J3283" i="71" s="1"/>
  <c r="M3282" i="71"/>
  <c r="J3282" i="71" s="1"/>
  <c r="M3281" i="71"/>
  <c r="J3281" i="71" s="1"/>
  <c r="M3280" i="71"/>
  <c r="J3280" i="71" s="1"/>
  <c r="M3279" i="71"/>
  <c r="J3279" i="71" s="1"/>
  <c r="M3278" i="71"/>
  <c r="J3278" i="71" s="1"/>
  <c r="M3277" i="71"/>
  <c r="J3277" i="71" s="1"/>
  <c r="M3276" i="71"/>
  <c r="J3276" i="71" s="1"/>
  <c r="M3275" i="71"/>
  <c r="J3275" i="71" s="1"/>
  <c r="M3274" i="71"/>
  <c r="J3274" i="71" s="1"/>
  <c r="M3273" i="71"/>
  <c r="J3273" i="71" s="1"/>
  <c r="M3272" i="71"/>
  <c r="J3272" i="71" s="1"/>
  <c r="M3271" i="71"/>
  <c r="M3270" i="71"/>
  <c r="J3270" i="71" s="1"/>
  <c r="M3269" i="71"/>
  <c r="J3269" i="71" s="1"/>
  <c r="M3268" i="71"/>
  <c r="J3268" i="71" s="1"/>
  <c r="M3267" i="71"/>
  <c r="J3267" i="71" s="1"/>
  <c r="M3266" i="71"/>
  <c r="J3266" i="71" s="1"/>
  <c r="M3265" i="71"/>
  <c r="J3265" i="71" s="1"/>
  <c r="M3264" i="71"/>
  <c r="J3264" i="71" s="1"/>
  <c r="M3263" i="71"/>
  <c r="J3263" i="71" s="1"/>
  <c r="M3262" i="71"/>
  <c r="J3262" i="71" s="1"/>
  <c r="M3261" i="71"/>
  <c r="J3261" i="71" s="1"/>
  <c r="M3260" i="71"/>
  <c r="J3260" i="71" s="1"/>
  <c r="M3259" i="71"/>
  <c r="J3259" i="71" s="1"/>
  <c r="M3258" i="71"/>
  <c r="J3258" i="71" s="1"/>
  <c r="M3257" i="71"/>
  <c r="J3257" i="71" s="1"/>
  <c r="M3256" i="71"/>
  <c r="J3256" i="71" s="1"/>
  <c r="M3255" i="71"/>
  <c r="M3254" i="71"/>
  <c r="J3254" i="71" s="1"/>
  <c r="M3253" i="71"/>
  <c r="J3253" i="71" s="1"/>
  <c r="M3252" i="71"/>
  <c r="J3252" i="71" s="1"/>
  <c r="M3251" i="71"/>
  <c r="J3251" i="71" s="1"/>
  <c r="M3250" i="71"/>
  <c r="J3250" i="71" s="1"/>
  <c r="M3249" i="71"/>
  <c r="J3249" i="71" s="1"/>
  <c r="M3248" i="71"/>
  <c r="J3248" i="71" s="1"/>
  <c r="M3247" i="71"/>
  <c r="J3247" i="71" s="1"/>
  <c r="M3246" i="71"/>
  <c r="J3246" i="71" s="1"/>
  <c r="M3245" i="71"/>
  <c r="J3245" i="71" s="1"/>
  <c r="M3244" i="71"/>
  <c r="J3244" i="71" s="1"/>
  <c r="M3243" i="71"/>
  <c r="J3243" i="71" s="1"/>
  <c r="M3242" i="71"/>
  <c r="J3242" i="71" s="1"/>
  <c r="M3241" i="71"/>
  <c r="J3241" i="71" s="1"/>
  <c r="M3240" i="71"/>
  <c r="J3240" i="71" s="1"/>
  <c r="M3239" i="71"/>
  <c r="M3238" i="71"/>
  <c r="J3238" i="71" s="1"/>
  <c r="M3237" i="71"/>
  <c r="J3237" i="71" s="1"/>
  <c r="M3236" i="71"/>
  <c r="J3236" i="71" s="1"/>
  <c r="M3235" i="71"/>
  <c r="J3235" i="71" s="1"/>
  <c r="M3234" i="71"/>
  <c r="J3234" i="71" s="1"/>
  <c r="M3233" i="71"/>
  <c r="J3233" i="71" s="1"/>
  <c r="M3232" i="71"/>
  <c r="J3232" i="71" s="1"/>
  <c r="M3231" i="71"/>
  <c r="J3231" i="71" s="1"/>
  <c r="M3230" i="71"/>
  <c r="J3230" i="71" s="1"/>
  <c r="M3229" i="71"/>
  <c r="J3229" i="71" s="1"/>
  <c r="M3228" i="71"/>
  <c r="J3228" i="71" s="1"/>
  <c r="M3227" i="71"/>
  <c r="J3227" i="71" s="1"/>
  <c r="M3226" i="71"/>
  <c r="J3226" i="71" s="1"/>
  <c r="M3225" i="71"/>
  <c r="J3225" i="71" s="1"/>
  <c r="M3224" i="71"/>
  <c r="J3224" i="71" s="1"/>
  <c r="M3223" i="71"/>
  <c r="M3222" i="71"/>
  <c r="J3222" i="71" s="1"/>
  <c r="M3221" i="71"/>
  <c r="J3221" i="71" s="1"/>
  <c r="M3220" i="71"/>
  <c r="J3220" i="71" s="1"/>
  <c r="M3219" i="71"/>
  <c r="J3219" i="71" s="1"/>
  <c r="M3218" i="71"/>
  <c r="J3218" i="71" s="1"/>
  <c r="M3217" i="71"/>
  <c r="J3217" i="71" s="1"/>
  <c r="M3216" i="71"/>
  <c r="J3216" i="71" s="1"/>
  <c r="M3215" i="71"/>
  <c r="J3215" i="71" s="1"/>
  <c r="M3214" i="71"/>
  <c r="J3214" i="71" s="1"/>
  <c r="M3213" i="71"/>
  <c r="J3213" i="71" s="1"/>
  <c r="M3212" i="71"/>
  <c r="J3212" i="71" s="1"/>
  <c r="M3211" i="71"/>
  <c r="J3211" i="71" s="1"/>
  <c r="M3210" i="71"/>
  <c r="J3210" i="71" s="1"/>
  <c r="M3209" i="71"/>
  <c r="J3209" i="71" s="1"/>
  <c r="M3208" i="71"/>
  <c r="J3208" i="71" s="1"/>
  <c r="M3207" i="71"/>
  <c r="M3206" i="71"/>
  <c r="J3206" i="71" s="1"/>
  <c r="M3205" i="71"/>
  <c r="J3205" i="71" s="1"/>
  <c r="M3204" i="71"/>
  <c r="J3204" i="71" s="1"/>
  <c r="M3203" i="71"/>
  <c r="J3203" i="71" s="1"/>
  <c r="M3202" i="71"/>
  <c r="J3202" i="71" s="1"/>
  <c r="M3201" i="71"/>
  <c r="J3201" i="71" s="1"/>
  <c r="M3200" i="71"/>
  <c r="J3200" i="71" s="1"/>
  <c r="M3199" i="71"/>
  <c r="J3199" i="71" s="1"/>
  <c r="M3198" i="71"/>
  <c r="J3198" i="71" s="1"/>
  <c r="M3197" i="71"/>
  <c r="J3197" i="71" s="1"/>
  <c r="M3196" i="71"/>
  <c r="J3196" i="71" s="1"/>
  <c r="M3195" i="71"/>
  <c r="J3195" i="71" s="1"/>
  <c r="M3194" i="71"/>
  <c r="J3194" i="71" s="1"/>
  <c r="M3193" i="71"/>
  <c r="J3193" i="71" s="1"/>
  <c r="M3192" i="71"/>
  <c r="J3192" i="71" s="1"/>
  <c r="M3191" i="71"/>
  <c r="M3190" i="71"/>
  <c r="J3190" i="71" s="1"/>
  <c r="M3189" i="71"/>
  <c r="J3189" i="71" s="1"/>
  <c r="M3188" i="71"/>
  <c r="J3188" i="71" s="1"/>
  <c r="M3187" i="71"/>
  <c r="J3187" i="71" s="1"/>
  <c r="M3186" i="71"/>
  <c r="J3186" i="71" s="1"/>
  <c r="M3185" i="71"/>
  <c r="J3185" i="71" s="1"/>
  <c r="M3184" i="71"/>
  <c r="J3184" i="71" s="1"/>
  <c r="M3183" i="71"/>
  <c r="J3183" i="71" s="1"/>
  <c r="M3182" i="71"/>
  <c r="J3182" i="71" s="1"/>
  <c r="M3181" i="71"/>
  <c r="J3181" i="71" s="1"/>
  <c r="M3180" i="71"/>
  <c r="J3180" i="71" s="1"/>
  <c r="M3179" i="71"/>
  <c r="J3179" i="71" s="1"/>
  <c r="M3178" i="71"/>
  <c r="J3178" i="71" s="1"/>
  <c r="M3177" i="71"/>
  <c r="J3177" i="71" s="1"/>
  <c r="M3176" i="71"/>
  <c r="J3176" i="71" s="1"/>
  <c r="M3175" i="71"/>
  <c r="M3174" i="71"/>
  <c r="J3174" i="71" s="1"/>
  <c r="M3173" i="71"/>
  <c r="J3173" i="71" s="1"/>
  <c r="M3172" i="71"/>
  <c r="J3172" i="71" s="1"/>
  <c r="M3171" i="71"/>
  <c r="J3171" i="71" s="1"/>
  <c r="M3170" i="71"/>
  <c r="J3170" i="71" s="1"/>
  <c r="M3169" i="71"/>
  <c r="J3169" i="71" s="1"/>
  <c r="M3168" i="71"/>
  <c r="J3168" i="71" s="1"/>
  <c r="M3167" i="71"/>
  <c r="J3167" i="71" s="1"/>
  <c r="M3166" i="71"/>
  <c r="J3166" i="71" s="1"/>
  <c r="M3165" i="71"/>
  <c r="J3165" i="71" s="1"/>
  <c r="M3164" i="71"/>
  <c r="J3164" i="71" s="1"/>
  <c r="M3163" i="71"/>
  <c r="J3163" i="71" s="1"/>
  <c r="M3162" i="71"/>
  <c r="J3162" i="71" s="1"/>
  <c r="M3161" i="71"/>
  <c r="J3161" i="71" s="1"/>
  <c r="M3160" i="71"/>
  <c r="J3160" i="71" s="1"/>
  <c r="M3159" i="71"/>
  <c r="M3158" i="71"/>
  <c r="J3158" i="71" s="1"/>
  <c r="M3157" i="71"/>
  <c r="J3157" i="71" s="1"/>
  <c r="M3156" i="71"/>
  <c r="J3156" i="71" s="1"/>
  <c r="M3155" i="71"/>
  <c r="J3155" i="71" s="1"/>
  <c r="M3154" i="71"/>
  <c r="J3154" i="71" s="1"/>
  <c r="M3153" i="71"/>
  <c r="J3153" i="71" s="1"/>
  <c r="M3152" i="71"/>
  <c r="J3152" i="71" s="1"/>
  <c r="M3151" i="71"/>
  <c r="J3151" i="71" s="1"/>
  <c r="M3150" i="71"/>
  <c r="J3150" i="71" s="1"/>
  <c r="M3149" i="71"/>
  <c r="J3149" i="71" s="1"/>
  <c r="M3148" i="71"/>
  <c r="J3148" i="71" s="1"/>
  <c r="M3147" i="71"/>
  <c r="J3147" i="71" s="1"/>
  <c r="M3146" i="71"/>
  <c r="J3146" i="71" s="1"/>
  <c r="M3145" i="71"/>
  <c r="J3145" i="71" s="1"/>
  <c r="M3144" i="71"/>
  <c r="J3144" i="71" s="1"/>
  <c r="M3143" i="71"/>
  <c r="J3143" i="71" s="1"/>
  <c r="M3142" i="71"/>
  <c r="J3142" i="71" s="1"/>
  <c r="M3141" i="71"/>
  <c r="J3141" i="71" s="1"/>
  <c r="M3140" i="71"/>
  <c r="J3140" i="71" s="1"/>
  <c r="M3139" i="71"/>
  <c r="J3139" i="71" s="1"/>
  <c r="M3138" i="71"/>
  <c r="J3138" i="71" s="1"/>
  <c r="M3137" i="71"/>
  <c r="J3137" i="71" s="1"/>
  <c r="M3136" i="71"/>
  <c r="J3136" i="71" s="1"/>
  <c r="M3135" i="71"/>
  <c r="J3135" i="71" s="1"/>
  <c r="M3134" i="71"/>
  <c r="J3134" i="71" s="1"/>
  <c r="M3133" i="71"/>
  <c r="J3133" i="71" s="1"/>
  <c r="M3132" i="71"/>
  <c r="J3132" i="71" s="1"/>
  <c r="M3131" i="71"/>
  <c r="M3130" i="71"/>
  <c r="J3130" i="71" s="1"/>
  <c r="M3129" i="71"/>
  <c r="J3129" i="71" s="1"/>
  <c r="M3128" i="71"/>
  <c r="J3128" i="71" s="1"/>
  <c r="M3127" i="71"/>
  <c r="J3127" i="71" s="1"/>
  <c r="M3126" i="71"/>
  <c r="J3126" i="71" s="1"/>
  <c r="M3125" i="71"/>
  <c r="J3125" i="71" s="1"/>
  <c r="M3124" i="71"/>
  <c r="J3124" i="71" s="1"/>
  <c r="M3123" i="71"/>
  <c r="J3123" i="71" s="1"/>
  <c r="M3122" i="71"/>
  <c r="J3122" i="71" s="1"/>
  <c r="M3121" i="71"/>
  <c r="J3121" i="71" s="1"/>
  <c r="M3120" i="71"/>
  <c r="J3120" i="71" s="1"/>
  <c r="M3119" i="71"/>
  <c r="J3119" i="71" s="1"/>
  <c r="M3118" i="71"/>
  <c r="J3118" i="71" s="1"/>
  <c r="M3117" i="71"/>
  <c r="J3117" i="71" s="1"/>
  <c r="M3116" i="71"/>
  <c r="J3116" i="71" s="1"/>
  <c r="M3115" i="71"/>
  <c r="J3115" i="71" s="1"/>
  <c r="M3114" i="71"/>
  <c r="J3114" i="71" s="1"/>
  <c r="M3113" i="71"/>
  <c r="J3113" i="71" s="1"/>
  <c r="M3112" i="71"/>
  <c r="J3112" i="71" s="1"/>
  <c r="M3111" i="71"/>
  <c r="J3111" i="71" s="1"/>
  <c r="M3110" i="71"/>
  <c r="J3110" i="71" s="1"/>
  <c r="M3109" i="71"/>
  <c r="J3109" i="71" s="1"/>
  <c r="M3108" i="71"/>
  <c r="J3108" i="71" s="1"/>
  <c r="M3107" i="71"/>
  <c r="J3107" i="71" s="1"/>
  <c r="M3106" i="71"/>
  <c r="J3106" i="71" s="1"/>
  <c r="M3105" i="71"/>
  <c r="J3105" i="71" s="1"/>
  <c r="M3104" i="71"/>
  <c r="J3104" i="71" s="1"/>
  <c r="M3103" i="71"/>
  <c r="J3103" i="71" s="1"/>
  <c r="M3102" i="71"/>
  <c r="J3102" i="71" s="1"/>
  <c r="M3101" i="71"/>
  <c r="J3101" i="71" s="1"/>
  <c r="M3100" i="71"/>
  <c r="J3100" i="71" s="1"/>
  <c r="M3099" i="71"/>
  <c r="J3099" i="71" s="1"/>
  <c r="M3098" i="71"/>
  <c r="J3098" i="71" s="1"/>
  <c r="M3097" i="71"/>
  <c r="J3097" i="71" s="1"/>
  <c r="M3096" i="71"/>
  <c r="J3096" i="71" s="1"/>
  <c r="M3095" i="71"/>
  <c r="J3095" i="71" s="1"/>
  <c r="M3094" i="71"/>
  <c r="J3094" i="71" s="1"/>
  <c r="M3093" i="71"/>
  <c r="J3093" i="71" s="1"/>
  <c r="M3092" i="71"/>
  <c r="J3092" i="71" s="1"/>
  <c r="M3091" i="71"/>
  <c r="J3091" i="71" s="1"/>
  <c r="M3090" i="71"/>
  <c r="J3090" i="71" s="1"/>
  <c r="M3089" i="71"/>
  <c r="J3089" i="71" s="1"/>
  <c r="M3088" i="71"/>
  <c r="J3088" i="71" s="1"/>
  <c r="M3087" i="71"/>
  <c r="J3087" i="71" s="1"/>
  <c r="M3086" i="71"/>
  <c r="J3086" i="71" s="1"/>
  <c r="M3085" i="71"/>
  <c r="J3085" i="71" s="1"/>
  <c r="M3084" i="71"/>
  <c r="J3084" i="71" s="1"/>
  <c r="M3083" i="71"/>
  <c r="J3083" i="71" s="1"/>
  <c r="M3082" i="71"/>
  <c r="J3082" i="71" s="1"/>
  <c r="M3081" i="71"/>
  <c r="J3081" i="71" s="1"/>
  <c r="M3080" i="71"/>
  <c r="J3080" i="71" s="1"/>
  <c r="M3079" i="71"/>
  <c r="J3079" i="71" s="1"/>
  <c r="M3078" i="71"/>
  <c r="J3078" i="71" s="1"/>
  <c r="M3077" i="71"/>
  <c r="J3077" i="71" s="1"/>
  <c r="M3076" i="71"/>
  <c r="J3076" i="71" s="1"/>
  <c r="M3075" i="71"/>
  <c r="J3075" i="71" s="1"/>
  <c r="M3074" i="71"/>
  <c r="J3074" i="71" s="1"/>
  <c r="M3073" i="71"/>
  <c r="J3073" i="71" s="1"/>
  <c r="M3072" i="71"/>
  <c r="J3072" i="71" s="1"/>
  <c r="M3071" i="71"/>
  <c r="J3071" i="71" s="1"/>
  <c r="M3070" i="71"/>
  <c r="J3070" i="71" s="1"/>
  <c r="M3069" i="71"/>
  <c r="J3069" i="71" s="1"/>
  <c r="M3068" i="71"/>
  <c r="J3068" i="71" s="1"/>
  <c r="M3067" i="71"/>
  <c r="M3066" i="71"/>
  <c r="J3066" i="71" s="1"/>
  <c r="M3065" i="71"/>
  <c r="J3065" i="71" s="1"/>
  <c r="M3064" i="71"/>
  <c r="J3064" i="71" s="1"/>
  <c r="M3063" i="71"/>
  <c r="J3063" i="71" s="1"/>
  <c r="M3062" i="71"/>
  <c r="J3062" i="71" s="1"/>
  <c r="M3061" i="71"/>
  <c r="J3061" i="71" s="1"/>
  <c r="M3060" i="71"/>
  <c r="J3060" i="71" s="1"/>
  <c r="M3059" i="71"/>
  <c r="J3059" i="71" s="1"/>
  <c r="M3058" i="71"/>
  <c r="J3058" i="71" s="1"/>
  <c r="M3057" i="71"/>
  <c r="J3057" i="71" s="1"/>
  <c r="M3056" i="71"/>
  <c r="J3056" i="71" s="1"/>
  <c r="M3055" i="71"/>
  <c r="J3055" i="71" s="1"/>
  <c r="M3054" i="71"/>
  <c r="J3054" i="71" s="1"/>
  <c r="M3053" i="71"/>
  <c r="J3053" i="71" s="1"/>
  <c r="M3052" i="71"/>
  <c r="J3052" i="71" s="1"/>
  <c r="M3051" i="71"/>
  <c r="J3051" i="71" s="1"/>
  <c r="M3050" i="71"/>
  <c r="J3050" i="71" s="1"/>
  <c r="M3049" i="71"/>
  <c r="J3049" i="71" s="1"/>
  <c r="M3048" i="71"/>
  <c r="J3048" i="71" s="1"/>
  <c r="M3047" i="71"/>
  <c r="J3047" i="71" s="1"/>
  <c r="M3046" i="71"/>
  <c r="J3046" i="71" s="1"/>
  <c r="M3045" i="71"/>
  <c r="J3045" i="71" s="1"/>
  <c r="M3044" i="71"/>
  <c r="J3044" i="71" s="1"/>
  <c r="M3043" i="71"/>
  <c r="J3043" i="71" s="1"/>
  <c r="M3042" i="71"/>
  <c r="J3042" i="71" s="1"/>
  <c r="M3041" i="71"/>
  <c r="J3041" i="71" s="1"/>
  <c r="M3040" i="71"/>
  <c r="J3040" i="71" s="1"/>
  <c r="M3039" i="71"/>
  <c r="J3039" i="71" s="1"/>
  <c r="M3038" i="71"/>
  <c r="J3038" i="71" s="1"/>
  <c r="M3037" i="71"/>
  <c r="J3037" i="71" s="1"/>
  <c r="M3036" i="71"/>
  <c r="J3036" i="71" s="1"/>
  <c r="M3035" i="71"/>
  <c r="J3035" i="71" s="1"/>
  <c r="M3034" i="71"/>
  <c r="J3034" i="71" s="1"/>
  <c r="M3033" i="71"/>
  <c r="J3033" i="71" s="1"/>
  <c r="M3032" i="71"/>
  <c r="J3032" i="71" s="1"/>
  <c r="M3031" i="71"/>
  <c r="J3031" i="71" s="1"/>
  <c r="M3030" i="71"/>
  <c r="J3030" i="71" s="1"/>
  <c r="M3029" i="71"/>
  <c r="J3029" i="71" s="1"/>
  <c r="M3028" i="71"/>
  <c r="J3028" i="71" s="1"/>
  <c r="M3027" i="71"/>
  <c r="J3027" i="71" s="1"/>
  <c r="M3026" i="71"/>
  <c r="J3026" i="71" s="1"/>
  <c r="M3025" i="71"/>
  <c r="J3025" i="71" s="1"/>
  <c r="M3024" i="71"/>
  <c r="J3024" i="71" s="1"/>
  <c r="M3023" i="71"/>
  <c r="J3023" i="71" s="1"/>
  <c r="M3022" i="71"/>
  <c r="J3022" i="71" s="1"/>
  <c r="M3021" i="71"/>
  <c r="J3021" i="71" s="1"/>
  <c r="M3020" i="71"/>
  <c r="J3020" i="71" s="1"/>
  <c r="M3019" i="71"/>
  <c r="J3019" i="71" s="1"/>
  <c r="M3018" i="71"/>
  <c r="J3018" i="71" s="1"/>
  <c r="M3017" i="71"/>
  <c r="J3017" i="71" s="1"/>
  <c r="M3016" i="71"/>
  <c r="J3016" i="71" s="1"/>
  <c r="M3015" i="71"/>
  <c r="J3015" i="71" s="1"/>
  <c r="M3014" i="71"/>
  <c r="J3014" i="71" s="1"/>
  <c r="M3013" i="71"/>
  <c r="J3013" i="71" s="1"/>
  <c r="M3012" i="71"/>
  <c r="J3012" i="71" s="1"/>
  <c r="M3011" i="71"/>
  <c r="J3011" i="71" s="1"/>
  <c r="M3010" i="71"/>
  <c r="J3010" i="71" s="1"/>
  <c r="M3009" i="71"/>
  <c r="J3009" i="71" s="1"/>
  <c r="M3008" i="71"/>
  <c r="J3008" i="71" s="1"/>
  <c r="M3007" i="71"/>
  <c r="J3007" i="71" s="1"/>
  <c r="M3006" i="71"/>
  <c r="J3006" i="71" s="1"/>
  <c r="M3005" i="71"/>
  <c r="J3005" i="71" s="1"/>
  <c r="M3004" i="71"/>
  <c r="J3004" i="71" s="1"/>
  <c r="M3003" i="71"/>
  <c r="M3002" i="71"/>
  <c r="J3002" i="71" s="1"/>
  <c r="M3001" i="71"/>
  <c r="J3001" i="71" s="1"/>
  <c r="M3000" i="71"/>
  <c r="J3000" i="71" s="1"/>
  <c r="M2999" i="71"/>
  <c r="J2999" i="71" s="1"/>
  <c r="M2998" i="71"/>
  <c r="J2998" i="71" s="1"/>
  <c r="M2997" i="71"/>
  <c r="J2997" i="71" s="1"/>
  <c r="M2996" i="71"/>
  <c r="J2996" i="71" s="1"/>
  <c r="M2995" i="71"/>
  <c r="J2995" i="71" s="1"/>
  <c r="M2994" i="71"/>
  <c r="J2994" i="71" s="1"/>
  <c r="M2993" i="71"/>
  <c r="J2993" i="71" s="1"/>
  <c r="M2992" i="71"/>
  <c r="J2992" i="71" s="1"/>
  <c r="M2991" i="71"/>
  <c r="J2991" i="71" s="1"/>
  <c r="M2990" i="71"/>
  <c r="J2990" i="71" s="1"/>
  <c r="M2989" i="71"/>
  <c r="J2989" i="71" s="1"/>
  <c r="M2988" i="71"/>
  <c r="J2988" i="71" s="1"/>
  <c r="M2987" i="71"/>
  <c r="J2987" i="71" s="1"/>
  <c r="M2986" i="71"/>
  <c r="J2986" i="71" s="1"/>
  <c r="M2985" i="71"/>
  <c r="J2985" i="71" s="1"/>
  <c r="M2984" i="71"/>
  <c r="J2984" i="71" s="1"/>
  <c r="M2983" i="71"/>
  <c r="J2983" i="71" s="1"/>
  <c r="M2982" i="71"/>
  <c r="J2982" i="71" s="1"/>
  <c r="M2981" i="71"/>
  <c r="J2981" i="71" s="1"/>
  <c r="M2980" i="71"/>
  <c r="J2980" i="71" s="1"/>
  <c r="M2979" i="71"/>
  <c r="J2979" i="71" s="1"/>
  <c r="M2978" i="71"/>
  <c r="J2978" i="71" s="1"/>
  <c r="M2977" i="71"/>
  <c r="J2977" i="71" s="1"/>
  <c r="M2976" i="71"/>
  <c r="J2976" i="71" s="1"/>
  <c r="M2975" i="71"/>
  <c r="J2975" i="71" s="1"/>
  <c r="M2974" i="71"/>
  <c r="J2974" i="71" s="1"/>
  <c r="M2973" i="71"/>
  <c r="J2973" i="71" s="1"/>
  <c r="M2972" i="71"/>
  <c r="J2972" i="71" s="1"/>
  <c r="M2971" i="71"/>
  <c r="J2971" i="71" s="1"/>
  <c r="M2970" i="71"/>
  <c r="J2970" i="71" s="1"/>
  <c r="M2969" i="71"/>
  <c r="J2969" i="71" s="1"/>
  <c r="M2968" i="71"/>
  <c r="J2968" i="71" s="1"/>
  <c r="M2967" i="71"/>
  <c r="J2967" i="71" s="1"/>
  <c r="M2966" i="71"/>
  <c r="J2966" i="71" s="1"/>
  <c r="M2965" i="71"/>
  <c r="J2965" i="71" s="1"/>
  <c r="M2964" i="71"/>
  <c r="J2964" i="71" s="1"/>
  <c r="M2963" i="71"/>
  <c r="J2963" i="71" s="1"/>
  <c r="M2962" i="71"/>
  <c r="J2962" i="71" s="1"/>
  <c r="M2961" i="71"/>
  <c r="J2961" i="71" s="1"/>
  <c r="M2960" i="71"/>
  <c r="J2960" i="71" s="1"/>
  <c r="M2959" i="71"/>
  <c r="J2959" i="71" s="1"/>
  <c r="M2958" i="71"/>
  <c r="J2958" i="71" s="1"/>
  <c r="M2957" i="71"/>
  <c r="J2957" i="71" s="1"/>
  <c r="M2956" i="71"/>
  <c r="J2956" i="71" s="1"/>
  <c r="M2955" i="71"/>
  <c r="J2955" i="71" s="1"/>
  <c r="M2954" i="71"/>
  <c r="J2954" i="71" s="1"/>
  <c r="M2953" i="71"/>
  <c r="J2953" i="71" s="1"/>
  <c r="M2952" i="71"/>
  <c r="J2952" i="71" s="1"/>
  <c r="M2951" i="71"/>
  <c r="J2951" i="71" s="1"/>
  <c r="M2950" i="71"/>
  <c r="J2950" i="71" s="1"/>
  <c r="M2949" i="71"/>
  <c r="J2949" i="71" s="1"/>
  <c r="M2948" i="71"/>
  <c r="J2948" i="71" s="1"/>
  <c r="M2947" i="71"/>
  <c r="J2947" i="71" s="1"/>
  <c r="M2946" i="71"/>
  <c r="J2946" i="71" s="1"/>
  <c r="M2945" i="71"/>
  <c r="J2945" i="71" s="1"/>
  <c r="M2944" i="71"/>
  <c r="J2944" i="71" s="1"/>
  <c r="M2943" i="71"/>
  <c r="J2943" i="71" s="1"/>
  <c r="M2942" i="71"/>
  <c r="J2942" i="71" s="1"/>
  <c r="M2941" i="71"/>
  <c r="J2941" i="71" s="1"/>
  <c r="M2940" i="71"/>
  <c r="J2940" i="71" s="1"/>
  <c r="M2939" i="71"/>
  <c r="M2938" i="71"/>
  <c r="J2938" i="71" s="1"/>
  <c r="M2937" i="71"/>
  <c r="J2937" i="71" s="1"/>
  <c r="M2936" i="71"/>
  <c r="J2936" i="71" s="1"/>
  <c r="M2935" i="71"/>
  <c r="J2935" i="71" s="1"/>
  <c r="M2934" i="71"/>
  <c r="J2934" i="71" s="1"/>
  <c r="M2933" i="71"/>
  <c r="J2933" i="71" s="1"/>
  <c r="M2932" i="71"/>
  <c r="J2932" i="71" s="1"/>
  <c r="M2931" i="71"/>
  <c r="J2931" i="71" s="1"/>
  <c r="M2930" i="71"/>
  <c r="J2930" i="71" s="1"/>
  <c r="M2929" i="71"/>
  <c r="J2929" i="71" s="1"/>
  <c r="M2928" i="71"/>
  <c r="J2928" i="71" s="1"/>
  <c r="M2927" i="71"/>
  <c r="J2927" i="71" s="1"/>
  <c r="M2926" i="71"/>
  <c r="J2926" i="71" s="1"/>
  <c r="M2925" i="71"/>
  <c r="J2925" i="71" s="1"/>
  <c r="M2924" i="71"/>
  <c r="J2924" i="71" s="1"/>
  <c r="M2923" i="71"/>
  <c r="J2923" i="71" s="1"/>
  <c r="M2922" i="71"/>
  <c r="J2922" i="71" s="1"/>
  <c r="M2921" i="71"/>
  <c r="J2921" i="71" s="1"/>
  <c r="M2920" i="71"/>
  <c r="J2920" i="71" s="1"/>
  <c r="M2919" i="71"/>
  <c r="J2919" i="71" s="1"/>
  <c r="M2918" i="71"/>
  <c r="J2918" i="71" s="1"/>
  <c r="M2917" i="71"/>
  <c r="J2917" i="71" s="1"/>
  <c r="M2916" i="71"/>
  <c r="J2916" i="71" s="1"/>
  <c r="M2915" i="71"/>
  <c r="J2915" i="71" s="1"/>
  <c r="M2914" i="71"/>
  <c r="J2914" i="71" s="1"/>
  <c r="M2913" i="71"/>
  <c r="J2913" i="71" s="1"/>
  <c r="M2912" i="71"/>
  <c r="J2912" i="71" s="1"/>
  <c r="M2911" i="71"/>
  <c r="J2911" i="71" s="1"/>
  <c r="M2910" i="71"/>
  <c r="J2910" i="71" s="1"/>
  <c r="M2909" i="71"/>
  <c r="J2909" i="71" s="1"/>
  <c r="M2908" i="71"/>
  <c r="J2908" i="71" s="1"/>
  <c r="M2907" i="71"/>
  <c r="J2907" i="71" s="1"/>
  <c r="M2906" i="71"/>
  <c r="J2906" i="71" s="1"/>
  <c r="M2905" i="71"/>
  <c r="J2905" i="71" s="1"/>
  <c r="M2904" i="71"/>
  <c r="J2904" i="71" s="1"/>
  <c r="M2903" i="71"/>
  <c r="J2903" i="71" s="1"/>
  <c r="M2902" i="71"/>
  <c r="J2902" i="71" s="1"/>
  <c r="M2901" i="71"/>
  <c r="J2901" i="71" s="1"/>
  <c r="M2900" i="71"/>
  <c r="J2900" i="71" s="1"/>
  <c r="M2899" i="71"/>
  <c r="J2899" i="71" s="1"/>
  <c r="M2898" i="71"/>
  <c r="J2898" i="71" s="1"/>
  <c r="M2897" i="71"/>
  <c r="J2897" i="71" s="1"/>
  <c r="M2896" i="71"/>
  <c r="J2896" i="71" s="1"/>
  <c r="M2895" i="71"/>
  <c r="J2895" i="71" s="1"/>
  <c r="M2894" i="71"/>
  <c r="J2894" i="71" s="1"/>
  <c r="M2893" i="71"/>
  <c r="J2893" i="71" s="1"/>
  <c r="M2892" i="71"/>
  <c r="J2892" i="71" s="1"/>
  <c r="M2891" i="71"/>
  <c r="J2891" i="71" s="1"/>
  <c r="M2890" i="71"/>
  <c r="J2890" i="71" s="1"/>
  <c r="M2889" i="71"/>
  <c r="J2889" i="71" s="1"/>
  <c r="M2888" i="71"/>
  <c r="J2888" i="71" s="1"/>
  <c r="M2887" i="71"/>
  <c r="J2887" i="71" s="1"/>
  <c r="M2886" i="71"/>
  <c r="J2886" i="71" s="1"/>
  <c r="M2885" i="71"/>
  <c r="J2885" i="71" s="1"/>
  <c r="M2884" i="71"/>
  <c r="J2884" i="71" s="1"/>
  <c r="M2883" i="71"/>
  <c r="J2883" i="71" s="1"/>
  <c r="M2882" i="71"/>
  <c r="J2882" i="71" s="1"/>
  <c r="M2881" i="71"/>
  <c r="J2881" i="71" s="1"/>
  <c r="M2880" i="71"/>
  <c r="J2880" i="71" s="1"/>
  <c r="M2879" i="71"/>
  <c r="J2879" i="71" s="1"/>
  <c r="M2878" i="71"/>
  <c r="J2878" i="71" s="1"/>
  <c r="M2877" i="71"/>
  <c r="J2877" i="71" s="1"/>
  <c r="M2876" i="71"/>
  <c r="J2876" i="71" s="1"/>
  <c r="M2875" i="71"/>
  <c r="M2874" i="71"/>
  <c r="J2874" i="71" s="1"/>
  <c r="M2873" i="71"/>
  <c r="J2873" i="71" s="1"/>
  <c r="M2872" i="71"/>
  <c r="J2872" i="71" s="1"/>
  <c r="M2871" i="71"/>
  <c r="J2871" i="71" s="1"/>
  <c r="M2870" i="71"/>
  <c r="J2870" i="71" s="1"/>
  <c r="M2869" i="71"/>
  <c r="J2869" i="71" s="1"/>
  <c r="M2868" i="71"/>
  <c r="J2868" i="71" s="1"/>
  <c r="M2867" i="71"/>
  <c r="J2867" i="71" s="1"/>
  <c r="M2866" i="71"/>
  <c r="J2866" i="71" s="1"/>
  <c r="M2865" i="71"/>
  <c r="J2865" i="71" s="1"/>
  <c r="M2864" i="71"/>
  <c r="J2864" i="71" s="1"/>
  <c r="M2863" i="71"/>
  <c r="J2863" i="71" s="1"/>
  <c r="M2862" i="71"/>
  <c r="J2862" i="71" s="1"/>
  <c r="M2861" i="71"/>
  <c r="J2861" i="71" s="1"/>
  <c r="M2860" i="71"/>
  <c r="J2860" i="71" s="1"/>
  <c r="M2859" i="71"/>
  <c r="J2859" i="71" s="1"/>
  <c r="M2858" i="71"/>
  <c r="J2858" i="71" s="1"/>
  <c r="M2857" i="71"/>
  <c r="J2857" i="71" s="1"/>
  <c r="M2856" i="71"/>
  <c r="J2856" i="71" s="1"/>
  <c r="M2855" i="71"/>
  <c r="J2855" i="71" s="1"/>
  <c r="M2854" i="71"/>
  <c r="J2854" i="71" s="1"/>
  <c r="M2853" i="71"/>
  <c r="J2853" i="71" s="1"/>
  <c r="M2852" i="71"/>
  <c r="J2852" i="71" s="1"/>
  <c r="M2851" i="71"/>
  <c r="J2851" i="71" s="1"/>
  <c r="M2850" i="71"/>
  <c r="J2850" i="71" s="1"/>
  <c r="M2849" i="71"/>
  <c r="J2849" i="71" s="1"/>
  <c r="M2848" i="71"/>
  <c r="J2848" i="71" s="1"/>
  <c r="M2847" i="71"/>
  <c r="J2847" i="71" s="1"/>
  <c r="M2846" i="71"/>
  <c r="J2846" i="71" s="1"/>
  <c r="M2845" i="71"/>
  <c r="J2845" i="71" s="1"/>
  <c r="M2844" i="71"/>
  <c r="J2844" i="71" s="1"/>
  <c r="M2843" i="71"/>
  <c r="J2843" i="71" s="1"/>
  <c r="M2842" i="71"/>
  <c r="J2842" i="71" s="1"/>
  <c r="M2841" i="71"/>
  <c r="J2841" i="71" s="1"/>
  <c r="M2840" i="71"/>
  <c r="J2840" i="71" s="1"/>
  <c r="M2839" i="71"/>
  <c r="J2839" i="71" s="1"/>
  <c r="M2838" i="71"/>
  <c r="J2838" i="71" s="1"/>
  <c r="M2837" i="71"/>
  <c r="J2837" i="71" s="1"/>
  <c r="M2836" i="71"/>
  <c r="J2836" i="71" s="1"/>
  <c r="M2835" i="71"/>
  <c r="J2835" i="71" s="1"/>
  <c r="M2834" i="71"/>
  <c r="J2834" i="71" s="1"/>
  <c r="M2833" i="71"/>
  <c r="J2833" i="71" s="1"/>
  <c r="M2832" i="71"/>
  <c r="J2832" i="71" s="1"/>
  <c r="M2831" i="71"/>
  <c r="J2831" i="71" s="1"/>
  <c r="M2830" i="71"/>
  <c r="J2830" i="71" s="1"/>
  <c r="M2829" i="71"/>
  <c r="J2829" i="71" s="1"/>
  <c r="M2828" i="71"/>
  <c r="J2828" i="71" s="1"/>
  <c r="M2827" i="71"/>
  <c r="J2827" i="71" s="1"/>
  <c r="M2826" i="71"/>
  <c r="J2826" i="71" s="1"/>
  <c r="M2825" i="71"/>
  <c r="J2825" i="71" s="1"/>
  <c r="M2824" i="71"/>
  <c r="J2824" i="71" s="1"/>
  <c r="M2823" i="71"/>
  <c r="J2823" i="71" s="1"/>
  <c r="M2822" i="71"/>
  <c r="J2822" i="71" s="1"/>
  <c r="M2821" i="71"/>
  <c r="J2821" i="71" s="1"/>
  <c r="M2820" i="71"/>
  <c r="J2820" i="71" s="1"/>
  <c r="M2819" i="71"/>
  <c r="J2819" i="71" s="1"/>
  <c r="M2818" i="71"/>
  <c r="J2818" i="71" s="1"/>
  <c r="M2817" i="71"/>
  <c r="J2817" i="71" s="1"/>
  <c r="M2816" i="71"/>
  <c r="J2816" i="71" s="1"/>
  <c r="M2815" i="71"/>
  <c r="J2815" i="71" s="1"/>
  <c r="M2814" i="71"/>
  <c r="J2814" i="71" s="1"/>
  <c r="M2813" i="71"/>
  <c r="J2813" i="71" s="1"/>
  <c r="M2812" i="71"/>
  <c r="J2812" i="71" s="1"/>
  <c r="M2811" i="71"/>
  <c r="M2810" i="71"/>
  <c r="J2810" i="71" s="1"/>
  <c r="M2809" i="71"/>
  <c r="J2809" i="71" s="1"/>
  <c r="M2808" i="71"/>
  <c r="J2808" i="71" s="1"/>
  <c r="M2807" i="71"/>
  <c r="J2807" i="71" s="1"/>
  <c r="M2806" i="71"/>
  <c r="J2806" i="71" s="1"/>
  <c r="M2805" i="71"/>
  <c r="J2805" i="71" s="1"/>
  <c r="M2804" i="71"/>
  <c r="J2804" i="71" s="1"/>
  <c r="M2803" i="71"/>
  <c r="J2803" i="71" s="1"/>
  <c r="M2802" i="71"/>
  <c r="J2802" i="71" s="1"/>
  <c r="M2801" i="71"/>
  <c r="J2801" i="71" s="1"/>
  <c r="M2800" i="71"/>
  <c r="J2800" i="71" s="1"/>
  <c r="M2799" i="71"/>
  <c r="J2799" i="71" s="1"/>
  <c r="M2798" i="71"/>
  <c r="J2798" i="71" s="1"/>
  <c r="M2797" i="71"/>
  <c r="J2797" i="71" s="1"/>
  <c r="M2796" i="71"/>
  <c r="J2796" i="71" s="1"/>
  <c r="M2795" i="71"/>
  <c r="J2795" i="71" s="1"/>
  <c r="M2794" i="71"/>
  <c r="J2794" i="71" s="1"/>
  <c r="M2793" i="71"/>
  <c r="J2793" i="71" s="1"/>
  <c r="M2792" i="71"/>
  <c r="J2792" i="71" s="1"/>
  <c r="M2791" i="71"/>
  <c r="J2791" i="71" s="1"/>
  <c r="M2790" i="71"/>
  <c r="J2790" i="71" s="1"/>
  <c r="M2789" i="71"/>
  <c r="J2789" i="71" s="1"/>
  <c r="M2788" i="71"/>
  <c r="J2788" i="71" s="1"/>
  <c r="M2787" i="71"/>
  <c r="J2787" i="71" s="1"/>
  <c r="M2786" i="71"/>
  <c r="J2786" i="71" s="1"/>
  <c r="M2785" i="71"/>
  <c r="J2785" i="71" s="1"/>
  <c r="M2784" i="71"/>
  <c r="J2784" i="71" s="1"/>
  <c r="M2783" i="71"/>
  <c r="J2783" i="71" s="1"/>
  <c r="M2782" i="71"/>
  <c r="J2782" i="71" s="1"/>
  <c r="M2781" i="71"/>
  <c r="J2781" i="71" s="1"/>
  <c r="M2780" i="71"/>
  <c r="J2780" i="71" s="1"/>
  <c r="M2779" i="71"/>
  <c r="J2779" i="71" s="1"/>
  <c r="M2778" i="71"/>
  <c r="J2778" i="71" s="1"/>
  <c r="M2777" i="71"/>
  <c r="J2777" i="71" s="1"/>
  <c r="M2776" i="71"/>
  <c r="J2776" i="71" s="1"/>
  <c r="M2775" i="71"/>
  <c r="J2775" i="71" s="1"/>
  <c r="M2774" i="71"/>
  <c r="J2774" i="71" s="1"/>
  <c r="M2773" i="71"/>
  <c r="J2773" i="71" s="1"/>
  <c r="M2772" i="71"/>
  <c r="J2772" i="71" s="1"/>
  <c r="M2771" i="71"/>
  <c r="J2771" i="71" s="1"/>
  <c r="M2770" i="71"/>
  <c r="J2770" i="71" s="1"/>
  <c r="M2769" i="71"/>
  <c r="J2769" i="71" s="1"/>
  <c r="M2768" i="71"/>
  <c r="J2768" i="71" s="1"/>
  <c r="M2767" i="71"/>
  <c r="J2767" i="71" s="1"/>
  <c r="M2766" i="71"/>
  <c r="J2766" i="71" s="1"/>
  <c r="M2765" i="71"/>
  <c r="J2765" i="71" s="1"/>
  <c r="M2764" i="71"/>
  <c r="J2764" i="71" s="1"/>
  <c r="M2763" i="71"/>
  <c r="J2763" i="71" s="1"/>
  <c r="M2762" i="71"/>
  <c r="J2762" i="71" s="1"/>
  <c r="M2761" i="71"/>
  <c r="J2761" i="71" s="1"/>
  <c r="M2760" i="71"/>
  <c r="J2760" i="71" s="1"/>
  <c r="M2759" i="71"/>
  <c r="J2759" i="71" s="1"/>
  <c r="M2758" i="71"/>
  <c r="J2758" i="71" s="1"/>
  <c r="M2757" i="71"/>
  <c r="J2757" i="71" s="1"/>
  <c r="M2756" i="71"/>
  <c r="J2756" i="71" s="1"/>
  <c r="M2755" i="71"/>
  <c r="J2755" i="71" s="1"/>
  <c r="M2754" i="71"/>
  <c r="J2754" i="71" s="1"/>
  <c r="M2753" i="71"/>
  <c r="J2753" i="71" s="1"/>
  <c r="M2752" i="71"/>
  <c r="J2752" i="71" s="1"/>
  <c r="M2751" i="71"/>
  <c r="J2751" i="71" s="1"/>
  <c r="M2750" i="71"/>
  <c r="J2750" i="71" s="1"/>
  <c r="M2749" i="71"/>
  <c r="J2749" i="71" s="1"/>
  <c r="M2748" i="71"/>
  <c r="J2748" i="71" s="1"/>
  <c r="M2747" i="71"/>
  <c r="M2746" i="71"/>
  <c r="J2746" i="71" s="1"/>
  <c r="M2745" i="71"/>
  <c r="J2745" i="71" s="1"/>
  <c r="M2744" i="71"/>
  <c r="J2744" i="71" s="1"/>
  <c r="M2743" i="71"/>
  <c r="J2743" i="71" s="1"/>
  <c r="M2742" i="71"/>
  <c r="J2742" i="71" s="1"/>
  <c r="M2741" i="71"/>
  <c r="J2741" i="71" s="1"/>
  <c r="M2740" i="71"/>
  <c r="J2740" i="71" s="1"/>
  <c r="M2739" i="71"/>
  <c r="J2739" i="71" s="1"/>
  <c r="M2738" i="71"/>
  <c r="J2738" i="71" s="1"/>
  <c r="M2737" i="71"/>
  <c r="J2737" i="71" s="1"/>
  <c r="M2736" i="71"/>
  <c r="J2736" i="71" s="1"/>
  <c r="M2735" i="71"/>
  <c r="J2735" i="71" s="1"/>
  <c r="M2734" i="71"/>
  <c r="J2734" i="71" s="1"/>
  <c r="M2733" i="71"/>
  <c r="J2733" i="71" s="1"/>
  <c r="M2732" i="71"/>
  <c r="J2732" i="71" s="1"/>
  <c r="M2731" i="71"/>
  <c r="J2731" i="71" s="1"/>
  <c r="M2730" i="71"/>
  <c r="J2730" i="71" s="1"/>
  <c r="M2729" i="71"/>
  <c r="J2729" i="71" s="1"/>
  <c r="M2728" i="71"/>
  <c r="J2728" i="71" s="1"/>
  <c r="M2727" i="71"/>
  <c r="J2727" i="71" s="1"/>
  <c r="M2726" i="71"/>
  <c r="J2726" i="71" s="1"/>
  <c r="M2725" i="71"/>
  <c r="J2725" i="71" s="1"/>
  <c r="M2724" i="71"/>
  <c r="J2724" i="71" s="1"/>
  <c r="M2723" i="71"/>
  <c r="J2723" i="71" s="1"/>
  <c r="M2722" i="71"/>
  <c r="J2722" i="71" s="1"/>
  <c r="M2721" i="71"/>
  <c r="J2721" i="71" s="1"/>
  <c r="M2720" i="71"/>
  <c r="J2720" i="71" s="1"/>
  <c r="M2719" i="71"/>
  <c r="J2719" i="71" s="1"/>
  <c r="M2718" i="71"/>
  <c r="J2718" i="71" s="1"/>
  <c r="M2717" i="71"/>
  <c r="J2717" i="71" s="1"/>
  <c r="M2716" i="71"/>
  <c r="J2716" i="71" s="1"/>
  <c r="M2715" i="71"/>
  <c r="J2715" i="71" s="1"/>
  <c r="M2714" i="71"/>
  <c r="J2714" i="71" s="1"/>
  <c r="M2713" i="71"/>
  <c r="J2713" i="71" s="1"/>
  <c r="M2712" i="71"/>
  <c r="J2712" i="71" s="1"/>
  <c r="M2711" i="71"/>
  <c r="J2711" i="71" s="1"/>
  <c r="M2710" i="71"/>
  <c r="J2710" i="71" s="1"/>
  <c r="M2709" i="71"/>
  <c r="J2709" i="71" s="1"/>
  <c r="M2708" i="71"/>
  <c r="J2708" i="71" s="1"/>
  <c r="M2707" i="71"/>
  <c r="J2707" i="71" s="1"/>
  <c r="M2706" i="71"/>
  <c r="J2706" i="71" s="1"/>
  <c r="M2705" i="71"/>
  <c r="J2705" i="71" s="1"/>
  <c r="M2704" i="71"/>
  <c r="J2704" i="71" s="1"/>
  <c r="M2703" i="71"/>
  <c r="J2703" i="71" s="1"/>
  <c r="M2702" i="71"/>
  <c r="J2702" i="71" s="1"/>
  <c r="M2701" i="71"/>
  <c r="J2701" i="71" s="1"/>
  <c r="M2700" i="71"/>
  <c r="J2700" i="71" s="1"/>
  <c r="M2699" i="71"/>
  <c r="J2699" i="71" s="1"/>
  <c r="M2698" i="71"/>
  <c r="J2698" i="71" s="1"/>
  <c r="M2697" i="71"/>
  <c r="J2697" i="71" s="1"/>
  <c r="M2696" i="71"/>
  <c r="J2696" i="71" s="1"/>
  <c r="M2695" i="71"/>
  <c r="J2695" i="71" s="1"/>
  <c r="M2694" i="71"/>
  <c r="J2694" i="71" s="1"/>
  <c r="M2693" i="71"/>
  <c r="J2693" i="71" s="1"/>
  <c r="M2692" i="71"/>
  <c r="J2692" i="71" s="1"/>
  <c r="M2691" i="71"/>
  <c r="J2691" i="71" s="1"/>
  <c r="M2690" i="71"/>
  <c r="J2690" i="71" s="1"/>
  <c r="M2689" i="71"/>
  <c r="J2689" i="71" s="1"/>
  <c r="M2688" i="71"/>
  <c r="J2688" i="71" s="1"/>
  <c r="M2687" i="71"/>
  <c r="J2687" i="71" s="1"/>
  <c r="M2686" i="71"/>
  <c r="J2686" i="71" s="1"/>
  <c r="M2685" i="71"/>
  <c r="J2685" i="71" s="1"/>
  <c r="M2684" i="71"/>
  <c r="J2684" i="71" s="1"/>
  <c r="M2683" i="71"/>
  <c r="M2682" i="71"/>
  <c r="J2682" i="71" s="1"/>
  <c r="M2681" i="71"/>
  <c r="J2681" i="71" s="1"/>
  <c r="M2680" i="71"/>
  <c r="J2680" i="71" s="1"/>
  <c r="M2679" i="71"/>
  <c r="J2679" i="71" s="1"/>
  <c r="M2678" i="71"/>
  <c r="J2678" i="71" s="1"/>
  <c r="M2677" i="71"/>
  <c r="J2677" i="71" s="1"/>
  <c r="M2676" i="71"/>
  <c r="J2676" i="71" s="1"/>
  <c r="M2675" i="71"/>
  <c r="J2675" i="71" s="1"/>
  <c r="M2674" i="71"/>
  <c r="J2674" i="71" s="1"/>
  <c r="M2673" i="71"/>
  <c r="J2673" i="71" s="1"/>
  <c r="M2672" i="71"/>
  <c r="J2672" i="71" s="1"/>
  <c r="M2671" i="71"/>
  <c r="J2671" i="71" s="1"/>
  <c r="M2670" i="71"/>
  <c r="J2670" i="71" s="1"/>
  <c r="M2669" i="71"/>
  <c r="J2669" i="71" s="1"/>
  <c r="M2668" i="71"/>
  <c r="J2668" i="71" s="1"/>
  <c r="M2667" i="71"/>
  <c r="J2667" i="71" s="1"/>
  <c r="M2666" i="71"/>
  <c r="J2666" i="71" s="1"/>
  <c r="M2665" i="71"/>
  <c r="J2665" i="71" s="1"/>
  <c r="M2664" i="71"/>
  <c r="J2664" i="71" s="1"/>
  <c r="M2663" i="71"/>
  <c r="J2663" i="71" s="1"/>
  <c r="M2662" i="71"/>
  <c r="J2662" i="71" s="1"/>
  <c r="M2661" i="71"/>
  <c r="J2661" i="71" s="1"/>
  <c r="M2660" i="71"/>
  <c r="J2660" i="71" s="1"/>
  <c r="M2659" i="71"/>
  <c r="J2659" i="71" s="1"/>
  <c r="M2658" i="71"/>
  <c r="J2658" i="71" s="1"/>
  <c r="M2657" i="71"/>
  <c r="J2657" i="71" s="1"/>
  <c r="M2656" i="71"/>
  <c r="J2656" i="71" s="1"/>
  <c r="M2655" i="71"/>
  <c r="J2655" i="71" s="1"/>
  <c r="M2654" i="71"/>
  <c r="J2654" i="71" s="1"/>
  <c r="M2653" i="71"/>
  <c r="J2653" i="71" s="1"/>
  <c r="M2652" i="71"/>
  <c r="J2652" i="71" s="1"/>
  <c r="M2651" i="71"/>
  <c r="J2651" i="71" s="1"/>
  <c r="M2650" i="71"/>
  <c r="J2650" i="71" s="1"/>
  <c r="M2649" i="71"/>
  <c r="J2649" i="71" s="1"/>
  <c r="M2648" i="71"/>
  <c r="J2648" i="71" s="1"/>
  <c r="M2647" i="71"/>
  <c r="J2647" i="71" s="1"/>
  <c r="M2646" i="71"/>
  <c r="J2646" i="71" s="1"/>
  <c r="M2645" i="71"/>
  <c r="J2645" i="71" s="1"/>
  <c r="M2644" i="71"/>
  <c r="J2644" i="71" s="1"/>
  <c r="M2643" i="71"/>
  <c r="J2643" i="71" s="1"/>
  <c r="M2642" i="71"/>
  <c r="J2642" i="71" s="1"/>
  <c r="M2641" i="71"/>
  <c r="J2641" i="71" s="1"/>
  <c r="M2640" i="71"/>
  <c r="J2640" i="71" s="1"/>
  <c r="M2639" i="71"/>
  <c r="J2639" i="71" s="1"/>
  <c r="M2638" i="71"/>
  <c r="J2638" i="71" s="1"/>
  <c r="M2637" i="71"/>
  <c r="J2637" i="71" s="1"/>
  <c r="M2636" i="71"/>
  <c r="J2636" i="71" s="1"/>
  <c r="M2635" i="71"/>
  <c r="J2635" i="71" s="1"/>
  <c r="M2634" i="71"/>
  <c r="J2634" i="71" s="1"/>
  <c r="M2633" i="71"/>
  <c r="J2633" i="71" s="1"/>
  <c r="M2632" i="71"/>
  <c r="J2632" i="71" s="1"/>
  <c r="M2631" i="71"/>
  <c r="J2631" i="71" s="1"/>
  <c r="M2630" i="71"/>
  <c r="J2630" i="71" s="1"/>
  <c r="M2629" i="71"/>
  <c r="J2629" i="71" s="1"/>
  <c r="M2628" i="71"/>
  <c r="J2628" i="71" s="1"/>
  <c r="M2627" i="71"/>
  <c r="J2627" i="71" s="1"/>
  <c r="M2626" i="71"/>
  <c r="J2626" i="71" s="1"/>
  <c r="M2625" i="71"/>
  <c r="J2625" i="71" s="1"/>
  <c r="M2624" i="71"/>
  <c r="J2624" i="71" s="1"/>
  <c r="M2623" i="71"/>
  <c r="J2623" i="71" s="1"/>
  <c r="M2622" i="71"/>
  <c r="J2622" i="71" s="1"/>
  <c r="M2621" i="71"/>
  <c r="J2621" i="71" s="1"/>
  <c r="M2620" i="71"/>
  <c r="J2620" i="71" s="1"/>
  <c r="M2619" i="71"/>
  <c r="M2618" i="71"/>
  <c r="J2618" i="71" s="1"/>
  <c r="M2617" i="71"/>
  <c r="J2617" i="71" s="1"/>
  <c r="M2616" i="71"/>
  <c r="J2616" i="71" s="1"/>
  <c r="M2615" i="71"/>
  <c r="J2615" i="71" s="1"/>
  <c r="M2614" i="71"/>
  <c r="J2614" i="71" s="1"/>
  <c r="M2613" i="71"/>
  <c r="J2613" i="71" s="1"/>
  <c r="M2612" i="71"/>
  <c r="J2612" i="71" s="1"/>
  <c r="M2611" i="71"/>
  <c r="J2611" i="71" s="1"/>
  <c r="M2610" i="71"/>
  <c r="J2610" i="71" s="1"/>
  <c r="M2609" i="71"/>
  <c r="J2609" i="71" s="1"/>
  <c r="M2608" i="71"/>
  <c r="J2608" i="71" s="1"/>
  <c r="M2607" i="71"/>
  <c r="J2607" i="71" s="1"/>
  <c r="M2606" i="71"/>
  <c r="J2606" i="71" s="1"/>
  <c r="M2605" i="71"/>
  <c r="J2605" i="71" s="1"/>
  <c r="M2604" i="71"/>
  <c r="J2604" i="71" s="1"/>
  <c r="M2603" i="71"/>
  <c r="J2603" i="71" s="1"/>
  <c r="M2602" i="71"/>
  <c r="J2602" i="71" s="1"/>
  <c r="M2601" i="71"/>
  <c r="J2601" i="71" s="1"/>
  <c r="M2600" i="71"/>
  <c r="J2600" i="71" s="1"/>
  <c r="M2599" i="71"/>
  <c r="J2599" i="71" s="1"/>
  <c r="M2598" i="71"/>
  <c r="J2598" i="71" s="1"/>
  <c r="M2597" i="71"/>
  <c r="J2597" i="71" s="1"/>
  <c r="M2596" i="71"/>
  <c r="J2596" i="71" s="1"/>
  <c r="M2595" i="71"/>
  <c r="J2595" i="71" s="1"/>
  <c r="M2594" i="71"/>
  <c r="J2594" i="71" s="1"/>
  <c r="M2593" i="71"/>
  <c r="J2593" i="71" s="1"/>
  <c r="M2592" i="71"/>
  <c r="J2592" i="71" s="1"/>
  <c r="M2591" i="71"/>
  <c r="J2591" i="71" s="1"/>
  <c r="M2590" i="71"/>
  <c r="J2590" i="71" s="1"/>
  <c r="M2589" i="71"/>
  <c r="J2589" i="71" s="1"/>
  <c r="M2588" i="71"/>
  <c r="J2588" i="71" s="1"/>
  <c r="M2587" i="71"/>
  <c r="J2587" i="71" s="1"/>
  <c r="M2586" i="71"/>
  <c r="J2586" i="71" s="1"/>
  <c r="M2585" i="71"/>
  <c r="J2585" i="71" s="1"/>
  <c r="M2584" i="71"/>
  <c r="J2584" i="71" s="1"/>
  <c r="M2583" i="71"/>
  <c r="J2583" i="71" s="1"/>
  <c r="M2582" i="71"/>
  <c r="J2582" i="71" s="1"/>
  <c r="M2581" i="71"/>
  <c r="J2581" i="71" s="1"/>
  <c r="M2580" i="71"/>
  <c r="J2580" i="71" s="1"/>
  <c r="M2579" i="71"/>
  <c r="J2579" i="71" s="1"/>
  <c r="M2578" i="71"/>
  <c r="J2578" i="71" s="1"/>
  <c r="M2577" i="71"/>
  <c r="J2577" i="71" s="1"/>
  <c r="M2576" i="71"/>
  <c r="J2576" i="71" s="1"/>
  <c r="M2575" i="71"/>
  <c r="J2575" i="71" s="1"/>
  <c r="M2574" i="71"/>
  <c r="J2574" i="71" s="1"/>
  <c r="M2573" i="71"/>
  <c r="J2573" i="71" s="1"/>
  <c r="M2572" i="71"/>
  <c r="J2572" i="71" s="1"/>
  <c r="M2571" i="71"/>
  <c r="J2571" i="71" s="1"/>
  <c r="M2570" i="71"/>
  <c r="J2570" i="71" s="1"/>
  <c r="M2569" i="71"/>
  <c r="J2569" i="71" s="1"/>
  <c r="M2568" i="71"/>
  <c r="J2568" i="71" s="1"/>
  <c r="M2567" i="71"/>
  <c r="J2567" i="71" s="1"/>
  <c r="M2566" i="71"/>
  <c r="J2566" i="71" s="1"/>
  <c r="M2565" i="71"/>
  <c r="J2565" i="71" s="1"/>
  <c r="M2564" i="71"/>
  <c r="J2564" i="71" s="1"/>
  <c r="M2563" i="71"/>
  <c r="J2563" i="71" s="1"/>
  <c r="M2562" i="71"/>
  <c r="J2562" i="71" s="1"/>
  <c r="M2561" i="71"/>
  <c r="J2561" i="71" s="1"/>
  <c r="M2560" i="71"/>
  <c r="J2560" i="71" s="1"/>
  <c r="M2559" i="71"/>
  <c r="J2559" i="71" s="1"/>
  <c r="M2558" i="71"/>
  <c r="J2558" i="71" s="1"/>
  <c r="M2557" i="71"/>
  <c r="J2557" i="71" s="1"/>
  <c r="M2556" i="71"/>
  <c r="J2556" i="71" s="1"/>
  <c r="M2555" i="71"/>
  <c r="M2554" i="71"/>
  <c r="J2554" i="71" s="1"/>
  <c r="M2553" i="71"/>
  <c r="J2553" i="71" s="1"/>
  <c r="M2552" i="71"/>
  <c r="J2552" i="71" s="1"/>
  <c r="M2551" i="71"/>
  <c r="J2551" i="71" s="1"/>
  <c r="M2550" i="71"/>
  <c r="J2550" i="71" s="1"/>
  <c r="M2549" i="71"/>
  <c r="J2549" i="71" s="1"/>
  <c r="M2548" i="71"/>
  <c r="J2548" i="71" s="1"/>
  <c r="M2547" i="71"/>
  <c r="J2547" i="71" s="1"/>
  <c r="M2546" i="71"/>
  <c r="J2546" i="71" s="1"/>
  <c r="M2545" i="71"/>
  <c r="J2545" i="71" s="1"/>
  <c r="M2544" i="71"/>
  <c r="J2544" i="71" s="1"/>
  <c r="M2543" i="71"/>
  <c r="J2543" i="71" s="1"/>
  <c r="M2542" i="71"/>
  <c r="J2542" i="71" s="1"/>
  <c r="M2541" i="71"/>
  <c r="J2541" i="71" s="1"/>
  <c r="M2540" i="71"/>
  <c r="J2540" i="71" s="1"/>
  <c r="M2539" i="71"/>
  <c r="J2539" i="71" s="1"/>
  <c r="M2538" i="71"/>
  <c r="J2538" i="71" s="1"/>
  <c r="M2537" i="71"/>
  <c r="J2537" i="71" s="1"/>
  <c r="M2536" i="71"/>
  <c r="J2536" i="71" s="1"/>
  <c r="M2535" i="71"/>
  <c r="J2535" i="71" s="1"/>
  <c r="M2534" i="71"/>
  <c r="J2534" i="71" s="1"/>
  <c r="M2533" i="71"/>
  <c r="J2533" i="71" s="1"/>
  <c r="M2532" i="71"/>
  <c r="J2532" i="71" s="1"/>
  <c r="M2531" i="71"/>
  <c r="J2531" i="71" s="1"/>
  <c r="M2530" i="71"/>
  <c r="J2530" i="71" s="1"/>
  <c r="M2529" i="71"/>
  <c r="J2529" i="71" s="1"/>
  <c r="M2528" i="71"/>
  <c r="J2528" i="71" s="1"/>
  <c r="M2527" i="71"/>
  <c r="J2527" i="71" s="1"/>
  <c r="M2526" i="71"/>
  <c r="J2526" i="71" s="1"/>
  <c r="M2525" i="71"/>
  <c r="J2525" i="71" s="1"/>
  <c r="M2524" i="71"/>
  <c r="J2524" i="71" s="1"/>
  <c r="M2523" i="71"/>
  <c r="J2523" i="71" s="1"/>
  <c r="M2522" i="71"/>
  <c r="J2522" i="71" s="1"/>
  <c r="M2521" i="71"/>
  <c r="J2521" i="71" s="1"/>
  <c r="M2520" i="71"/>
  <c r="J2520" i="71" s="1"/>
  <c r="M2519" i="71"/>
  <c r="J2519" i="71" s="1"/>
  <c r="M2518" i="71"/>
  <c r="J2518" i="71" s="1"/>
  <c r="M2517" i="71"/>
  <c r="J2517" i="71" s="1"/>
  <c r="M2516" i="71"/>
  <c r="J2516" i="71" s="1"/>
  <c r="M2515" i="71"/>
  <c r="J2515" i="71" s="1"/>
  <c r="M2514" i="71"/>
  <c r="J2514" i="71" s="1"/>
  <c r="M2513" i="71"/>
  <c r="J2513" i="71" s="1"/>
  <c r="M2512" i="71"/>
  <c r="J2512" i="71" s="1"/>
  <c r="M2511" i="71"/>
  <c r="J2511" i="71" s="1"/>
  <c r="M2510" i="71"/>
  <c r="J2510" i="71" s="1"/>
  <c r="M2509" i="71"/>
  <c r="J2509" i="71" s="1"/>
  <c r="M2508" i="71"/>
  <c r="J2508" i="71" s="1"/>
  <c r="M2507" i="71"/>
  <c r="J2507" i="71" s="1"/>
  <c r="M2506" i="71"/>
  <c r="J2506" i="71" s="1"/>
  <c r="M2505" i="71"/>
  <c r="J2505" i="71" s="1"/>
  <c r="M2504" i="71"/>
  <c r="J2504" i="71" s="1"/>
  <c r="M2503" i="71"/>
  <c r="J2503" i="71" s="1"/>
  <c r="M2502" i="71"/>
  <c r="J2502" i="71" s="1"/>
  <c r="M2501" i="71"/>
  <c r="J2501" i="71" s="1"/>
  <c r="M2500" i="71"/>
  <c r="J2500" i="71" s="1"/>
  <c r="M2499" i="71"/>
  <c r="J2499" i="71" s="1"/>
  <c r="M2498" i="71"/>
  <c r="J2498" i="71" s="1"/>
  <c r="M2497" i="71"/>
  <c r="J2497" i="71" s="1"/>
  <c r="M2496" i="71"/>
  <c r="J2496" i="71" s="1"/>
  <c r="M2495" i="71"/>
  <c r="J2495" i="71" s="1"/>
  <c r="M2494" i="71"/>
  <c r="J2494" i="71" s="1"/>
  <c r="M2493" i="71"/>
  <c r="J2493" i="71" s="1"/>
  <c r="M2492" i="71"/>
  <c r="J2492" i="71" s="1"/>
  <c r="M2491" i="71"/>
  <c r="M2490" i="71"/>
  <c r="J2490" i="71" s="1"/>
  <c r="M2489" i="71"/>
  <c r="J2489" i="71" s="1"/>
  <c r="M2488" i="71"/>
  <c r="J2488" i="71" s="1"/>
  <c r="M2487" i="71"/>
  <c r="J2487" i="71" s="1"/>
  <c r="M2486" i="71"/>
  <c r="J2486" i="71" s="1"/>
  <c r="M2485" i="71"/>
  <c r="J2485" i="71" s="1"/>
  <c r="M2484" i="71"/>
  <c r="J2484" i="71" s="1"/>
  <c r="M2483" i="71"/>
  <c r="J2483" i="71" s="1"/>
  <c r="M2482" i="71"/>
  <c r="J2482" i="71" s="1"/>
  <c r="M2481" i="71"/>
  <c r="J2481" i="71" s="1"/>
  <c r="M2480" i="71"/>
  <c r="J2480" i="71" s="1"/>
  <c r="M2479" i="71"/>
  <c r="J2479" i="71" s="1"/>
  <c r="M2478" i="71"/>
  <c r="J2478" i="71" s="1"/>
  <c r="M2477" i="71"/>
  <c r="J2477" i="71" s="1"/>
  <c r="M2476" i="71"/>
  <c r="J2476" i="71" s="1"/>
  <c r="M2475" i="71"/>
  <c r="J2475" i="71" s="1"/>
  <c r="M2474" i="71"/>
  <c r="J2474" i="71" s="1"/>
  <c r="M2473" i="71"/>
  <c r="J2473" i="71" s="1"/>
  <c r="M2472" i="71"/>
  <c r="J2472" i="71" s="1"/>
  <c r="M2471" i="71"/>
  <c r="J2471" i="71" s="1"/>
  <c r="M2470" i="71"/>
  <c r="J2470" i="71" s="1"/>
  <c r="M2469" i="71"/>
  <c r="J2469" i="71" s="1"/>
  <c r="M2468" i="71"/>
  <c r="J2468" i="71" s="1"/>
  <c r="M2467" i="71"/>
  <c r="J2467" i="71" s="1"/>
  <c r="M2466" i="71"/>
  <c r="J2466" i="71" s="1"/>
  <c r="M2465" i="71"/>
  <c r="J2465" i="71" s="1"/>
  <c r="M2464" i="71"/>
  <c r="J2464" i="71" s="1"/>
  <c r="M2463" i="71"/>
  <c r="J2463" i="71" s="1"/>
  <c r="M2462" i="71"/>
  <c r="J2462" i="71" s="1"/>
  <c r="M2461" i="71"/>
  <c r="J2461" i="71" s="1"/>
  <c r="M2460" i="71"/>
  <c r="J2460" i="71" s="1"/>
  <c r="M2459" i="71"/>
  <c r="J2459" i="71" s="1"/>
  <c r="M2458" i="71"/>
  <c r="J2458" i="71" s="1"/>
  <c r="M2457" i="71"/>
  <c r="J2457" i="71" s="1"/>
  <c r="M2456" i="71"/>
  <c r="J2456" i="71" s="1"/>
  <c r="M2455" i="71"/>
  <c r="J2455" i="71" s="1"/>
  <c r="M2454" i="71"/>
  <c r="J2454" i="71" s="1"/>
  <c r="M2453" i="71"/>
  <c r="J2453" i="71" s="1"/>
  <c r="M2452" i="71"/>
  <c r="J2452" i="71" s="1"/>
  <c r="M2451" i="71"/>
  <c r="J2451" i="71" s="1"/>
  <c r="M2450" i="71"/>
  <c r="J2450" i="71" s="1"/>
  <c r="M2449" i="71"/>
  <c r="J2449" i="71" s="1"/>
  <c r="M2448" i="71"/>
  <c r="J2448" i="71" s="1"/>
  <c r="M2447" i="71"/>
  <c r="J2447" i="71" s="1"/>
  <c r="M2446" i="71"/>
  <c r="J2446" i="71" s="1"/>
  <c r="M2445" i="71"/>
  <c r="J2445" i="71" s="1"/>
  <c r="M2444" i="71"/>
  <c r="J2444" i="71" s="1"/>
  <c r="M2443" i="71"/>
  <c r="J2443" i="71" s="1"/>
  <c r="M2442" i="71"/>
  <c r="J2442" i="71" s="1"/>
  <c r="M2441" i="71"/>
  <c r="J2441" i="71" s="1"/>
  <c r="M2440" i="71"/>
  <c r="J2440" i="71" s="1"/>
  <c r="M2439" i="71"/>
  <c r="J2439" i="71" s="1"/>
  <c r="M2438" i="71"/>
  <c r="J2438" i="71" s="1"/>
  <c r="M2437" i="71"/>
  <c r="J2437" i="71" s="1"/>
  <c r="M2436" i="71"/>
  <c r="J2436" i="71" s="1"/>
  <c r="M2435" i="71"/>
  <c r="J2435" i="71" s="1"/>
  <c r="M2434" i="71"/>
  <c r="J2434" i="71" s="1"/>
  <c r="M2433" i="71"/>
  <c r="J2433" i="71" s="1"/>
  <c r="M2432" i="71"/>
  <c r="J2432" i="71" s="1"/>
  <c r="M2431" i="71"/>
  <c r="J2431" i="71" s="1"/>
  <c r="M2430" i="71"/>
  <c r="J2430" i="71" s="1"/>
  <c r="M2429" i="71"/>
  <c r="J2429" i="71" s="1"/>
  <c r="M2428" i="71"/>
  <c r="J2428" i="71" s="1"/>
  <c r="M2427" i="71"/>
  <c r="M2426" i="71"/>
  <c r="J2426" i="71" s="1"/>
  <c r="M2425" i="71"/>
  <c r="J2425" i="71" s="1"/>
  <c r="M2424" i="71"/>
  <c r="J2424" i="71" s="1"/>
  <c r="M2423" i="71"/>
  <c r="J2423" i="71" s="1"/>
  <c r="M2422" i="71"/>
  <c r="J2422" i="71" s="1"/>
  <c r="M2421" i="71"/>
  <c r="J2421" i="71" s="1"/>
  <c r="M2420" i="71"/>
  <c r="J2420" i="71" s="1"/>
  <c r="M2419" i="71"/>
  <c r="J2419" i="71" s="1"/>
  <c r="M2418" i="71"/>
  <c r="J2418" i="71" s="1"/>
  <c r="M2417" i="71"/>
  <c r="J2417" i="71" s="1"/>
  <c r="M2416" i="71"/>
  <c r="J2416" i="71" s="1"/>
  <c r="M2415" i="71"/>
  <c r="J2415" i="71" s="1"/>
  <c r="M2414" i="71"/>
  <c r="J2414" i="71" s="1"/>
  <c r="M2413" i="71"/>
  <c r="J2413" i="71" s="1"/>
  <c r="M2412" i="71"/>
  <c r="J2412" i="71" s="1"/>
  <c r="M2411" i="71"/>
  <c r="J2411" i="71" s="1"/>
  <c r="M2410" i="71"/>
  <c r="J2410" i="71" s="1"/>
  <c r="M2409" i="71"/>
  <c r="J2409" i="71" s="1"/>
  <c r="M2408" i="71"/>
  <c r="J2408" i="71" s="1"/>
  <c r="M2407" i="71"/>
  <c r="J2407" i="71" s="1"/>
  <c r="M2406" i="71"/>
  <c r="J2406" i="71" s="1"/>
  <c r="M2405" i="71"/>
  <c r="J2405" i="71" s="1"/>
  <c r="M2404" i="71"/>
  <c r="J2404" i="71" s="1"/>
  <c r="M2403" i="71"/>
  <c r="J2403" i="71" s="1"/>
  <c r="M2402" i="71"/>
  <c r="J2402" i="71" s="1"/>
  <c r="M2401" i="71"/>
  <c r="J2401" i="71" s="1"/>
  <c r="M2400" i="71"/>
  <c r="J2400" i="71" s="1"/>
  <c r="M2399" i="71"/>
  <c r="J2399" i="71" s="1"/>
  <c r="M2398" i="71"/>
  <c r="J2398" i="71" s="1"/>
  <c r="M2397" i="71"/>
  <c r="J2397" i="71" s="1"/>
  <c r="M2396" i="71"/>
  <c r="J2396" i="71" s="1"/>
  <c r="M2395" i="71"/>
  <c r="J2395" i="71" s="1"/>
  <c r="M2394" i="71"/>
  <c r="J2394" i="71" s="1"/>
  <c r="M2393" i="71"/>
  <c r="J2393" i="71" s="1"/>
  <c r="M2392" i="71"/>
  <c r="J2392" i="71" s="1"/>
  <c r="M2391" i="71"/>
  <c r="J2391" i="71" s="1"/>
  <c r="M2390" i="71"/>
  <c r="J2390" i="71" s="1"/>
  <c r="M2389" i="71"/>
  <c r="J2389" i="71" s="1"/>
  <c r="M2388" i="71"/>
  <c r="J2388" i="71" s="1"/>
  <c r="M2387" i="71"/>
  <c r="J2387" i="71" s="1"/>
  <c r="M2386" i="71"/>
  <c r="J2386" i="71" s="1"/>
  <c r="M2385" i="71"/>
  <c r="J2385" i="71" s="1"/>
  <c r="M2384" i="71"/>
  <c r="J2384" i="71" s="1"/>
  <c r="M2383" i="71"/>
  <c r="J2383" i="71" s="1"/>
  <c r="M2382" i="71"/>
  <c r="J2382" i="71" s="1"/>
  <c r="M2381" i="71"/>
  <c r="J2381" i="71" s="1"/>
  <c r="M2380" i="71"/>
  <c r="J2380" i="71" s="1"/>
  <c r="M2379" i="71"/>
  <c r="J2379" i="71" s="1"/>
  <c r="M2378" i="71"/>
  <c r="J2378" i="71" s="1"/>
  <c r="M2377" i="71"/>
  <c r="J2377" i="71" s="1"/>
  <c r="M2376" i="71"/>
  <c r="J2376" i="71" s="1"/>
  <c r="M2375" i="71"/>
  <c r="J2375" i="71" s="1"/>
  <c r="M2374" i="71"/>
  <c r="J2374" i="71" s="1"/>
  <c r="M2373" i="71"/>
  <c r="J2373" i="71" s="1"/>
  <c r="M2372" i="71"/>
  <c r="J2372" i="71" s="1"/>
  <c r="M2371" i="71"/>
  <c r="J2371" i="71" s="1"/>
  <c r="M2370" i="71"/>
  <c r="J2370" i="71" s="1"/>
  <c r="M2369" i="71"/>
  <c r="J2369" i="71" s="1"/>
  <c r="M2368" i="71"/>
  <c r="J2368" i="71" s="1"/>
  <c r="M2367" i="71"/>
  <c r="J2367" i="71" s="1"/>
  <c r="M2366" i="71"/>
  <c r="J2366" i="71" s="1"/>
  <c r="M2365" i="71"/>
  <c r="J2365" i="71" s="1"/>
  <c r="M2364" i="71"/>
  <c r="J2364" i="71" s="1"/>
  <c r="M2363" i="71"/>
  <c r="M2362" i="71"/>
  <c r="J2362" i="71" s="1"/>
  <c r="M2361" i="71"/>
  <c r="J2361" i="71" s="1"/>
  <c r="M2360" i="71"/>
  <c r="J2360" i="71" s="1"/>
  <c r="M2359" i="71"/>
  <c r="J2359" i="71" s="1"/>
  <c r="M2358" i="71"/>
  <c r="J2358" i="71" s="1"/>
  <c r="M2357" i="71"/>
  <c r="J2357" i="71" s="1"/>
  <c r="M2356" i="71"/>
  <c r="J2356" i="71" s="1"/>
  <c r="M2355" i="71"/>
  <c r="J2355" i="71" s="1"/>
  <c r="M2354" i="71"/>
  <c r="J2354" i="71" s="1"/>
  <c r="M2353" i="71"/>
  <c r="J2353" i="71" s="1"/>
  <c r="M2352" i="71"/>
  <c r="J2352" i="71" s="1"/>
  <c r="M2351" i="71"/>
  <c r="J2351" i="71" s="1"/>
  <c r="M2350" i="71"/>
  <c r="J2350" i="71" s="1"/>
  <c r="M2349" i="71"/>
  <c r="J2349" i="71" s="1"/>
  <c r="M2348" i="71"/>
  <c r="J2348" i="71" s="1"/>
  <c r="M2347" i="71"/>
  <c r="J2347" i="71" s="1"/>
  <c r="M2346" i="71"/>
  <c r="J2346" i="71" s="1"/>
  <c r="M2345" i="71"/>
  <c r="J2345" i="71" s="1"/>
  <c r="M2344" i="71"/>
  <c r="J2344" i="71" s="1"/>
  <c r="M2343" i="71"/>
  <c r="J2343" i="71" s="1"/>
  <c r="M2342" i="71"/>
  <c r="J2342" i="71" s="1"/>
  <c r="M2341" i="71"/>
  <c r="J2341" i="71" s="1"/>
  <c r="M2340" i="71"/>
  <c r="J2340" i="71" s="1"/>
  <c r="M2339" i="71"/>
  <c r="J2339" i="71" s="1"/>
  <c r="M2338" i="71"/>
  <c r="J2338" i="71" s="1"/>
  <c r="M2337" i="71"/>
  <c r="J2337" i="71" s="1"/>
  <c r="M2336" i="71"/>
  <c r="J2336" i="71" s="1"/>
  <c r="M2335" i="71"/>
  <c r="J2335" i="71" s="1"/>
  <c r="M2334" i="71"/>
  <c r="J2334" i="71" s="1"/>
  <c r="M2333" i="71"/>
  <c r="J2333" i="71" s="1"/>
  <c r="M2332" i="71"/>
  <c r="J2332" i="71" s="1"/>
  <c r="M2331" i="71"/>
  <c r="J2331" i="71" s="1"/>
  <c r="M2330" i="71"/>
  <c r="J2330" i="71" s="1"/>
  <c r="M2329" i="71"/>
  <c r="J2329" i="71" s="1"/>
  <c r="M2328" i="71"/>
  <c r="J2328" i="71" s="1"/>
  <c r="M2327" i="71"/>
  <c r="J2327" i="71" s="1"/>
  <c r="M2326" i="71"/>
  <c r="J2326" i="71" s="1"/>
  <c r="M2325" i="71"/>
  <c r="J2325" i="71" s="1"/>
  <c r="M2324" i="71"/>
  <c r="J2324" i="71" s="1"/>
  <c r="M2323" i="71"/>
  <c r="J2323" i="71" s="1"/>
  <c r="M2322" i="71"/>
  <c r="J2322" i="71" s="1"/>
  <c r="M2321" i="71"/>
  <c r="J2321" i="71" s="1"/>
  <c r="M2320" i="71"/>
  <c r="J2320" i="71" s="1"/>
  <c r="M2319" i="71"/>
  <c r="J2319" i="71" s="1"/>
  <c r="M2318" i="71"/>
  <c r="J2318" i="71" s="1"/>
  <c r="M2317" i="71"/>
  <c r="J2317" i="71" s="1"/>
  <c r="M2316" i="71"/>
  <c r="J2316" i="71" s="1"/>
  <c r="M2315" i="71"/>
  <c r="J2315" i="71" s="1"/>
  <c r="M2314" i="71"/>
  <c r="J2314" i="71" s="1"/>
  <c r="M2313" i="71"/>
  <c r="J2313" i="71" s="1"/>
  <c r="M2312" i="71"/>
  <c r="J2312" i="71" s="1"/>
  <c r="M2311" i="71"/>
  <c r="J2311" i="71" s="1"/>
  <c r="M2310" i="71"/>
  <c r="J2310" i="71" s="1"/>
  <c r="M2309" i="71"/>
  <c r="J2309" i="71" s="1"/>
  <c r="M2308" i="71"/>
  <c r="J2308" i="71" s="1"/>
  <c r="M2307" i="71"/>
  <c r="J2307" i="71" s="1"/>
  <c r="M2306" i="71"/>
  <c r="J2306" i="71" s="1"/>
  <c r="M2305" i="71"/>
  <c r="J2305" i="71" s="1"/>
  <c r="M2304" i="71"/>
  <c r="J2304" i="71" s="1"/>
  <c r="M2303" i="71"/>
  <c r="J2303" i="71" s="1"/>
  <c r="M2302" i="71"/>
  <c r="J2302" i="71" s="1"/>
  <c r="M2301" i="71"/>
  <c r="J2301" i="71" s="1"/>
  <c r="M2300" i="71"/>
  <c r="J2300" i="71" s="1"/>
  <c r="M2299" i="71"/>
  <c r="M2298" i="71"/>
  <c r="J2298" i="71" s="1"/>
  <c r="M2297" i="71"/>
  <c r="J2297" i="71" s="1"/>
  <c r="M2296" i="71"/>
  <c r="J2296" i="71" s="1"/>
  <c r="M2295" i="71"/>
  <c r="J2295" i="71" s="1"/>
  <c r="M2294" i="71"/>
  <c r="J2294" i="71" s="1"/>
  <c r="M2293" i="71"/>
  <c r="J2293" i="71" s="1"/>
  <c r="M2292" i="71"/>
  <c r="J2292" i="71" s="1"/>
  <c r="M2291" i="71"/>
  <c r="J2291" i="71" s="1"/>
  <c r="M2290" i="71"/>
  <c r="J2290" i="71" s="1"/>
  <c r="M2289" i="71"/>
  <c r="J2289" i="71" s="1"/>
  <c r="M2288" i="71"/>
  <c r="J2288" i="71" s="1"/>
  <c r="M2287" i="71"/>
  <c r="J2287" i="71" s="1"/>
  <c r="M2286" i="71"/>
  <c r="J2286" i="71" s="1"/>
  <c r="M2285" i="71"/>
  <c r="J2285" i="71" s="1"/>
  <c r="M2284" i="71"/>
  <c r="J2284" i="71" s="1"/>
  <c r="M2283" i="71"/>
  <c r="J2283" i="71" s="1"/>
  <c r="M2282" i="71"/>
  <c r="J2282" i="71" s="1"/>
  <c r="M2281" i="71"/>
  <c r="J2281" i="71" s="1"/>
  <c r="M2280" i="71"/>
  <c r="J2280" i="71" s="1"/>
  <c r="M2279" i="71"/>
  <c r="J2279" i="71" s="1"/>
  <c r="M2278" i="71"/>
  <c r="J2278" i="71" s="1"/>
  <c r="M2277" i="71"/>
  <c r="J2277" i="71" s="1"/>
  <c r="M2276" i="71"/>
  <c r="J2276" i="71" s="1"/>
  <c r="M2275" i="71"/>
  <c r="J2275" i="71" s="1"/>
  <c r="M2274" i="71"/>
  <c r="J2274" i="71" s="1"/>
  <c r="M2273" i="71"/>
  <c r="J2273" i="71" s="1"/>
  <c r="M2272" i="71"/>
  <c r="J2272" i="71" s="1"/>
  <c r="M2271" i="71"/>
  <c r="J2271" i="71" s="1"/>
  <c r="M2270" i="71"/>
  <c r="J2270" i="71" s="1"/>
  <c r="M2269" i="71"/>
  <c r="J2269" i="71" s="1"/>
  <c r="M2268" i="71"/>
  <c r="J2268" i="71" s="1"/>
  <c r="M2267" i="71"/>
  <c r="J2267" i="71" s="1"/>
  <c r="M2266" i="71"/>
  <c r="J2266" i="71" s="1"/>
  <c r="M2265" i="71"/>
  <c r="J2265" i="71" s="1"/>
  <c r="M2264" i="71"/>
  <c r="J2264" i="71" s="1"/>
  <c r="M2263" i="71"/>
  <c r="J2263" i="71" s="1"/>
  <c r="M2262" i="71"/>
  <c r="J2262" i="71" s="1"/>
  <c r="M2261" i="71"/>
  <c r="J2261" i="71" s="1"/>
  <c r="M2260" i="71"/>
  <c r="J2260" i="71" s="1"/>
  <c r="M2259" i="71"/>
  <c r="J2259" i="71" s="1"/>
  <c r="M2258" i="71"/>
  <c r="J2258" i="71" s="1"/>
  <c r="M2257" i="71"/>
  <c r="J2257" i="71" s="1"/>
  <c r="M2256" i="71"/>
  <c r="J2256" i="71" s="1"/>
  <c r="M2255" i="71"/>
  <c r="J2255" i="71" s="1"/>
  <c r="M2254" i="71"/>
  <c r="J2254" i="71" s="1"/>
  <c r="M2253" i="71"/>
  <c r="J2253" i="71" s="1"/>
  <c r="M2252" i="71"/>
  <c r="J2252" i="71" s="1"/>
  <c r="M2251" i="71"/>
  <c r="J2251" i="71" s="1"/>
  <c r="M2250" i="71"/>
  <c r="J2250" i="71" s="1"/>
  <c r="M2249" i="71"/>
  <c r="J2249" i="71" s="1"/>
  <c r="M2248" i="71"/>
  <c r="J2248" i="71" s="1"/>
  <c r="M2247" i="71"/>
  <c r="J2247" i="71" s="1"/>
  <c r="M2246" i="71"/>
  <c r="J2246" i="71" s="1"/>
  <c r="M2245" i="71"/>
  <c r="J2245" i="71" s="1"/>
  <c r="M2244" i="71"/>
  <c r="J2244" i="71" s="1"/>
  <c r="M2243" i="71"/>
  <c r="J2243" i="71" s="1"/>
  <c r="M2242" i="71"/>
  <c r="J2242" i="71" s="1"/>
  <c r="M2241" i="71"/>
  <c r="J2241" i="71" s="1"/>
  <c r="M2240" i="71"/>
  <c r="J2240" i="71" s="1"/>
  <c r="M2239" i="71"/>
  <c r="J2239" i="71" s="1"/>
  <c r="M2238" i="71"/>
  <c r="J2238" i="71" s="1"/>
  <c r="M2237" i="71"/>
  <c r="J2237" i="71" s="1"/>
  <c r="M2236" i="71"/>
  <c r="J2236" i="71" s="1"/>
  <c r="M2235" i="71"/>
  <c r="M2234" i="71"/>
  <c r="J2234" i="71" s="1"/>
  <c r="M2233" i="71"/>
  <c r="J2233" i="71" s="1"/>
  <c r="M2232" i="71"/>
  <c r="J2232" i="71" s="1"/>
  <c r="M2231" i="71"/>
  <c r="J2231" i="71" s="1"/>
  <c r="M2230" i="71"/>
  <c r="J2230" i="71" s="1"/>
  <c r="M2229" i="71"/>
  <c r="J2229" i="71" s="1"/>
  <c r="M2228" i="71"/>
  <c r="J2228" i="71" s="1"/>
  <c r="M2227" i="71"/>
  <c r="J2227" i="71" s="1"/>
  <c r="M2226" i="71"/>
  <c r="J2226" i="71" s="1"/>
  <c r="M2225" i="71"/>
  <c r="J2225" i="71" s="1"/>
  <c r="M2224" i="71"/>
  <c r="J2224" i="71" s="1"/>
  <c r="M2223" i="71"/>
  <c r="J2223" i="71" s="1"/>
  <c r="M2222" i="71"/>
  <c r="J2222" i="71" s="1"/>
  <c r="M2221" i="71"/>
  <c r="J2221" i="71" s="1"/>
  <c r="M2220" i="71"/>
  <c r="J2220" i="71" s="1"/>
  <c r="M2219" i="71"/>
  <c r="J2219" i="71" s="1"/>
  <c r="M2218" i="71"/>
  <c r="J2218" i="71" s="1"/>
  <c r="M2217" i="71"/>
  <c r="J2217" i="71" s="1"/>
  <c r="M2216" i="71"/>
  <c r="J2216" i="71" s="1"/>
  <c r="M2215" i="71"/>
  <c r="J2215" i="71" s="1"/>
  <c r="M2214" i="71"/>
  <c r="J2214" i="71" s="1"/>
  <c r="M2213" i="71"/>
  <c r="J2213" i="71" s="1"/>
  <c r="M2212" i="71"/>
  <c r="J2212" i="71" s="1"/>
  <c r="M2211" i="71"/>
  <c r="J2211" i="71" s="1"/>
  <c r="M2210" i="71"/>
  <c r="J2210" i="71" s="1"/>
  <c r="M2209" i="71"/>
  <c r="J2209" i="71" s="1"/>
  <c r="M2208" i="71"/>
  <c r="J2208" i="71" s="1"/>
  <c r="M2207" i="71"/>
  <c r="J2207" i="71" s="1"/>
  <c r="M2206" i="71"/>
  <c r="J2206" i="71" s="1"/>
  <c r="M2205" i="71"/>
  <c r="J2205" i="71" s="1"/>
  <c r="M2204" i="71"/>
  <c r="J2204" i="71" s="1"/>
  <c r="M2203" i="71"/>
  <c r="J2203" i="71" s="1"/>
  <c r="M2202" i="71"/>
  <c r="J2202" i="71" s="1"/>
  <c r="M2201" i="71"/>
  <c r="J2201" i="71" s="1"/>
  <c r="M2200" i="71"/>
  <c r="J2200" i="71" s="1"/>
  <c r="M2199" i="71"/>
  <c r="J2199" i="71" s="1"/>
  <c r="M2198" i="71"/>
  <c r="J2198" i="71" s="1"/>
  <c r="M2197" i="71"/>
  <c r="J2197" i="71" s="1"/>
  <c r="M2196" i="71"/>
  <c r="J2196" i="71" s="1"/>
  <c r="M2195" i="71"/>
  <c r="J2195" i="71" s="1"/>
  <c r="M2194" i="71"/>
  <c r="J2194" i="71" s="1"/>
  <c r="M2193" i="71"/>
  <c r="J2193" i="71" s="1"/>
  <c r="M2192" i="71"/>
  <c r="J2192" i="71" s="1"/>
  <c r="M2191" i="71"/>
  <c r="J2191" i="71" s="1"/>
  <c r="M2190" i="71"/>
  <c r="J2190" i="71" s="1"/>
  <c r="M2189" i="71"/>
  <c r="J2189" i="71" s="1"/>
  <c r="M2188" i="71"/>
  <c r="J2188" i="71" s="1"/>
  <c r="M2187" i="71"/>
  <c r="J2187" i="71" s="1"/>
  <c r="M2186" i="71"/>
  <c r="J2186" i="71" s="1"/>
  <c r="M2185" i="71"/>
  <c r="J2185" i="71" s="1"/>
  <c r="M2184" i="71"/>
  <c r="J2184" i="71" s="1"/>
  <c r="M2183" i="71"/>
  <c r="M2182" i="71"/>
  <c r="J2182" i="71" s="1"/>
  <c r="M2181" i="71"/>
  <c r="J2181" i="71" s="1"/>
  <c r="M2180" i="71"/>
  <c r="J2180" i="71" s="1"/>
  <c r="M2179" i="71"/>
  <c r="J2179" i="71" s="1"/>
  <c r="M2178" i="71"/>
  <c r="J2178" i="71" s="1"/>
  <c r="M2177" i="71"/>
  <c r="J2177" i="71" s="1"/>
  <c r="M2176" i="71"/>
  <c r="J2176" i="71" s="1"/>
  <c r="M2175" i="71"/>
  <c r="J2175" i="71" s="1"/>
  <c r="M2174" i="71"/>
  <c r="J2174" i="71" s="1"/>
  <c r="M2173" i="71"/>
  <c r="J2173" i="71" s="1"/>
  <c r="M2172" i="71"/>
  <c r="J2172" i="71" s="1"/>
  <c r="M2171" i="71"/>
  <c r="J2171" i="71" s="1"/>
  <c r="M2170" i="71"/>
  <c r="J2170" i="71" s="1"/>
  <c r="M2169" i="71"/>
  <c r="J2169" i="71" s="1"/>
  <c r="M2168" i="71"/>
  <c r="J2168" i="71" s="1"/>
  <c r="M2167" i="71"/>
  <c r="J2167" i="71" s="1"/>
  <c r="M2166" i="71"/>
  <c r="J2166" i="71" s="1"/>
  <c r="M2165" i="71"/>
  <c r="J2165" i="71" s="1"/>
  <c r="M2164" i="71"/>
  <c r="J2164" i="71" s="1"/>
  <c r="M2163" i="71"/>
  <c r="J2163" i="71" s="1"/>
  <c r="M2162" i="71"/>
  <c r="J2162" i="71" s="1"/>
  <c r="M2161" i="71"/>
  <c r="J2161" i="71" s="1"/>
  <c r="M2160" i="71"/>
  <c r="J2160" i="71" s="1"/>
  <c r="M2159" i="71"/>
  <c r="J2159" i="71" s="1"/>
  <c r="M2158" i="71"/>
  <c r="J2158" i="71" s="1"/>
  <c r="M2157" i="71"/>
  <c r="J2157" i="71" s="1"/>
  <c r="M2156" i="71"/>
  <c r="J2156" i="71" s="1"/>
  <c r="M2155" i="71"/>
  <c r="J2155" i="71" s="1"/>
  <c r="M2154" i="71"/>
  <c r="J2154" i="71" s="1"/>
  <c r="M2153" i="71"/>
  <c r="J2153" i="71" s="1"/>
  <c r="M2152" i="71"/>
  <c r="J2152" i="71" s="1"/>
  <c r="M2151" i="71"/>
  <c r="J2151" i="71" s="1"/>
  <c r="M2150" i="71"/>
  <c r="J2150" i="71" s="1"/>
  <c r="M2149" i="71"/>
  <c r="J2149" i="71" s="1"/>
  <c r="M2148" i="71"/>
  <c r="J2148" i="71" s="1"/>
  <c r="M2147" i="71"/>
  <c r="J2147" i="71" s="1"/>
  <c r="M2146" i="71"/>
  <c r="J2146" i="71" s="1"/>
  <c r="M2145" i="71"/>
  <c r="J2145" i="71" s="1"/>
  <c r="M2144" i="71"/>
  <c r="J2144" i="71" s="1"/>
  <c r="M2143" i="71"/>
  <c r="J2143" i="71" s="1"/>
  <c r="M2142" i="71"/>
  <c r="J2142" i="71" s="1"/>
  <c r="M2141" i="71"/>
  <c r="J2141" i="71" s="1"/>
  <c r="M2140" i="71"/>
  <c r="J2140" i="71" s="1"/>
  <c r="M2139" i="71"/>
  <c r="J2139" i="71" s="1"/>
  <c r="M2138" i="71"/>
  <c r="J2138" i="71" s="1"/>
  <c r="M2137" i="71"/>
  <c r="J2137" i="71" s="1"/>
  <c r="M2136" i="71"/>
  <c r="J2136" i="71" s="1"/>
  <c r="M2135" i="71"/>
  <c r="J2135" i="71" s="1"/>
  <c r="M2134" i="71"/>
  <c r="J2134" i="71" s="1"/>
  <c r="M2133" i="71"/>
  <c r="J2133" i="71" s="1"/>
  <c r="M2132" i="71"/>
  <c r="J2132" i="71" s="1"/>
  <c r="M2131" i="71"/>
  <c r="J2131" i="71" s="1"/>
  <c r="M2130" i="71"/>
  <c r="M2129" i="71"/>
  <c r="J2129" i="71" s="1"/>
  <c r="M2128" i="71"/>
  <c r="J2128" i="71" s="1"/>
  <c r="M2127" i="71"/>
  <c r="J2127" i="71" s="1"/>
  <c r="M2126" i="71"/>
  <c r="J2126" i="71" s="1"/>
  <c r="M2125" i="71"/>
  <c r="J2125" i="71" s="1"/>
  <c r="M2124" i="71"/>
  <c r="J2124" i="71" s="1"/>
  <c r="M2123" i="71"/>
  <c r="J2123" i="71" s="1"/>
  <c r="M2122" i="71"/>
  <c r="J2122" i="71" s="1"/>
  <c r="M2121" i="71"/>
  <c r="J2121" i="71" s="1"/>
  <c r="M2120" i="71"/>
  <c r="J2120" i="71" s="1"/>
  <c r="M2119" i="71"/>
  <c r="J2119" i="71" s="1"/>
  <c r="M2118" i="71"/>
  <c r="J2118" i="71" s="1"/>
  <c r="M2117" i="71"/>
  <c r="J2117" i="71" s="1"/>
  <c r="M2116" i="71"/>
  <c r="J2116" i="71" s="1"/>
  <c r="M2115" i="71"/>
  <c r="J2115" i="71" s="1"/>
  <c r="M2114" i="71"/>
  <c r="J2114" i="71" s="1"/>
  <c r="M2113" i="71"/>
  <c r="J2113" i="71" s="1"/>
  <c r="M2112" i="71"/>
  <c r="J2112" i="71" s="1"/>
  <c r="M2111" i="71"/>
  <c r="J2111" i="71" s="1"/>
  <c r="M2110" i="71"/>
  <c r="J2110" i="71" s="1"/>
  <c r="M2109" i="71"/>
  <c r="J2109" i="71" s="1"/>
  <c r="M2108" i="71"/>
  <c r="J2108" i="71" s="1"/>
  <c r="M2107" i="71"/>
  <c r="J2107" i="71" s="1"/>
  <c r="M2106" i="71"/>
  <c r="J2106" i="71" s="1"/>
  <c r="M2105" i="71"/>
  <c r="J2105" i="71" s="1"/>
  <c r="M2104" i="71"/>
  <c r="J2104" i="71" s="1"/>
  <c r="M2103" i="71"/>
  <c r="J2103" i="71" s="1"/>
  <c r="M2102" i="71"/>
  <c r="J2102" i="71" s="1"/>
  <c r="M2101" i="71"/>
  <c r="J2101" i="71" s="1"/>
  <c r="M2100" i="71"/>
  <c r="J2100" i="71" s="1"/>
  <c r="M2099" i="71"/>
  <c r="J2099" i="71" s="1"/>
  <c r="M2098" i="71"/>
  <c r="J2098" i="71" s="1"/>
  <c r="M2097" i="71"/>
  <c r="J2097" i="71" s="1"/>
  <c r="M2096" i="71"/>
  <c r="J2096" i="71" s="1"/>
  <c r="M2095" i="71"/>
  <c r="J2095" i="71" s="1"/>
  <c r="M2094" i="71"/>
  <c r="J2094" i="71" s="1"/>
  <c r="M2093" i="71"/>
  <c r="J2093" i="71" s="1"/>
  <c r="M2092" i="71"/>
  <c r="J2092" i="71" s="1"/>
  <c r="M2091" i="71"/>
  <c r="J2091" i="71" s="1"/>
  <c r="M2090" i="71"/>
  <c r="J2090" i="71" s="1"/>
  <c r="M2089" i="71"/>
  <c r="J2089" i="71" s="1"/>
  <c r="M2088" i="71"/>
  <c r="J2088" i="71" s="1"/>
  <c r="M2087" i="71"/>
  <c r="J2087" i="71" s="1"/>
  <c r="M2086" i="71"/>
  <c r="J2086" i="71" s="1"/>
  <c r="M2085" i="71"/>
  <c r="J2085" i="71" s="1"/>
  <c r="M2084" i="71"/>
  <c r="J2084" i="71" s="1"/>
  <c r="M2083" i="71"/>
  <c r="M2082" i="71"/>
  <c r="J2082" i="71" s="1"/>
  <c r="M2081" i="71"/>
  <c r="J2081" i="71" s="1"/>
  <c r="M2080" i="71"/>
  <c r="J2080" i="71" s="1"/>
  <c r="M2079" i="71"/>
  <c r="J2079" i="71" s="1"/>
  <c r="M2078" i="71"/>
  <c r="J2078" i="71" s="1"/>
  <c r="M2077" i="71"/>
  <c r="J2077" i="71" s="1"/>
  <c r="M2076" i="71"/>
  <c r="J2076" i="71" s="1"/>
  <c r="M2075" i="71"/>
  <c r="J2075" i="71" s="1"/>
  <c r="M2074" i="71"/>
  <c r="J2074" i="71" s="1"/>
  <c r="M2073" i="71"/>
  <c r="J2073" i="71" s="1"/>
  <c r="M2072" i="71"/>
  <c r="J2072" i="71" s="1"/>
  <c r="M2071" i="71"/>
  <c r="J2071" i="71" s="1"/>
  <c r="M2070" i="71"/>
  <c r="J2070" i="71" s="1"/>
  <c r="M2069" i="71"/>
  <c r="J2069" i="71" s="1"/>
  <c r="M2068" i="71"/>
  <c r="J2068" i="71" s="1"/>
  <c r="M2067" i="71"/>
  <c r="J2067" i="71" s="1"/>
  <c r="M2066" i="71"/>
  <c r="J2066" i="71" s="1"/>
  <c r="M2065" i="71"/>
  <c r="J2065" i="71" s="1"/>
  <c r="M2064" i="71"/>
  <c r="J2064" i="71" s="1"/>
  <c r="M2063" i="71"/>
  <c r="J2063" i="71" s="1"/>
  <c r="M2062" i="71"/>
  <c r="J2062" i="71" s="1"/>
  <c r="M2061" i="71"/>
  <c r="J2061" i="71" s="1"/>
  <c r="M2060" i="71"/>
  <c r="J2060" i="71" s="1"/>
  <c r="M2059" i="71"/>
  <c r="J2059" i="71" s="1"/>
  <c r="M2058" i="71"/>
  <c r="J2058" i="71" s="1"/>
  <c r="M2057" i="71"/>
  <c r="J2057" i="71" s="1"/>
  <c r="M2056" i="71"/>
  <c r="J2056" i="71" s="1"/>
  <c r="M2055" i="71"/>
  <c r="J2055" i="71" s="1"/>
  <c r="M2054" i="71"/>
  <c r="J2054" i="71" s="1"/>
  <c r="M2053" i="71"/>
  <c r="J2053" i="71" s="1"/>
  <c r="M2052" i="71"/>
  <c r="J2052" i="71" s="1"/>
  <c r="M2051" i="71"/>
  <c r="J2051" i="71" s="1"/>
  <c r="M2050" i="71"/>
  <c r="J2050" i="71" s="1"/>
  <c r="M2049" i="71"/>
  <c r="J2049" i="71" s="1"/>
  <c r="M2048" i="71"/>
  <c r="J2048" i="71" s="1"/>
  <c r="M2047" i="71"/>
  <c r="J2047" i="71" s="1"/>
  <c r="M2046" i="71"/>
  <c r="J2046" i="71" s="1"/>
  <c r="M2045" i="71"/>
  <c r="J2045" i="71" s="1"/>
  <c r="M2044" i="71"/>
  <c r="J2044" i="71" s="1"/>
  <c r="M2043" i="71"/>
  <c r="J2043" i="71" s="1"/>
  <c r="M2042" i="71"/>
  <c r="J2042" i="71" s="1"/>
  <c r="M2041" i="71"/>
  <c r="J2041" i="71" s="1"/>
  <c r="M2040" i="71"/>
  <c r="J2040" i="71" s="1"/>
  <c r="M2039" i="71"/>
  <c r="J2039" i="71" s="1"/>
  <c r="M2038" i="71"/>
  <c r="J2038" i="71" s="1"/>
  <c r="M2037" i="71"/>
  <c r="J2037" i="71" s="1"/>
  <c r="M2036" i="71"/>
  <c r="J2036" i="71" s="1"/>
  <c r="M2035" i="71"/>
  <c r="J2035" i="71" s="1"/>
  <c r="M2034" i="71"/>
  <c r="J2034" i="71" s="1"/>
  <c r="M2033" i="71"/>
  <c r="J2033" i="71" s="1"/>
  <c r="M2032" i="71"/>
  <c r="J2032" i="71" s="1"/>
  <c r="M2031" i="71"/>
  <c r="J2031" i="71" s="1"/>
  <c r="M2030" i="71"/>
  <c r="M2029" i="71"/>
  <c r="J2029" i="71" s="1"/>
  <c r="M2028" i="71"/>
  <c r="J2028" i="71" s="1"/>
  <c r="M2027" i="71"/>
  <c r="J2027" i="71" s="1"/>
  <c r="M2026" i="71"/>
  <c r="J2026" i="71" s="1"/>
  <c r="M2025" i="71"/>
  <c r="J2025" i="71" s="1"/>
  <c r="M2024" i="71"/>
  <c r="J2024" i="71" s="1"/>
  <c r="M2023" i="71"/>
  <c r="J2023" i="71" s="1"/>
  <c r="M2022" i="71"/>
  <c r="J2022" i="71" s="1"/>
  <c r="M2021" i="71"/>
  <c r="J2021" i="71" s="1"/>
  <c r="M2020" i="71"/>
  <c r="J2020" i="71" s="1"/>
  <c r="M2019" i="71"/>
  <c r="J2019" i="71" s="1"/>
  <c r="M2018" i="71"/>
  <c r="J2018" i="71" s="1"/>
  <c r="M2017" i="71"/>
  <c r="J2017" i="71" s="1"/>
  <c r="M2016" i="71"/>
  <c r="J2016" i="71" s="1"/>
  <c r="M2015" i="71"/>
  <c r="J2015" i="71" s="1"/>
  <c r="M2014" i="71"/>
  <c r="J2014" i="71" s="1"/>
  <c r="M2013" i="71"/>
  <c r="J2013" i="71" s="1"/>
  <c r="M2012" i="71"/>
  <c r="J2012" i="71" s="1"/>
  <c r="M2011" i="71"/>
  <c r="J2011" i="71" s="1"/>
  <c r="M2010" i="71"/>
  <c r="J2010" i="71" s="1"/>
  <c r="M2009" i="71"/>
  <c r="J2009" i="71" s="1"/>
  <c r="M2008" i="71"/>
  <c r="J2008" i="71" s="1"/>
  <c r="M2007" i="71"/>
  <c r="J2007" i="71" s="1"/>
  <c r="M2006" i="71"/>
  <c r="J2006" i="71" s="1"/>
  <c r="M2005" i="71"/>
  <c r="J2005" i="71" s="1"/>
  <c r="M2004" i="71"/>
  <c r="J2004" i="71" s="1"/>
  <c r="M2003" i="71"/>
  <c r="J2003" i="71" s="1"/>
  <c r="M2002" i="71"/>
  <c r="J2002" i="71" s="1"/>
  <c r="M2001" i="71"/>
  <c r="J2001" i="71" s="1"/>
  <c r="M2000" i="71"/>
  <c r="J2000" i="71" s="1"/>
  <c r="M1999" i="71"/>
  <c r="J1999" i="71" s="1"/>
  <c r="M1998" i="71"/>
  <c r="J1998" i="71" s="1"/>
  <c r="M1997" i="71"/>
  <c r="J1997" i="71" s="1"/>
  <c r="M1996" i="71"/>
  <c r="J1996" i="71" s="1"/>
  <c r="M1995" i="71"/>
  <c r="J1995" i="71" s="1"/>
  <c r="M1994" i="71"/>
  <c r="J1994" i="71" s="1"/>
  <c r="M1993" i="71"/>
  <c r="J1993" i="71" s="1"/>
  <c r="M1992" i="71"/>
  <c r="J1992" i="71" s="1"/>
  <c r="M1991" i="71"/>
  <c r="J1991" i="71" s="1"/>
  <c r="M1990" i="71"/>
  <c r="J1990" i="71" s="1"/>
  <c r="M1989" i="71"/>
  <c r="J1989" i="71" s="1"/>
  <c r="M1988" i="71"/>
  <c r="J1988" i="71" s="1"/>
  <c r="M1987" i="71"/>
  <c r="J1987" i="71" s="1"/>
  <c r="M1986" i="71"/>
  <c r="J1986" i="71" s="1"/>
  <c r="M1985" i="71"/>
  <c r="J1985" i="71" s="1"/>
  <c r="M1984" i="71"/>
  <c r="J1984" i="71" s="1"/>
  <c r="M1983" i="71"/>
  <c r="J1983" i="71" s="1"/>
  <c r="M1982" i="71"/>
  <c r="J1982" i="71" s="1"/>
  <c r="M1981" i="71"/>
  <c r="J1981" i="71" s="1"/>
  <c r="M1980" i="71"/>
  <c r="J1980" i="71" s="1"/>
  <c r="M1979" i="71"/>
  <c r="J1979" i="71" s="1"/>
  <c r="M1978" i="71"/>
  <c r="J1978" i="71" s="1"/>
  <c r="M1977" i="71"/>
  <c r="J1977" i="71" s="1"/>
  <c r="M1976" i="71"/>
  <c r="J1976" i="71" s="1"/>
  <c r="M1975" i="71"/>
  <c r="J1975" i="71" s="1"/>
  <c r="M1974" i="71"/>
  <c r="J1974" i="71" s="1"/>
  <c r="M1973" i="71"/>
  <c r="J1973" i="71" s="1"/>
  <c r="M1972" i="71"/>
  <c r="J1972" i="71" s="1"/>
  <c r="M1971" i="71"/>
  <c r="J1971" i="71" s="1"/>
  <c r="M1970" i="71"/>
  <c r="J1970" i="71" s="1"/>
  <c r="M1969" i="71"/>
  <c r="J1969" i="71" s="1"/>
  <c r="M1968" i="71"/>
  <c r="J1968" i="71" s="1"/>
  <c r="M1967" i="71"/>
  <c r="J1967" i="71" s="1"/>
  <c r="M1966" i="71"/>
  <c r="J1966" i="71" s="1"/>
  <c r="M1965" i="71"/>
  <c r="J1965" i="71" s="1"/>
  <c r="M1964" i="71"/>
  <c r="J1964" i="71" s="1"/>
  <c r="M1963" i="71"/>
  <c r="J1963" i="71" s="1"/>
  <c r="M1962" i="71"/>
  <c r="J1962" i="71" s="1"/>
  <c r="M1961" i="71"/>
  <c r="J1961" i="71" s="1"/>
  <c r="M1960" i="71"/>
  <c r="J1960" i="71" s="1"/>
  <c r="M1959" i="71"/>
  <c r="J1959" i="71" s="1"/>
  <c r="M1958" i="71"/>
  <c r="J1958" i="71" s="1"/>
  <c r="M1957" i="71"/>
  <c r="J1957" i="71" s="1"/>
  <c r="M1956" i="71"/>
  <c r="J1956" i="71" s="1"/>
  <c r="M1955" i="71"/>
  <c r="J1955" i="71" s="1"/>
  <c r="M1954" i="71"/>
  <c r="J1954" i="71" s="1"/>
  <c r="M1953" i="71"/>
  <c r="J1953" i="71" s="1"/>
  <c r="M1952" i="71"/>
  <c r="J1952" i="71" s="1"/>
  <c r="M1951" i="71"/>
  <c r="J1951" i="71" s="1"/>
  <c r="M1950" i="71"/>
  <c r="J1950" i="71" s="1"/>
  <c r="M1949" i="71"/>
  <c r="J1949" i="71" s="1"/>
  <c r="M1948" i="71"/>
  <c r="J1948" i="71" s="1"/>
  <c r="M1947" i="71"/>
  <c r="J1947" i="71" s="1"/>
  <c r="M1946" i="71"/>
  <c r="J1946" i="71" s="1"/>
  <c r="M1945" i="71"/>
  <c r="J1945" i="71" s="1"/>
  <c r="M1944" i="71"/>
  <c r="J1944" i="71" s="1"/>
  <c r="M1943" i="71"/>
  <c r="J1943" i="71" s="1"/>
  <c r="M1942" i="71"/>
  <c r="J1942" i="71" s="1"/>
  <c r="M1941" i="71"/>
  <c r="J1941" i="71" s="1"/>
  <c r="M1940" i="71"/>
  <c r="J1940" i="71" s="1"/>
  <c r="M1939" i="71"/>
  <c r="J1939" i="71" s="1"/>
  <c r="M1938" i="71"/>
  <c r="J1938" i="71" s="1"/>
  <c r="M1937" i="71"/>
  <c r="J1937" i="71" s="1"/>
  <c r="M1936" i="71"/>
  <c r="J1936" i="71" s="1"/>
  <c r="M1935" i="71"/>
  <c r="J1935" i="71" s="1"/>
  <c r="M1934" i="71"/>
  <c r="J1934" i="71" s="1"/>
  <c r="M1933" i="71"/>
  <c r="J1933" i="71" s="1"/>
  <c r="M1932" i="71"/>
  <c r="J1932" i="71" s="1"/>
  <c r="M1931" i="71"/>
  <c r="J1931" i="71" s="1"/>
  <c r="M1930" i="71"/>
  <c r="J1930" i="71" s="1"/>
  <c r="M1929" i="71"/>
  <c r="J1929" i="71" s="1"/>
  <c r="M1928" i="71"/>
  <c r="J1928" i="71" s="1"/>
  <c r="M1927" i="71"/>
  <c r="J1927" i="71" s="1"/>
  <c r="M1926" i="71"/>
  <c r="J1926" i="71" s="1"/>
  <c r="M1925" i="71"/>
  <c r="J1925" i="71" s="1"/>
  <c r="M1924" i="71"/>
  <c r="J1924" i="71" s="1"/>
  <c r="M1923" i="71"/>
  <c r="J1923" i="71" s="1"/>
  <c r="M1922" i="71"/>
  <c r="J1922" i="71" s="1"/>
  <c r="M1921" i="71"/>
  <c r="J1921" i="71" s="1"/>
  <c r="M1920" i="71"/>
  <c r="J1920" i="71" s="1"/>
  <c r="M1919" i="71"/>
  <c r="J1919" i="71" s="1"/>
  <c r="M1918" i="71"/>
  <c r="J1918" i="71" s="1"/>
  <c r="M1917" i="71"/>
  <c r="J1917" i="71" s="1"/>
  <c r="M1916" i="71"/>
  <c r="J1916" i="71" s="1"/>
  <c r="M1915" i="71"/>
  <c r="J1915" i="71" s="1"/>
  <c r="M1914" i="71"/>
  <c r="J1914" i="71" s="1"/>
  <c r="M1913" i="71"/>
  <c r="J1913" i="71" s="1"/>
  <c r="M1912" i="71"/>
  <c r="J1912" i="71" s="1"/>
  <c r="M1911" i="71"/>
  <c r="J1911" i="71" s="1"/>
  <c r="M1910" i="71"/>
  <c r="J1910" i="71" s="1"/>
  <c r="M1909" i="71"/>
  <c r="J1909" i="71" s="1"/>
  <c r="M1908" i="71"/>
  <c r="J1908" i="71" s="1"/>
  <c r="M1907" i="71"/>
  <c r="J1907" i="71" s="1"/>
  <c r="M1906" i="71"/>
  <c r="J1906" i="71" s="1"/>
  <c r="M1905" i="71"/>
  <c r="J1905" i="71" s="1"/>
  <c r="M1904" i="71"/>
  <c r="J1904" i="71" s="1"/>
  <c r="M1903" i="71"/>
  <c r="J1903" i="71" s="1"/>
  <c r="M1902" i="71"/>
  <c r="J1902" i="71" s="1"/>
  <c r="M1901" i="71"/>
  <c r="J1901" i="71" s="1"/>
  <c r="M1900" i="71"/>
  <c r="J1900" i="71" s="1"/>
  <c r="M1899" i="71"/>
  <c r="J1899" i="71" s="1"/>
  <c r="M1898" i="71"/>
  <c r="M1897" i="71"/>
  <c r="J1897" i="71" s="1"/>
  <c r="M1896" i="71"/>
  <c r="J1896" i="71" s="1"/>
  <c r="M1895" i="71"/>
  <c r="J1895" i="71" s="1"/>
  <c r="M1894" i="71"/>
  <c r="J1894" i="71" s="1"/>
  <c r="M1893" i="71"/>
  <c r="J1893" i="71" s="1"/>
  <c r="M1892" i="71"/>
  <c r="J1892" i="71" s="1"/>
  <c r="M1891" i="71"/>
  <c r="J1891" i="71" s="1"/>
  <c r="M1890" i="71"/>
  <c r="J1890" i="71" s="1"/>
  <c r="M1889" i="71"/>
  <c r="J1889" i="71" s="1"/>
  <c r="M1888" i="71"/>
  <c r="J1888" i="71" s="1"/>
  <c r="M1887" i="71"/>
  <c r="J1887" i="71" s="1"/>
  <c r="M1886" i="71"/>
  <c r="J1886" i="71" s="1"/>
  <c r="M1885" i="71"/>
  <c r="J1885" i="71" s="1"/>
  <c r="M1884" i="71"/>
  <c r="J1884" i="71" s="1"/>
  <c r="M1883" i="71"/>
  <c r="J1883" i="71" s="1"/>
  <c r="M1882" i="71"/>
  <c r="J1882" i="71" s="1"/>
  <c r="M1881" i="71"/>
  <c r="J1881" i="71" s="1"/>
  <c r="M1880" i="71"/>
  <c r="J1880" i="71" s="1"/>
  <c r="M1879" i="71"/>
  <c r="J1879" i="71" s="1"/>
  <c r="M1878" i="71"/>
  <c r="J1878" i="71" s="1"/>
  <c r="M1877" i="71"/>
  <c r="J1877" i="71" s="1"/>
  <c r="M1876" i="71"/>
  <c r="J1876" i="71" s="1"/>
  <c r="M1875" i="71"/>
  <c r="J1875" i="71" s="1"/>
  <c r="M1874" i="71"/>
  <c r="J1874" i="71" s="1"/>
  <c r="M1873" i="71"/>
  <c r="J1873" i="71" s="1"/>
  <c r="M1872" i="71"/>
  <c r="J1872" i="71" s="1"/>
  <c r="M1871" i="71"/>
  <c r="J1871" i="71" s="1"/>
  <c r="M1870" i="71"/>
  <c r="J1870" i="71" s="1"/>
  <c r="M1869" i="71"/>
  <c r="J1869" i="71" s="1"/>
  <c r="M1868" i="71"/>
  <c r="J1868" i="71" s="1"/>
  <c r="M1867" i="71"/>
  <c r="J1867" i="71" s="1"/>
  <c r="M1866" i="71"/>
  <c r="J1866" i="71" s="1"/>
  <c r="M1865" i="71"/>
  <c r="J1865" i="71" s="1"/>
  <c r="M1864" i="71"/>
  <c r="J1864" i="71" s="1"/>
  <c r="M1863" i="71"/>
  <c r="J1863" i="71" s="1"/>
  <c r="M1862" i="71"/>
  <c r="J1862" i="71" s="1"/>
  <c r="M1861" i="71"/>
  <c r="J1861" i="71" s="1"/>
  <c r="M1860" i="71"/>
  <c r="J1860" i="71" s="1"/>
  <c r="M1859" i="71"/>
  <c r="J1859" i="71" s="1"/>
  <c r="M1858" i="71"/>
  <c r="J1858" i="71" s="1"/>
  <c r="M1857" i="71"/>
  <c r="J1857" i="71" s="1"/>
  <c r="M1856" i="71"/>
  <c r="J1856" i="71" s="1"/>
  <c r="M1855" i="71"/>
  <c r="J1855" i="71" s="1"/>
  <c r="M1854" i="71"/>
  <c r="J1854" i="71" s="1"/>
  <c r="M1853" i="71"/>
  <c r="J1853" i="71" s="1"/>
  <c r="M1852" i="71"/>
  <c r="J1852" i="71" s="1"/>
  <c r="M1851" i="71"/>
  <c r="J1851" i="71" s="1"/>
  <c r="M1850" i="71"/>
  <c r="J1850" i="71" s="1"/>
  <c r="M1849" i="71"/>
  <c r="J1849" i="71" s="1"/>
  <c r="M1848" i="71"/>
  <c r="J1848" i="71" s="1"/>
  <c r="M1847" i="71"/>
  <c r="J1847" i="71" s="1"/>
  <c r="M1846" i="71"/>
  <c r="J1846" i="71" s="1"/>
  <c r="M1845" i="71"/>
  <c r="J1845" i="71" s="1"/>
  <c r="M1844" i="71"/>
  <c r="J1844" i="71" s="1"/>
  <c r="M1843" i="71"/>
  <c r="J1843" i="71" s="1"/>
  <c r="M1842" i="71"/>
  <c r="J1842" i="71" s="1"/>
  <c r="M1841" i="71"/>
  <c r="J1841" i="71" s="1"/>
  <c r="M1840" i="71"/>
  <c r="J1840" i="71" s="1"/>
  <c r="M1839" i="71"/>
  <c r="J1839" i="71" s="1"/>
  <c r="M1838" i="71"/>
  <c r="J1838" i="71" s="1"/>
  <c r="M1837" i="71"/>
  <c r="J1837" i="71" s="1"/>
  <c r="M1836" i="71"/>
  <c r="J1836" i="71" s="1"/>
  <c r="M1835" i="71"/>
  <c r="J1835" i="71" s="1"/>
  <c r="M1834" i="71"/>
  <c r="J1834" i="71" s="1"/>
  <c r="M1833" i="71"/>
  <c r="J1833" i="71" s="1"/>
  <c r="M1832" i="71"/>
  <c r="J1832" i="71" s="1"/>
  <c r="M1831" i="71"/>
  <c r="J1831" i="71" s="1"/>
  <c r="M1830" i="71"/>
  <c r="J1830" i="71" s="1"/>
  <c r="M1829" i="71"/>
  <c r="J1829" i="71" s="1"/>
  <c r="M1828" i="71"/>
  <c r="J1828" i="71" s="1"/>
  <c r="M1827" i="71"/>
  <c r="J1827" i="71" s="1"/>
  <c r="M1826" i="71"/>
  <c r="J1826" i="71" s="1"/>
  <c r="M1825" i="71"/>
  <c r="J1825" i="71" s="1"/>
  <c r="M1824" i="71"/>
  <c r="J1824" i="71" s="1"/>
  <c r="M1823" i="71"/>
  <c r="J1823" i="71" s="1"/>
  <c r="M1822" i="71"/>
  <c r="J1822" i="71" s="1"/>
  <c r="M1821" i="71"/>
  <c r="J1821" i="71" s="1"/>
  <c r="M1820" i="71"/>
  <c r="J1820" i="71" s="1"/>
  <c r="M1819" i="71"/>
  <c r="J1819" i="71" s="1"/>
  <c r="M1818" i="71"/>
  <c r="J1818" i="71" s="1"/>
  <c r="M1817" i="71"/>
  <c r="J1817" i="71" s="1"/>
  <c r="M1816" i="71"/>
  <c r="J1816" i="71" s="1"/>
  <c r="M1815" i="71"/>
  <c r="J1815" i="71" s="1"/>
  <c r="M1814" i="71"/>
  <c r="J1814" i="71" s="1"/>
  <c r="M1813" i="71"/>
  <c r="J1813" i="71" s="1"/>
  <c r="M1812" i="71"/>
  <c r="J1812" i="71" s="1"/>
  <c r="M1811" i="71"/>
  <c r="J1811" i="71" s="1"/>
  <c r="M1810" i="71"/>
  <c r="J1810" i="71" s="1"/>
  <c r="M1809" i="71"/>
  <c r="J1809" i="71" s="1"/>
  <c r="M1808" i="71"/>
  <c r="J1808" i="71" s="1"/>
  <c r="M1807" i="71"/>
  <c r="J1807" i="71" s="1"/>
  <c r="M1806" i="71"/>
  <c r="J1806" i="71" s="1"/>
  <c r="M1805" i="71"/>
  <c r="J1805" i="71" s="1"/>
  <c r="M1804" i="71"/>
  <c r="J1804" i="71" s="1"/>
  <c r="M1803" i="71"/>
  <c r="J1803" i="71" s="1"/>
  <c r="M1802" i="71"/>
  <c r="M1801" i="71"/>
  <c r="J1801" i="71" s="1"/>
  <c r="M1800" i="71"/>
  <c r="J1800" i="71" s="1"/>
  <c r="M1799" i="71"/>
  <c r="J1799" i="71" s="1"/>
  <c r="M1798" i="71"/>
  <c r="J1798" i="71" s="1"/>
  <c r="M1797" i="71"/>
  <c r="J1797" i="71" s="1"/>
  <c r="M1796" i="71"/>
  <c r="J1796" i="71" s="1"/>
  <c r="M1795" i="71"/>
  <c r="J1795" i="71" s="1"/>
  <c r="M1794" i="71"/>
  <c r="J1794" i="71" s="1"/>
  <c r="M1793" i="71"/>
  <c r="J1793" i="71" s="1"/>
  <c r="M1792" i="71"/>
  <c r="J1792" i="71" s="1"/>
  <c r="M1791" i="71"/>
  <c r="J1791" i="71" s="1"/>
  <c r="M1790" i="71"/>
  <c r="J1790" i="71" s="1"/>
  <c r="M1789" i="71"/>
  <c r="J1789" i="71" s="1"/>
  <c r="M1788" i="71"/>
  <c r="J1788" i="71" s="1"/>
  <c r="M1787" i="71"/>
  <c r="J1787" i="71" s="1"/>
  <c r="M1786" i="71"/>
  <c r="J1786" i="71" s="1"/>
  <c r="M1785" i="71"/>
  <c r="J1785" i="71" s="1"/>
  <c r="M1784" i="71"/>
  <c r="J1784" i="71" s="1"/>
  <c r="M1783" i="71"/>
  <c r="J1783" i="71" s="1"/>
  <c r="M1782" i="71"/>
  <c r="J1782" i="71" s="1"/>
  <c r="M1781" i="71"/>
  <c r="J1781" i="71" s="1"/>
  <c r="M1780" i="71"/>
  <c r="J1780" i="71" s="1"/>
  <c r="M1779" i="71"/>
  <c r="J1779" i="71" s="1"/>
  <c r="M1778" i="71"/>
  <c r="J1778" i="71" s="1"/>
  <c r="M1777" i="71"/>
  <c r="J1777" i="71" s="1"/>
  <c r="M1776" i="71"/>
  <c r="J1776" i="71" s="1"/>
  <c r="M1775" i="71"/>
  <c r="J1775" i="71" s="1"/>
  <c r="M1774" i="71"/>
  <c r="J1774" i="71" s="1"/>
  <c r="M1773" i="71"/>
  <c r="J1773" i="71" s="1"/>
  <c r="M1772" i="71"/>
  <c r="J1772" i="71" s="1"/>
  <c r="M1771" i="71"/>
  <c r="J1771" i="71" s="1"/>
  <c r="M1770" i="71"/>
  <c r="J1770" i="71" s="1"/>
  <c r="M1769" i="71"/>
  <c r="J1769" i="71" s="1"/>
  <c r="M1768" i="71"/>
  <c r="J1768" i="71" s="1"/>
  <c r="M1767" i="71"/>
  <c r="J1767" i="71" s="1"/>
  <c r="M1766" i="71"/>
  <c r="J1766" i="71" s="1"/>
  <c r="M1765" i="71"/>
  <c r="J1765" i="71" s="1"/>
  <c r="M1764" i="71"/>
  <c r="J1764" i="71" s="1"/>
  <c r="M1763" i="71"/>
  <c r="J1763" i="71" s="1"/>
  <c r="M1762" i="71"/>
  <c r="J1762" i="71" s="1"/>
  <c r="M1761" i="71"/>
  <c r="J1761" i="71" s="1"/>
  <c r="M1760" i="71"/>
  <c r="J1760" i="71" s="1"/>
  <c r="M1759" i="71"/>
  <c r="J1759" i="71" s="1"/>
  <c r="M1758" i="71"/>
  <c r="J1758" i="71" s="1"/>
  <c r="M1757" i="71"/>
  <c r="J1757" i="71" s="1"/>
  <c r="M1756" i="71"/>
  <c r="J1756" i="71" s="1"/>
  <c r="M1755" i="71"/>
  <c r="J1755" i="71" s="1"/>
  <c r="M1754" i="71"/>
  <c r="J1754" i="71" s="1"/>
  <c r="M1753" i="71"/>
  <c r="J1753" i="71" s="1"/>
  <c r="M1752" i="71"/>
  <c r="J1752" i="71" s="1"/>
  <c r="M1751" i="71"/>
  <c r="J1751" i="71" s="1"/>
  <c r="M1750" i="71"/>
  <c r="J1750" i="71" s="1"/>
  <c r="M1749" i="71"/>
  <c r="J1749" i="71" s="1"/>
  <c r="M1748" i="71"/>
  <c r="J1748" i="71" s="1"/>
  <c r="M1747" i="71"/>
  <c r="J1747" i="71" s="1"/>
  <c r="M1746" i="71"/>
  <c r="J1746" i="71" s="1"/>
  <c r="M1745" i="71"/>
  <c r="J1745" i="71" s="1"/>
  <c r="M1744" i="71"/>
  <c r="J1744" i="71" s="1"/>
  <c r="M1743" i="71"/>
  <c r="J1743" i="71" s="1"/>
  <c r="M1742" i="71"/>
  <c r="J1742" i="71" s="1"/>
  <c r="M1741" i="71"/>
  <c r="J1741" i="71" s="1"/>
  <c r="M1740" i="71"/>
  <c r="J1740" i="71" s="1"/>
  <c r="M1739" i="71"/>
  <c r="J1739" i="71" s="1"/>
  <c r="M1738" i="71"/>
  <c r="J1738" i="71" s="1"/>
  <c r="M1737" i="71"/>
  <c r="J1737" i="71" s="1"/>
  <c r="M1736" i="71"/>
  <c r="J1736" i="71" s="1"/>
  <c r="M1735" i="71"/>
  <c r="J1735" i="71" s="1"/>
  <c r="M1734" i="71"/>
  <c r="J1734" i="71" s="1"/>
  <c r="M1733" i="71"/>
  <c r="J1733" i="71" s="1"/>
  <c r="M1732" i="71"/>
  <c r="J1732" i="71" s="1"/>
  <c r="M1731" i="71"/>
  <c r="J1731" i="71" s="1"/>
  <c r="M1730" i="71"/>
  <c r="J1730" i="71" s="1"/>
  <c r="M1729" i="71"/>
  <c r="J1729" i="71" s="1"/>
  <c r="M1728" i="71"/>
  <c r="J1728" i="71" s="1"/>
  <c r="M1727" i="71"/>
  <c r="J1727" i="71" s="1"/>
  <c r="M1726" i="71"/>
  <c r="J1726" i="71" s="1"/>
  <c r="M1725" i="71"/>
  <c r="J1725" i="71" s="1"/>
  <c r="M1724" i="71"/>
  <c r="J1724" i="71" s="1"/>
  <c r="M1723" i="71"/>
  <c r="J1723" i="71" s="1"/>
  <c r="M1722" i="71"/>
  <c r="J1722" i="71" s="1"/>
  <c r="M1721" i="71"/>
  <c r="J1721" i="71" s="1"/>
  <c r="M1720" i="71"/>
  <c r="J1720" i="71" s="1"/>
  <c r="M1719" i="71"/>
  <c r="J1719" i="71" s="1"/>
  <c r="M1718" i="71"/>
  <c r="J1718" i="71" s="1"/>
  <c r="M1717" i="71"/>
  <c r="J1717" i="71" s="1"/>
  <c r="M1716" i="71"/>
  <c r="J1716" i="71" s="1"/>
  <c r="M1715" i="71"/>
  <c r="J1715" i="71" s="1"/>
  <c r="M1714" i="71"/>
  <c r="J1714" i="71" s="1"/>
  <c r="M1713" i="71"/>
  <c r="J1713" i="71" s="1"/>
  <c r="M1712" i="71"/>
  <c r="J1712" i="71" s="1"/>
  <c r="M1711" i="71"/>
  <c r="J1711" i="71" s="1"/>
  <c r="M1710" i="71"/>
  <c r="J1710" i="71" s="1"/>
  <c r="M1709" i="71"/>
  <c r="J1709" i="71" s="1"/>
  <c r="M1708" i="71"/>
  <c r="J1708" i="71" s="1"/>
  <c r="M1707" i="71"/>
  <c r="J1707" i="71" s="1"/>
  <c r="M1706" i="71"/>
  <c r="J1706" i="71" s="1"/>
  <c r="M1705" i="71"/>
  <c r="J1705" i="71" s="1"/>
  <c r="M1704" i="71"/>
  <c r="J1704" i="71" s="1"/>
  <c r="M1703" i="71"/>
  <c r="J1703" i="71" s="1"/>
  <c r="M1702" i="71"/>
  <c r="J1702" i="71" s="1"/>
  <c r="M1701" i="71"/>
  <c r="J1701" i="71" s="1"/>
  <c r="M1700" i="71"/>
  <c r="J1700" i="71" s="1"/>
  <c r="M1699" i="71"/>
  <c r="J1699" i="71" s="1"/>
  <c r="M1698" i="71"/>
  <c r="J1698" i="71" s="1"/>
  <c r="M1697" i="71"/>
  <c r="J1697" i="71" s="1"/>
  <c r="M1696" i="71"/>
  <c r="J1696" i="71" s="1"/>
  <c r="M1695" i="71"/>
  <c r="J1695" i="71" s="1"/>
  <c r="M1694" i="71"/>
  <c r="J1694" i="71" s="1"/>
  <c r="M1693" i="71"/>
  <c r="J1693" i="71" s="1"/>
  <c r="M1692" i="71"/>
  <c r="J1692" i="71" s="1"/>
  <c r="M1691" i="71"/>
  <c r="J1691" i="71" s="1"/>
  <c r="M1690" i="71"/>
  <c r="J1690" i="71" s="1"/>
  <c r="M1689" i="71"/>
  <c r="J1689" i="71" s="1"/>
  <c r="M1688" i="71"/>
  <c r="J1688" i="71" s="1"/>
  <c r="M1687" i="71"/>
  <c r="J1687" i="71" s="1"/>
  <c r="M1686" i="71"/>
  <c r="J1686" i="71" s="1"/>
  <c r="M1685" i="71"/>
  <c r="J1685" i="71" s="1"/>
  <c r="M1684" i="71"/>
  <c r="J1684" i="71" s="1"/>
  <c r="M1683" i="71"/>
  <c r="J1683" i="71" s="1"/>
  <c r="M1682" i="71"/>
  <c r="J1682" i="71" s="1"/>
  <c r="M1681" i="71"/>
  <c r="J1681" i="71" s="1"/>
  <c r="M1680" i="71"/>
  <c r="J1680" i="71" s="1"/>
  <c r="M1679" i="71"/>
  <c r="J1679" i="71" s="1"/>
  <c r="M1678" i="71"/>
  <c r="J1678" i="71" s="1"/>
  <c r="M1677" i="71"/>
  <c r="J1677" i="71" s="1"/>
  <c r="M1676" i="71"/>
  <c r="J1676" i="71" s="1"/>
  <c r="M1675" i="71"/>
  <c r="J1675" i="71" s="1"/>
  <c r="M1674" i="71"/>
  <c r="J1674" i="71" s="1"/>
  <c r="M1673" i="71"/>
  <c r="J1673" i="71" s="1"/>
  <c r="M1672" i="71"/>
  <c r="J1672" i="71" s="1"/>
  <c r="M1671" i="71"/>
  <c r="J1671" i="71" s="1"/>
  <c r="M1670" i="71"/>
  <c r="J1670" i="71" s="1"/>
  <c r="M1669" i="71"/>
  <c r="J1669" i="71" s="1"/>
  <c r="M1668" i="71"/>
  <c r="J1668" i="71" s="1"/>
  <c r="M1667" i="71"/>
  <c r="J1667" i="71" s="1"/>
  <c r="M1666" i="71"/>
  <c r="J1666" i="71" s="1"/>
  <c r="M1665" i="71"/>
  <c r="J1665" i="71" s="1"/>
  <c r="M1664" i="71"/>
  <c r="J1664" i="71" s="1"/>
  <c r="M1663" i="71"/>
  <c r="J1663" i="71" s="1"/>
  <c r="M1662" i="71"/>
  <c r="J1662" i="71" s="1"/>
  <c r="M1661" i="71"/>
  <c r="J1661" i="71" s="1"/>
  <c r="M1660" i="71"/>
  <c r="J1660" i="71" s="1"/>
  <c r="M1659" i="71"/>
  <c r="J1659" i="71" s="1"/>
  <c r="M1658" i="71"/>
  <c r="J1658" i="71" s="1"/>
  <c r="M1657" i="71"/>
  <c r="J1657" i="71" s="1"/>
  <c r="M1656" i="71"/>
  <c r="J1656" i="71" s="1"/>
  <c r="M1655" i="71"/>
  <c r="J1655" i="71" s="1"/>
  <c r="M1654" i="71"/>
  <c r="J1654" i="71" s="1"/>
  <c r="M1653" i="71"/>
  <c r="J1653" i="71" s="1"/>
  <c r="M1652" i="71"/>
  <c r="J1652" i="71" s="1"/>
  <c r="M1651" i="71"/>
  <c r="J1651" i="71" s="1"/>
  <c r="M1650" i="71"/>
  <c r="J1650" i="71" s="1"/>
  <c r="M1649" i="71"/>
  <c r="J1649" i="71" s="1"/>
  <c r="M1648" i="71"/>
  <c r="J1648" i="71" s="1"/>
  <c r="M1647" i="71"/>
  <c r="J1647" i="71" s="1"/>
  <c r="M1646" i="71"/>
  <c r="J1646" i="71" s="1"/>
  <c r="M1645" i="71"/>
  <c r="J1645" i="71" s="1"/>
  <c r="M1644" i="71"/>
  <c r="J1644" i="71" s="1"/>
  <c r="M1643" i="71"/>
  <c r="J1643" i="71" s="1"/>
  <c r="M1642" i="71"/>
  <c r="J1642" i="71" s="1"/>
  <c r="M1641" i="71"/>
  <c r="J1641" i="71" s="1"/>
  <c r="M1640" i="71"/>
  <c r="J1640" i="71" s="1"/>
  <c r="M1639" i="71"/>
  <c r="J1639" i="71" s="1"/>
  <c r="M1638" i="71"/>
  <c r="J1638" i="71" s="1"/>
  <c r="M1637" i="71"/>
  <c r="J1637" i="71" s="1"/>
  <c r="M1636" i="71"/>
  <c r="J1636" i="71" s="1"/>
  <c r="M1635" i="71"/>
  <c r="J1635" i="71" s="1"/>
  <c r="M1634" i="71"/>
  <c r="J1634" i="71" s="1"/>
  <c r="M1633" i="71"/>
  <c r="J1633" i="71" s="1"/>
  <c r="M1632" i="71"/>
  <c r="J1632" i="71" s="1"/>
  <c r="M1631" i="71"/>
  <c r="J1631" i="71" s="1"/>
  <c r="M1630" i="71"/>
  <c r="J1630" i="71" s="1"/>
  <c r="M1629" i="71"/>
  <c r="J1629" i="71" s="1"/>
  <c r="M1628" i="71"/>
  <c r="J1628" i="71" s="1"/>
  <c r="M1627" i="71"/>
  <c r="J1627" i="71" s="1"/>
  <c r="M1626" i="71"/>
  <c r="J1626" i="71" s="1"/>
  <c r="M1625" i="71"/>
  <c r="J1625" i="71" s="1"/>
  <c r="M1624" i="71"/>
  <c r="J1624" i="71" s="1"/>
  <c r="M1623" i="71"/>
  <c r="J1623" i="71" s="1"/>
  <c r="M1622" i="71"/>
  <c r="J1622" i="71" s="1"/>
  <c r="M1621" i="71"/>
  <c r="J1621" i="71" s="1"/>
  <c r="M1620" i="71"/>
  <c r="J1620" i="71" s="1"/>
  <c r="M1619" i="71"/>
  <c r="J1619" i="71" s="1"/>
  <c r="M1618" i="71"/>
  <c r="J1618" i="71" s="1"/>
  <c r="M1617" i="71"/>
  <c r="J1617" i="71" s="1"/>
  <c r="M1616" i="71"/>
  <c r="J1616" i="71" s="1"/>
  <c r="M1615" i="71"/>
  <c r="J1615" i="71" s="1"/>
  <c r="M1614" i="71"/>
  <c r="J1614" i="71" s="1"/>
  <c r="M1613" i="71"/>
  <c r="J1613" i="71" s="1"/>
  <c r="M1612" i="71"/>
  <c r="J1612" i="71" s="1"/>
  <c r="M1611" i="71"/>
  <c r="J1611" i="71" s="1"/>
  <c r="M1610" i="71"/>
  <c r="J1610" i="71" s="1"/>
  <c r="M1609" i="71"/>
  <c r="J1609" i="71" s="1"/>
  <c r="M1608" i="71"/>
  <c r="J1608" i="71" s="1"/>
  <c r="M1607" i="71"/>
  <c r="J1607" i="71" s="1"/>
  <c r="M1606" i="71"/>
  <c r="J1606" i="71" s="1"/>
  <c r="M1605" i="71"/>
  <c r="J1605" i="71" s="1"/>
  <c r="M1604" i="71"/>
  <c r="J1604" i="71" s="1"/>
  <c r="M1603" i="71"/>
  <c r="J1603" i="71" s="1"/>
  <c r="M1602" i="71"/>
  <c r="J1602" i="71" s="1"/>
  <c r="M1601" i="71"/>
  <c r="J1601" i="71" s="1"/>
  <c r="M1600" i="71"/>
  <c r="J1600" i="71" s="1"/>
  <c r="M1599" i="71"/>
  <c r="J1599" i="71" s="1"/>
  <c r="M1598" i="71"/>
  <c r="J1598" i="71" s="1"/>
  <c r="M1597" i="71"/>
  <c r="J1597" i="71" s="1"/>
  <c r="M1596" i="71"/>
  <c r="J1596" i="71" s="1"/>
  <c r="M1595" i="71"/>
  <c r="J1595" i="71" s="1"/>
  <c r="M1594" i="71"/>
  <c r="J1594" i="71" s="1"/>
  <c r="M1593" i="71"/>
  <c r="J1593" i="71" s="1"/>
  <c r="M1592" i="71"/>
  <c r="J1592" i="71" s="1"/>
  <c r="M1591" i="71"/>
  <c r="J1591" i="71" s="1"/>
  <c r="M1590" i="71"/>
  <c r="J1590" i="71" s="1"/>
  <c r="M1589" i="71"/>
  <c r="J1589" i="71" s="1"/>
  <c r="M1588" i="71"/>
  <c r="J1588" i="71" s="1"/>
  <c r="M1587" i="71"/>
  <c r="J1587" i="71" s="1"/>
  <c r="M1586" i="71"/>
  <c r="J1586" i="71" s="1"/>
  <c r="M1585" i="71"/>
  <c r="J1585" i="71" s="1"/>
  <c r="M1584" i="71"/>
  <c r="J1584" i="71" s="1"/>
  <c r="M1583" i="71"/>
  <c r="J1583" i="71" s="1"/>
  <c r="M1582" i="71"/>
  <c r="J1582" i="71" s="1"/>
  <c r="M1581" i="71"/>
  <c r="J1581" i="71" s="1"/>
  <c r="M1580" i="71"/>
  <c r="J1580" i="71" s="1"/>
  <c r="M1579" i="71"/>
  <c r="J1579" i="71" s="1"/>
  <c r="M1578" i="71"/>
  <c r="J1578" i="71" s="1"/>
  <c r="M1577" i="71"/>
  <c r="J1577" i="71" s="1"/>
  <c r="M1576" i="71"/>
  <c r="J1576" i="71" s="1"/>
  <c r="M1575" i="71"/>
  <c r="J1575" i="71" s="1"/>
  <c r="M1574" i="71"/>
  <c r="J1574" i="71" s="1"/>
  <c r="M1573" i="71"/>
  <c r="J1573" i="71" s="1"/>
  <c r="M1572" i="71"/>
  <c r="J1572" i="71" s="1"/>
  <c r="M1571" i="71"/>
  <c r="J1571" i="71" s="1"/>
  <c r="M1570" i="71"/>
  <c r="J1570" i="71" s="1"/>
  <c r="M1569" i="71"/>
  <c r="J1569" i="71" s="1"/>
  <c r="M1568" i="71"/>
  <c r="J1568" i="71" s="1"/>
  <c r="M1567" i="71"/>
  <c r="J1567" i="71" s="1"/>
  <c r="M1566" i="71"/>
  <c r="J1566" i="71" s="1"/>
  <c r="M1565" i="71"/>
  <c r="J1565" i="71" s="1"/>
  <c r="M1564" i="71"/>
  <c r="J1564" i="71" s="1"/>
  <c r="M1563" i="71"/>
  <c r="J1563" i="71" s="1"/>
  <c r="M1562" i="71"/>
  <c r="J1562" i="71" s="1"/>
  <c r="M1561" i="71"/>
  <c r="J1561" i="71" s="1"/>
  <c r="M1560" i="71"/>
  <c r="J1560" i="71" s="1"/>
  <c r="M1559" i="71"/>
  <c r="J1559" i="71" s="1"/>
  <c r="M1558" i="71"/>
  <c r="J1558" i="71" s="1"/>
  <c r="M1557" i="71"/>
  <c r="J1557" i="71" s="1"/>
  <c r="M1556" i="71"/>
  <c r="J1556" i="71" s="1"/>
  <c r="M1555" i="71"/>
  <c r="J1555" i="71" s="1"/>
  <c r="M1554" i="71"/>
  <c r="J1554" i="71" s="1"/>
  <c r="M1553" i="71"/>
  <c r="J1553" i="71" s="1"/>
  <c r="M1552" i="71"/>
  <c r="J1552" i="71" s="1"/>
  <c r="M1551" i="71"/>
  <c r="J1551" i="71" s="1"/>
  <c r="M1550" i="71"/>
  <c r="J1550" i="71" s="1"/>
  <c r="M1549" i="71"/>
  <c r="J1549" i="71" s="1"/>
  <c r="M1548" i="71"/>
  <c r="J1548" i="71" s="1"/>
  <c r="M1547" i="71"/>
  <c r="J1547" i="71" s="1"/>
  <c r="M1546" i="71"/>
  <c r="J1546" i="71" s="1"/>
  <c r="M1545" i="71"/>
  <c r="J1545" i="71" s="1"/>
  <c r="M1544" i="71"/>
  <c r="J1544" i="71" s="1"/>
  <c r="M1543" i="71"/>
  <c r="J1543" i="71" s="1"/>
  <c r="M1542" i="71"/>
  <c r="J1542" i="71" s="1"/>
  <c r="M1541" i="71"/>
  <c r="J1541" i="71" s="1"/>
  <c r="M1540" i="71"/>
  <c r="J1540" i="71" s="1"/>
  <c r="M1539" i="71"/>
  <c r="J1539" i="71" s="1"/>
  <c r="M1538" i="71"/>
  <c r="J1538" i="71" s="1"/>
  <c r="M1537" i="71"/>
  <c r="J1537" i="71" s="1"/>
  <c r="M1536" i="71"/>
  <c r="J1536" i="71" s="1"/>
  <c r="M1535" i="71"/>
  <c r="J1535" i="71" s="1"/>
  <c r="M1534" i="71"/>
  <c r="J1534" i="71" s="1"/>
  <c r="M1533" i="71"/>
  <c r="J1533" i="71" s="1"/>
  <c r="M1532" i="71"/>
  <c r="J1532" i="71" s="1"/>
  <c r="M1531" i="71"/>
  <c r="J1531" i="71" s="1"/>
  <c r="M1530" i="71"/>
  <c r="J1530" i="71" s="1"/>
  <c r="M1529" i="71"/>
  <c r="J1529" i="71" s="1"/>
  <c r="M1528" i="71"/>
  <c r="J1528" i="71" s="1"/>
  <c r="M1527" i="71"/>
  <c r="J1527" i="71" s="1"/>
  <c r="M1526" i="71"/>
  <c r="J1526" i="71" s="1"/>
  <c r="M1525" i="71"/>
  <c r="J1525" i="71" s="1"/>
  <c r="M1524" i="71"/>
  <c r="J1524" i="71" s="1"/>
  <c r="M1523" i="71"/>
  <c r="J1523" i="71" s="1"/>
  <c r="M1522" i="71"/>
  <c r="J1522" i="71" s="1"/>
  <c r="M1521" i="71"/>
  <c r="J1521" i="71" s="1"/>
  <c r="M1520" i="71"/>
  <c r="J1520" i="71" s="1"/>
  <c r="M1519" i="71"/>
  <c r="J1519" i="71" s="1"/>
  <c r="M1518" i="71"/>
  <c r="J1518" i="71" s="1"/>
  <c r="M1517" i="71"/>
  <c r="J1517" i="71" s="1"/>
  <c r="M1516" i="71"/>
  <c r="J1516" i="71" s="1"/>
  <c r="M1515" i="71"/>
  <c r="J1515" i="71" s="1"/>
  <c r="M1514" i="71"/>
  <c r="J1514" i="71" s="1"/>
  <c r="M1513" i="71"/>
  <c r="J1513" i="71" s="1"/>
  <c r="M1512" i="71"/>
  <c r="J1512" i="71" s="1"/>
  <c r="M1511" i="71"/>
  <c r="J1511" i="71" s="1"/>
  <c r="M1510" i="71"/>
  <c r="J1510" i="71" s="1"/>
  <c r="M1509" i="71"/>
  <c r="J1509" i="71" s="1"/>
  <c r="M1508" i="71"/>
  <c r="J1508" i="71" s="1"/>
  <c r="M1507" i="71"/>
  <c r="J1507" i="71" s="1"/>
  <c r="M1506" i="71"/>
  <c r="J1506" i="71" s="1"/>
  <c r="M1505" i="71"/>
  <c r="J1505" i="71" s="1"/>
  <c r="M1504" i="71"/>
  <c r="J1504" i="71" s="1"/>
  <c r="M1503" i="71"/>
  <c r="J1503" i="71" s="1"/>
  <c r="M1502" i="71"/>
  <c r="J1502" i="71" s="1"/>
  <c r="M1501" i="71"/>
  <c r="J1501" i="71" s="1"/>
  <c r="M1500" i="71"/>
  <c r="J1500" i="71" s="1"/>
  <c r="M1499" i="71"/>
  <c r="J1499" i="71" s="1"/>
  <c r="M1498" i="71"/>
  <c r="J1498" i="71" s="1"/>
  <c r="M1497" i="71"/>
  <c r="J1497" i="71" s="1"/>
  <c r="M1496" i="71"/>
  <c r="J1496" i="71" s="1"/>
  <c r="M1495" i="71"/>
  <c r="J1495" i="71" s="1"/>
  <c r="M1494" i="71"/>
  <c r="J1494" i="71" s="1"/>
  <c r="M1493" i="71"/>
  <c r="J1493" i="71" s="1"/>
  <c r="M1492" i="71"/>
  <c r="J1492" i="71" s="1"/>
  <c r="M1491" i="71"/>
  <c r="J1491" i="71" s="1"/>
  <c r="M1490" i="71"/>
  <c r="J1490" i="71" s="1"/>
  <c r="M1489" i="71"/>
  <c r="J1489" i="71" s="1"/>
  <c r="M1488" i="71"/>
  <c r="J1488" i="71" s="1"/>
  <c r="M1487" i="71"/>
  <c r="J1487" i="71" s="1"/>
  <c r="M1486" i="71"/>
  <c r="J1486" i="71" s="1"/>
  <c r="M1485" i="71"/>
  <c r="J1485" i="71" s="1"/>
  <c r="M1484" i="71"/>
  <c r="J1484" i="71" s="1"/>
  <c r="M1483" i="71"/>
  <c r="J1483" i="71" s="1"/>
  <c r="M1482" i="71"/>
  <c r="J1482" i="71" s="1"/>
  <c r="M1481" i="71"/>
  <c r="J1481" i="71" s="1"/>
  <c r="M1480" i="71"/>
  <c r="J1480" i="71" s="1"/>
  <c r="M1479" i="71"/>
  <c r="J1479" i="71" s="1"/>
  <c r="M1478" i="71"/>
  <c r="J1478" i="71" s="1"/>
  <c r="M1477" i="71"/>
  <c r="J1477" i="71" s="1"/>
  <c r="M1476" i="71"/>
  <c r="J1476" i="71" s="1"/>
  <c r="M1475" i="71"/>
  <c r="J1475" i="71" s="1"/>
  <c r="M1474" i="71"/>
  <c r="J1474" i="71" s="1"/>
  <c r="M1473" i="71"/>
  <c r="J1473" i="71" s="1"/>
  <c r="M1472" i="71"/>
  <c r="J1472" i="71" s="1"/>
  <c r="M1471" i="71"/>
  <c r="J1471" i="71" s="1"/>
  <c r="M1470" i="71"/>
  <c r="J1470" i="71" s="1"/>
  <c r="M1469" i="71"/>
  <c r="J1469" i="71" s="1"/>
  <c r="M1468" i="71"/>
  <c r="J1468" i="71" s="1"/>
  <c r="M1467" i="71"/>
  <c r="J1467" i="71" s="1"/>
  <c r="M1466" i="71"/>
  <c r="J1466" i="71" s="1"/>
  <c r="M1465" i="71"/>
  <c r="J1465" i="71" s="1"/>
  <c r="M1464" i="71"/>
  <c r="J1464" i="71" s="1"/>
  <c r="M1463" i="71"/>
  <c r="J1463" i="71" s="1"/>
  <c r="M1462" i="71"/>
  <c r="J1462" i="71" s="1"/>
  <c r="M1461" i="71"/>
  <c r="J1461" i="71" s="1"/>
  <c r="M1460" i="71"/>
  <c r="J1460" i="71" s="1"/>
  <c r="M1459" i="71"/>
  <c r="J1459" i="71" s="1"/>
  <c r="M1458" i="71"/>
  <c r="J1458" i="71" s="1"/>
  <c r="M1457" i="71"/>
  <c r="J1457" i="71" s="1"/>
  <c r="M1456" i="71"/>
  <c r="J1456" i="71" s="1"/>
  <c r="M1455" i="71"/>
  <c r="J1455" i="71" s="1"/>
  <c r="M1454" i="71"/>
  <c r="J1454" i="71" s="1"/>
  <c r="M1453" i="71"/>
  <c r="J1453" i="71" s="1"/>
  <c r="M1452" i="71"/>
  <c r="J1452" i="71" s="1"/>
  <c r="M1451" i="71"/>
  <c r="J1451" i="71" s="1"/>
  <c r="M1450" i="71"/>
  <c r="J1450" i="71" s="1"/>
  <c r="M1449" i="71"/>
  <c r="J1449" i="71" s="1"/>
  <c r="M1448" i="71"/>
  <c r="J1448" i="71" s="1"/>
  <c r="M1447" i="71"/>
  <c r="J1447" i="71" s="1"/>
  <c r="M1446" i="71"/>
  <c r="J1446" i="71" s="1"/>
  <c r="M1445" i="71"/>
  <c r="J1445" i="71" s="1"/>
  <c r="M1444" i="71"/>
  <c r="J1444" i="71" s="1"/>
  <c r="M1443" i="71"/>
  <c r="J1443" i="71" s="1"/>
  <c r="M1442" i="71"/>
  <c r="J1442" i="71" s="1"/>
  <c r="M1441" i="71"/>
  <c r="J1441" i="71" s="1"/>
  <c r="M1440" i="71"/>
  <c r="J1440" i="71" s="1"/>
  <c r="M1439" i="71"/>
  <c r="J1439" i="71" s="1"/>
  <c r="M1438" i="71"/>
  <c r="J1438" i="71" s="1"/>
  <c r="M1437" i="71"/>
  <c r="J1437" i="71" s="1"/>
  <c r="M1436" i="71"/>
  <c r="J1436" i="71" s="1"/>
  <c r="M1435" i="71"/>
  <c r="J1435" i="71" s="1"/>
  <c r="M1434" i="71"/>
  <c r="J1434" i="71" s="1"/>
  <c r="M1433" i="71"/>
  <c r="J1433" i="71" s="1"/>
  <c r="M1432" i="71"/>
  <c r="J1432" i="71" s="1"/>
  <c r="M1431" i="71"/>
  <c r="J1431" i="71" s="1"/>
  <c r="M1430" i="71"/>
  <c r="J1430" i="71" s="1"/>
  <c r="M1429" i="71"/>
  <c r="J1429" i="71" s="1"/>
  <c r="M1428" i="71"/>
  <c r="J1428" i="71" s="1"/>
  <c r="M1427" i="71"/>
  <c r="J1427" i="71" s="1"/>
  <c r="M1426" i="71"/>
  <c r="J1426" i="71" s="1"/>
  <c r="M1425" i="71"/>
  <c r="J1425" i="71" s="1"/>
  <c r="M1424" i="71"/>
  <c r="J1424" i="71" s="1"/>
  <c r="M1423" i="71"/>
  <c r="J1423" i="71" s="1"/>
  <c r="M1422" i="71"/>
  <c r="J1422" i="71" s="1"/>
  <c r="M1421" i="71"/>
  <c r="J1421" i="71" s="1"/>
  <c r="M1420" i="71"/>
  <c r="J1420" i="71" s="1"/>
  <c r="M1419" i="71"/>
  <c r="M1418" i="71"/>
  <c r="J1418" i="71" s="1"/>
  <c r="M1417" i="71"/>
  <c r="J1417" i="71" s="1"/>
  <c r="M1416" i="71"/>
  <c r="J1416" i="71" s="1"/>
  <c r="M1415" i="71"/>
  <c r="J1415" i="71" s="1"/>
  <c r="M1414" i="71"/>
  <c r="J1414" i="71" s="1"/>
  <c r="M1413" i="71"/>
  <c r="J1413" i="71" s="1"/>
  <c r="M1412" i="71"/>
  <c r="J1412" i="71" s="1"/>
  <c r="M1411" i="71"/>
  <c r="J1411" i="71" s="1"/>
  <c r="M1410" i="71"/>
  <c r="J1410" i="71" s="1"/>
  <c r="M1409" i="71"/>
  <c r="J1409" i="71" s="1"/>
  <c r="M1408" i="71"/>
  <c r="J1408" i="71" s="1"/>
  <c r="M1407" i="71"/>
  <c r="J1407" i="71" s="1"/>
  <c r="M1406" i="71"/>
  <c r="J1406" i="71" s="1"/>
  <c r="M1405" i="71"/>
  <c r="J1405" i="71" s="1"/>
  <c r="M1404" i="71"/>
  <c r="J1404" i="71" s="1"/>
  <c r="M1403" i="71"/>
  <c r="J1403" i="71" s="1"/>
  <c r="M1402" i="71"/>
  <c r="J1402" i="71" s="1"/>
  <c r="M1401" i="71"/>
  <c r="J1401" i="71" s="1"/>
  <c r="M1400" i="71"/>
  <c r="J1400" i="71" s="1"/>
  <c r="M1399" i="71"/>
  <c r="J1399" i="71" s="1"/>
  <c r="M1398" i="71"/>
  <c r="J1398" i="71" s="1"/>
  <c r="M1397" i="71"/>
  <c r="J1397" i="71" s="1"/>
  <c r="M1396" i="71"/>
  <c r="J1396" i="71" s="1"/>
  <c r="M1395" i="71"/>
  <c r="J1395" i="71" s="1"/>
  <c r="M1394" i="71"/>
  <c r="J1394" i="71" s="1"/>
  <c r="M1393" i="71"/>
  <c r="J1393" i="71" s="1"/>
  <c r="M1392" i="71"/>
  <c r="J1392" i="71" s="1"/>
  <c r="M1391" i="71"/>
  <c r="J1391" i="71" s="1"/>
  <c r="M1390" i="71"/>
  <c r="J1390" i="71" s="1"/>
  <c r="M1389" i="71"/>
  <c r="J1389" i="71" s="1"/>
  <c r="M1388" i="71"/>
  <c r="J1388" i="71" s="1"/>
  <c r="M1387" i="71"/>
  <c r="J1387" i="71" s="1"/>
  <c r="M1386" i="71"/>
  <c r="J1386" i="71" s="1"/>
  <c r="M1385" i="71"/>
  <c r="J1385" i="71" s="1"/>
  <c r="M1384" i="71"/>
  <c r="J1384" i="71" s="1"/>
  <c r="M1383" i="71"/>
  <c r="J1383" i="71" s="1"/>
  <c r="M1382" i="71"/>
  <c r="J1382" i="71" s="1"/>
  <c r="M1381" i="71"/>
  <c r="J1381" i="71" s="1"/>
  <c r="M1380" i="71"/>
  <c r="J1380" i="71" s="1"/>
  <c r="M1379" i="71"/>
  <c r="J1379" i="71" s="1"/>
  <c r="M1378" i="71"/>
  <c r="J1378" i="71" s="1"/>
  <c r="M1377" i="71"/>
  <c r="J1377" i="71" s="1"/>
  <c r="M1376" i="71"/>
  <c r="J1376" i="71" s="1"/>
  <c r="M1375" i="71"/>
  <c r="J1375" i="71" s="1"/>
  <c r="M1374" i="71"/>
  <c r="J1374" i="71" s="1"/>
  <c r="M1373" i="71"/>
  <c r="J1373" i="71" s="1"/>
  <c r="M1372" i="71"/>
  <c r="J1372" i="71" s="1"/>
  <c r="M1371" i="71"/>
  <c r="J1371" i="71" s="1"/>
  <c r="M1370" i="71"/>
  <c r="J1370" i="71" s="1"/>
  <c r="M1369" i="71"/>
  <c r="J1369" i="71" s="1"/>
  <c r="M1368" i="71"/>
  <c r="J1368" i="71" s="1"/>
  <c r="M1367" i="71"/>
  <c r="J1367" i="71" s="1"/>
  <c r="M1366" i="71"/>
  <c r="J1366" i="71" s="1"/>
  <c r="M1365" i="71"/>
  <c r="J1365" i="71" s="1"/>
  <c r="M1364" i="71"/>
  <c r="J1364" i="71" s="1"/>
  <c r="M1363" i="71"/>
  <c r="J1363" i="71" s="1"/>
  <c r="M1362" i="71"/>
  <c r="J1362" i="71" s="1"/>
  <c r="M1361" i="71"/>
  <c r="J1361" i="71" s="1"/>
  <c r="M1360" i="71"/>
  <c r="J1360" i="71" s="1"/>
  <c r="M1359" i="71"/>
  <c r="J1359" i="71" s="1"/>
  <c r="M1358" i="71"/>
  <c r="J1358" i="71" s="1"/>
  <c r="M1357" i="71"/>
  <c r="J1357" i="71" s="1"/>
  <c r="M1356" i="71"/>
  <c r="J1356" i="71" s="1"/>
  <c r="M1355" i="71"/>
  <c r="J1355" i="71" s="1"/>
  <c r="M1354" i="71"/>
  <c r="J1354" i="71" s="1"/>
  <c r="M1353" i="71"/>
  <c r="J1353" i="71" s="1"/>
  <c r="M1352" i="71"/>
  <c r="J1352" i="71" s="1"/>
  <c r="M1351" i="71"/>
  <c r="J1351" i="71" s="1"/>
  <c r="M1350" i="71"/>
  <c r="J1350" i="71" s="1"/>
  <c r="M1349" i="71"/>
  <c r="J1349" i="71" s="1"/>
  <c r="M1348" i="71"/>
  <c r="J1348" i="71" s="1"/>
  <c r="M1347" i="71"/>
  <c r="J1347" i="71" s="1"/>
  <c r="M1346" i="71"/>
  <c r="J1346" i="71" s="1"/>
  <c r="M1345" i="71"/>
  <c r="J1345" i="71" s="1"/>
  <c r="M1344" i="71"/>
  <c r="J1344" i="71" s="1"/>
  <c r="M1343" i="71"/>
  <c r="J1343" i="71" s="1"/>
  <c r="M1342" i="71"/>
  <c r="J1342" i="71" s="1"/>
  <c r="M1341" i="71"/>
  <c r="J1341" i="71" s="1"/>
  <c r="M1340" i="71"/>
  <c r="J1340" i="71" s="1"/>
  <c r="M1339" i="71"/>
  <c r="J1339" i="71" s="1"/>
  <c r="M1338" i="71"/>
  <c r="J1338" i="71" s="1"/>
  <c r="M1337" i="71"/>
  <c r="J1337" i="71" s="1"/>
  <c r="M1336" i="71"/>
  <c r="J1336" i="71" s="1"/>
  <c r="M1335" i="71"/>
  <c r="J1335" i="71" s="1"/>
  <c r="M1334" i="71"/>
  <c r="J1334" i="71" s="1"/>
  <c r="M1333" i="71"/>
  <c r="J1333" i="71" s="1"/>
  <c r="M1332" i="71"/>
  <c r="J1332" i="71" s="1"/>
  <c r="M1331" i="71"/>
  <c r="J1331" i="71" s="1"/>
  <c r="M1330" i="71"/>
  <c r="J1330" i="71" s="1"/>
  <c r="M1329" i="71"/>
  <c r="J1329" i="71" s="1"/>
  <c r="M1328" i="71"/>
  <c r="J1328" i="71" s="1"/>
  <c r="M1327" i="71"/>
  <c r="J1327" i="71" s="1"/>
  <c r="M1326" i="71"/>
  <c r="J1326" i="71" s="1"/>
  <c r="M1325" i="71"/>
  <c r="J1325" i="71" s="1"/>
  <c r="M1324" i="71"/>
  <c r="J1324" i="71" s="1"/>
  <c r="M1323" i="71"/>
  <c r="J1323" i="71" s="1"/>
  <c r="M1322" i="71"/>
  <c r="J1322" i="71" s="1"/>
  <c r="M1321" i="71"/>
  <c r="J1321" i="71" s="1"/>
  <c r="M1320" i="71"/>
  <c r="J1320" i="71" s="1"/>
  <c r="M1319" i="71"/>
  <c r="J1319" i="71" s="1"/>
  <c r="M1318" i="71"/>
  <c r="J1318" i="71" s="1"/>
  <c r="M1317" i="71"/>
  <c r="J1317" i="71" s="1"/>
  <c r="M1316" i="71"/>
  <c r="J1316" i="71" s="1"/>
  <c r="M1315" i="71"/>
  <c r="J1315" i="71" s="1"/>
  <c r="M1314" i="71"/>
  <c r="J1314" i="71" s="1"/>
  <c r="M1313" i="71"/>
  <c r="J1313" i="71" s="1"/>
  <c r="M1312" i="71"/>
  <c r="J1312" i="71" s="1"/>
  <c r="M1311" i="71"/>
  <c r="J1311" i="71" s="1"/>
  <c r="M1310" i="71"/>
  <c r="J1310" i="71" s="1"/>
  <c r="M1309" i="71"/>
  <c r="J1309" i="71" s="1"/>
  <c r="M1308" i="71"/>
  <c r="J1308" i="71" s="1"/>
  <c r="M1307" i="71"/>
  <c r="J1307" i="71" s="1"/>
  <c r="M1306" i="71"/>
  <c r="J1306" i="71" s="1"/>
  <c r="M1305" i="71"/>
  <c r="J1305" i="71" s="1"/>
  <c r="M1304" i="71"/>
  <c r="J1304" i="71" s="1"/>
  <c r="M1303" i="71"/>
  <c r="J1303" i="71" s="1"/>
  <c r="M1302" i="71"/>
  <c r="J1302" i="71" s="1"/>
  <c r="M1301" i="71"/>
  <c r="J1301" i="71" s="1"/>
  <c r="M1300" i="71"/>
  <c r="J1300" i="71" s="1"/>
  <c r="M1299" i="71"/>
  <c r="J1299" i="71" s="1"/>
  <c r="M1298" i="71"/>
  <c r="J1298" i="71" s="1"/>
  <c r="M1297" i="71"/>
  <c r="J1297" i="71" s="1"/>
  <c r="M1296" i="71"/>
  <c r="J1296" i="71" s="1"/>
  <c r="M1295" i="71"/>
  <c r="J1295" i="71" s="1"/>
  <c r="M1294" i="71"/>
  <c r="J1294" i="71" s="1"/>
  <c r="M1293" i="71"/>
  <c r="J1293" i="71" s="1"/>
  <c r="M1292" i="71"/>
  <c r="J1292" i="71" s="1"/>
  <c r="M1291" i="71"/>
  <c r="J1291" i="71" s="1"/>
  <c r="M1290" i="71"/>
  <c r="J1290" i="71" s="1"/>
  <c r="M1289" i="71"/>
  <c r="J1289" i="71" s="1"/>
  <c r="M1288" i="71"/>
  <c r="J1288" i="71" s="1"/>
  <c r="M1287" i="71"/>
  <c r="J1287" i="71" s="1"/>
  <c r="M1286" i="71"/>
  <c r="J1286" i="71" s="1"/>
  <c r="M1285" i="71"/>
  <c r="J1285" i="71" s="1"/>
  <c r="M1284" i="71"/>
  <c r="J1284" i="71" s="1"/>
  <c r="M1283" i="71"/>
  <c r="J1283" i="71" s="1"/>
  <c r="M1282" i="71"/>
  <c r="J1282" i="71" s="1"/>
  <c r="M1281" i="71"/>
  <c r="J1281" i="71" s="1"/>
  <c r="M1280" i="71"/>
  <c r="J1280" i="71" s="1"/>
  <c r="M1279" i="71"/>
  <c r="J1279" i="71" s="1"/>
  <c r="M1278" i="71"/>
  <c r="J1278" i="71" s="1"/>
  <c r="M1277" i="71"/>
  <c r="J1277" i="71" s="1"/>
  <c r="M1276" i="71"/>
  <c r="J1276" i="71" s="1"/>
  <c r="M1275" i="71"/>
  <c r="J1275" i="71" s="1"/>
  <c r="M1274" i="71"/>
  <c r="J1274" i="71" s="1"/>
  <c r="M1273" i="71"/>
  <c r="J1273" i="71" s="1"/>
  <c r="M1272" i="71"/>
  <c r="J1272" i="71" s="1"/>
  <c r="M1271" i="71"/>
  <c r="J1271" i="71" s="1"/>
  <c r="M1270" i="71"/>
  <c r="J1270" i="71" s="1"/>
  <c r="M1269" i="71"/>
  <c r="J1269" i="71" s="1"/>
  <c r="M1268" i="71"/>
  <c r="J1268" i="71" s="1"/>
  <c r="M1267" i="71"/>
  <c r="J1267" i="71" s="1"/>
  <c r="M1266" i="71"/>
  <c r="J1266" i="71" s="1"/>
  <c r="M1265" i="71"/>
  <c r="J1265" i="71" s="1"/>
  <c r="M1264" i="71"/>
  <c r="J1264" i="71" s="1"/>
  <c r="M1263" i="71"/>
  <c r="J1263" i="71" s="1"/>
  <c r="M1262" i="71"/>
  <c r="J1262" i="71" s="1"/>
  <c r="M1261" i="71"/>
  <c r="J1261" i="71" s="1"/>
  <c r="M1260" i="71"/>
  <c r="J1260" i="71" s="1"/>
  <c r="M1259" i="71"/>
  <c r="J1259" i="71" s="1"/>
  <c r="M1258" i="71"/>
  <c r="J1258" i="71" s="1"/>
  <c r="M1257" i="71"/>
  <c r="J1257" i="71" s="1"/>
  <c r="M1256" i="71"/>
  <c r="J1256" i="71" s="1"/>
  <c r="M1255" i="71"/>
  <c r="J1255" i="71" s="1"/>
  <c r="M1254" i="71"/>
  <c r="J1254" i="71" s="1"/>
  <c r="M1253" i="71"/>
  <c r="J1253" i="71" s="1"/>
  <c r="M1252" i="71"/>
  <c r="J1252" i="71" s="1"/>
  <c r="M1251" i="71"/>
  <c r="J1251" i="71" s="1"/>
  <c r="M1250" i="71"/>
  <c r="J1250" i="71" s="1"/>
  <c r="M1249" i="71"/>
  <c r="J1249" i="71" s="1"/>
  <c r="M1248" i="71"/>
  <c r="J1248" i="71" s="1"/>
  <c r="M1247" i="71"/>
  <c r="J1247" i="71" s="1"/>
  <c r="M1246" i="71"/>
  <c r="J1246" i="71" s="1"/>
  <c r="M1245" i="71"/>
  <c r="J1245" i="71" s="1"/>
  <c r="M1244" i="71"/>
  <c r="J1244" i="71" s="1"/>
  <c r="M1243" i="71"/>
  <c r="J1243" i="71" s="1"/>
  <c r="M1242" i="71"/>
  <c r="J1242" i="71" s="1"/>
  <c r="M1241" i="71"/>
  <c r="J1241" i="71" s="1"/>
  <c r="M1240" i="71"/>
  <c r="J1240" i="71" s="1"/>
  <c r="M1239" i="71"/>
  <c r="J1239" i="71" s="1"/>
  <c r="M1238" i="71"/>
  <c r="J1238" i="71" s="1"/>
  <c r="M1237" i="71"/>
  <c r="J1237" i="71" s="1"/>
  <c r="M1236" i="71"/>
  <c r="J1236" i="71" s="1"/>
  <c r="M1235" i="71"/>
  <c r="J1235" i="71" s="1"/>
  <c r="M1234" i="71"/>
  <c r="J1234" i="71" s="1"/>
  <c r="M1233" i="71"/>
  <c r="J1233" i="71" s="1"/>
  <c r="M1232" i="71"/>
  <c r="J1232" i="71" s="1"/>
  <c r="M1231" i="71"/>
  <c r="J1231" i="71" s="1"/>
  <c r="M1230" i="71"/>
  <c r="J1230" i="71" s="1"/>
  <c r="M1229" i="71"/>
  <c r="J1229" i="71" s="1"/>
  <c r="M1228" i="71"/>
  <c r="J1228" i="71" s="1"/>
  <c r="M1227" i="71"/>
  <c r="J1227" i="71" s="1"/>
  <c r="M1226" i="71"/>
  <c r="J1226" i="71" s="1"/>
  <c r="M1225" i="71"/>
  <c r="J1225" i="71" s="1"/>
  <c r="M1224" i="71"/>
  <c r="J1224" i="71" s="1"/>
  <c r="M1223" i="71"/>
  <c r="J1223" i="71" s="1"/>
  <c r="M1222" i="71"/>
  <c r="J1222" i="71" s="1"/>
  <c r="M1221" i="71"/>
  <c r="J1221" i="71" s="1"/>
  <c r="M1220" i="71"/>
  <c r="J1220" i="71" s="1"/>
  <c r="M1219" i="71"/>
  <c r="J1219" i="71" s="1"/>
  <c r="M1218" i="71"/>
  <c r="J1218" i="71" s="1"/>
  <c r="M1217" i="71"/>
  <c r="J1217" i="71" s="1"/>
  <c r="M1216" i="71"/>
  <c r="J1216" i="71" s="1"/>
  <c r="M1215" i="71"/>
  <c r="J1215" i="71" s="1"/>
  <c r="M1214" i="71"/>
  <c r="J1214" i="71" s="1"/>
  <c r="M1213" i="71"/>
  <c r="J1213" i="71" s="1"/>
  <c r="M1212" i="71"/>
  <c r="J1212" i="71" s="1"/>
  <c r="M1211" i="71"/>
  <c r="J1211" i="71" s="1"/>
  <c r="M1210" i="71"/>
  <c r="J1210" i="71" s="1"/>
  <c r="M1209" i="71"/>
  <c r="J1209" i="71" s="1"/>
  <c r="M1208" i="71"/>
  <c r="J1208" i="71" s="1"/>
  <c r="M1207" i="71"/>
  <c r="J1207" i="71" s="1"/>
  <c r="M1206" i="71"/>
  <c r="J1206" i="71" s="1"/>
  <c r="M1205" i="71"/>
  <c r="J1205" i="71" s="1"/>
  <c r="M1204" i="71"/>
  <c r="J1204" i="71" s="1"/>
  <c r="M1203" i="71"/>
  <c r="J1203" i="71" s="1"/>
  <c r="M1202" i="71"/>
  <c r="J1202" i="71" s="1"/>
  <c r="M1201" i="71"/>
  <c r="J1201" i="71" s="1"/>
  <c r="M1200" i="71"/>
  <c r="J1200" i="71" s="1"/>
  <c r="M1199" i="71"/>
  <c r="J1199" i="71" s="1"/>
  <c r="M1198" i="71"/>
  <c r="J1198" i="71" s="1"/>
  <c r="M1197" i="71"/>
  <c r="J1197" i="71" s="1"/>
  <c r="M1196" i="71"/>
  <c r="J1196" i="71" s="1"/>
  <c r="M1195" i="71"/>
  <c r="J1195" i="71" s="1"/>
  <c r="M1194" i="71"/>
  <c r="J1194" i="71" s="1"/>
  <c r="M1193" i="71"/>
  <c r="J1193" i="71" s="1"/>
  <c r="M1192" i="71"/>
  <c r="J1192" i="71" s="1"/>
  <c r="M1191" i="71"/>
  <c r="J1191" i="71" s="1"/>
  <c r="M1190" i="71"/>
  <c r="J1190" i="71" s="1"/>
  <c r="M1189" i="71"/>
  <c r="J1189" i="71" s="1"/>
  <c r="M1188" i="71"/>
  <c r="J1188" i="71" s="1"/>
  <c r="M1187" i="71"/>
  <c r="J1187" i="71" s="1"/>
  <c r="M1186" i="71"/>
  <c r="J1186" i="71" s="1"/>
  <c r="M1185" i="71"/>
  <c r="J1185" i="71" s="1"/>
  <c r="M1184" i="71"/>
  <c r="J1184" i="71" s="1"/>
  <c r="M1183" i="71"/>
  <c r="J1183" i="71" s="1"/>
  <c r="M1182" i="71"/>
  <c r="J1182" i="71" s="1"/>
  <c r="M1181" i="71"/>
  <c r="J1181" i="71" s="1"/>
  <c r="M1180" i="71"/>
  <c r="J1180" i="71" s="1"/>
  <c r="M1179" i="71"/>
  <c r="J1179" i="71" s="1"/>
  <c r="M1178" i="71"/>
  <c r="J1178" i="71" s="1"/>
  <c r="M1177" i="71"/>
  <c r="J1177" i="71" s="1"/>
  <c r="M1176" i="71"/>
  <c r="J1176" i="71" s="1"/>
  <c r="M1175" i="71"/>
  <c r="J1175" i="71" s="1"/>
  <c r="M1174" i="71"/>
  <c r="J1174" i="71" s="1"/>
  <c r="M1173" i="71"/>
  <c r="J1173" i="71" s="1"/>
  <c r="M1172" i="71"/>
  <c r="J1172" i="71" s="1"/>
  <c r="M1171" i="71"/>
  <c r="J1171" i="71" s="1"/>
  <c r="M1170" i="71"/>
  <c r="J1170" i="71" s="1"/>
  <c r="M1169" i="71"/>
  <c r="J1169" i="71" s="1"/>
  <c r="M1168" i="71"/>
  <c r="J1168" i="71" s="1"/>
  <c r="M1167" i="71"/>
  <c r="J1167" i="71" s="1"/>
  <c r="M1166" i="71"/>
  <c r="J1166" i="71" s="1"/>
  <c r="M1165" i="71"/>
  <c r="J1165" i="71" s="1"/>
  <c r="M1164" i="71"/>
  <c r="J1164" i="71" s="1"/>
  <c r="M1163" i="71"/>
  <c r="J1163" i="71" s="1"/>
  <c r="M1162" i="71"/>
  <c r="J1162" i="71" s="1"/>
  <c r="M1161" i="71"/>
  <c r="J1161" i="71" s="1"/>
  <c r="M1160" i="71"/>
  <c r="J1160" i="71" s="1"/>
  <c r="M1159" i="71"/>
  <c r="J1159" i="71" s="1"/>
  <c r="M1158" i="71"/>
  <c r="J1158" i="71" s="1"/>
  <c r="M1157" i="71"/>
  <c r="J1157" i="71" s="1"/>
  <c r="M1156" i="71"/>
  <c r="J1156" i="71" s="1"/>
  <c r="M1155" i="71"/>
  <c r="J1155" i="71" s="1"/>
  <c r="M1154" i="71"/>
  <c r="J1154" i="71" s="1"/>
  <c r="M1153" i="71"/>
  <c r="J1153" i="71" s="1"/>
  <c r="M1152" i="71"/>
  <c r="J1152" i="71" s="1"/>
  <c r="M1151" i="71"/>
  <c r="J1151" i="71" s="1"/>
  <c r="M1150" i="71"/>
  <c r="J1150" i="71" s="1"/>
  <c r="M1149" i="71"/>
  <c r="J1149" i="71" s="1"/>
  <c r="M1148" i="71"/>
  <c r="J1148" i="71" s="1"/>
  <c r="M1147" i="71"/>
  <c r="J1147" i="71" s="1"/>
  <c r="M1146" i="71"/>
  <c r="J1146" i="71" s="1"/>
  <c r="M1145" i="71"/>
  <c r="J1145" i="71" s="1"/>
  <c r="M1144" i="71"/>
  <c r="J1144" i="71" s="1"/>
  <c r="M1143" i="71"/>
  <c r="J1143" i="71" s="1"/>
  <c r="M1142" i="71"/>
  <c r="J1142" i="71" s="1"/>
  <c r="M1141" i="71"/>
  <c r="J1141" i="71" s="1"/>
  <c r="M1140" i="71"/>
  <c r="J1140" i="71" s="1"/>
  <c r="M1139" i="71"/>
  <c r="J1139" i="71" s="1"/>
  <c r="M1138" i="71"/>
  <c r="J1138" i="71" s="1"/>
  <c r="M1137" i="71"/>
  <c r="J1137" i="71" s="1"/>
  <c r="M1136" i="71"/>
  <c r="J1136" i="71" s="1"/>
  <c r="M1135" i="71"/>
  <c r="J1135" i="71" s="1"/>
  <c r="M1134" i="71"/>
  <c r="J1134" i="71" s="1"/>
  <c r="M1133" i="71"/>
  <c r="J1133" i="71" s="1"/>
  <c r="M1132" i="71"/>
  <c r="J1132" i="71" s="1"/>
  <c r="M1131" i="71"/>
  <c r="J1131" i="71" s="1"/>
  <c r="M1130" i="71"/>
  <c r="J1130" i="71" s="1"/>
  <c r="M1129" i="71"/>
  <c r="J1129" i="71" s="1"/>
  <c r="M1128" i="71"/>
  <c r="J1128" i="71" s="1"/>
  <c r="M1127" i="71"/>
  <c r="J1127" i="71" s="1"/>
  <c r="M1126" i="71"/>
  <c r="J1126" i="71" s="1"/>
  <c r="M1125" i="71"/>
  <c r="J1125" i="71" s="1"/>
  <c r="M1124" i="71"/>
  <c r="J1124" i="71" s="1"/>
  <c r="M1123" i="71"/>
  <c r="J1123" i="71" s="1"/>
  <c r="M1122" i="71"/>
  <c r="J1122" i="71" s="1"/>
  <c r="M1121" i="71"/>
  <c r="J1121" i="71" s="1"/>
  <c r="M1120" i="71"/>
  <c r="J1120" i="71" s="1"/>
  <c r="M1119" i="71"/>
  <c r="J1119" i="71" s="1"/>
  <c r="M1118" i="71"/>
  <c r="J1118" i="71" s="1"/>
  <c r="M1117" i="71"/>
  <c r="J1117" i="71" s="1"/>
  <c r="M1116" i="71"/>
  <c r="J1116" i="71" s="1"/>
  <c r="M1115" i="71"/>
  <c r="J1115" i="71" s="1"/>
  <c r="M1114" i="71"/>
  <c r="J1114" i="71" s="1"/>
  <c r="M1113" i="71"/>
  <c r="J1113" i="71" s="1"/>
  <c r="M1112" i="71"/>
  <c r="J1112" i="71" s="1"/>
  <c r="M1111" i="71"/>
  <c r="J1111" i="71" s="1"/>
  <c r="M1110" i="71"/>
  <c r="J1110" i="71" s="1"/>
  <c r="M1109" i="71"/>
  <c r="J1109" i="71" s="1"/>
  <c r="M1108" i="71"/>
  <c r="J1108" i="71" s="1"/>
  <c r="M1107" i="71"/>
  <c r="J1107" i="71" s="1"/>
  <c r="M1106" i="71"/>
  <c r="J1106" i="71" s="1"/>
  <c r="M1105" i="71"/>
  <c r="J1105" i="71" s="1"/>
  <c r="M1104" i="71"/>
  <c r="J1104" i="71" s="1"/>
  <c r="M1103" i="71"/>
  <c r="J1103" i="71" s="1"/>
  <c r="M1102" i="71"/>
  <c r="J1102" i="71" s="1"/>
  <c r="M1101" i="71"/>
  <c r="J1101" i="71" s="1"/>
  <c r="M1100" i="71"/>
  <c r="J1100" i="71" s="1"/>
  <c r="M1099" i="71"/>
  <c r="J1099" i="71" s="1"/>
  <c r="M1098" i="71"/>
  <c r="J1098" i="71" s="1"/>
  <c r="M1097" i="71"/>
  <c r="J1097" i="71" s="1"/>
  <c r="M1096" i="71"/>
  <c r="J1096" i="71" s="1"/>
  <c r="M1095" i="71"/>
  <c r="J1095" i="71" s="1"/>
  <c r="M1094" i="71"/>
  <c r="J1094" i="71" s="1"/>
  <c r="M1093" i="71"/>
  <c r="J1093" i="71" s="1"/>
  <c r="M1092" i="71"/>
  <c r="J1092" i="71" s="1"/>
  <c r="M1091" i="71"/>
  <c r="J1091" i="71" s="1"/>
  <c r="M1090" i="71"/>
  <c r="J1090" i="71" s="1"/>
  <c r="M1089" i="71"/>
  <c r="J1089" i="71" s="1"/>
  <c r="M1088" i="71"/>
  <c r="J1088" i="71" s="1"/>
  <c r="M1087" i="71"/>
  <c r="J1087" i="71" s="1"/>
  <c r="M1086" i="71"/>
  <c r="J1086" i="71" s="1"/>
  <c r="M1085" i="71"/>
  <c r="J1085" i="71" s="1"/>
  <c r="M1084" i="71"/>
  <c r="J1084" i="71" s="1"/>
  <c r="M1083" i="71"/>
  <c r="J1083" i="71" s="1"/>
  <c r="M1082" i="71"/>
  <c r="J1082" i="71" s="1"/>
  <c r="M1081" i="71"/>
  <c r="J1081" i="71" s="1"/>
  <c r="M1080" i="71"/>
  <c r="J1080" i="71" s="1"/>
  <c r="M1079" i="71"/>
  <c r="J1079" i="71" s="1"/>
  <c r="M1078" i="71"/>
  <c r="J1078" i="71" s="1"/>
  <c r="M1077" i="71"/>
  <c r="J1077" i="71" s="1"/>
  <c r="M1076" i="71"/>
  <c r="J1076" i="71" s="1"/>
  <c r="M1075" i="71"/>
  <c r="J1075" i="71" s="1"/>
  <c r="M1074" i="71"/>
  <c r="J1074" i="71" s="1"/>
  <c r="M1073" i="71"/>
  <c r="J1073" i="71" s="1"/>
  <c r="M1072" i="71"/>
  <c r="J1072" i="71" s="1"/>
  <c r="M1071" i="71"/>
  <c r="J1071" i="71" s="1"/>
  <c r="M1070" i="71"/>
  <c r="J1070" i="71" s="1"/>
  <c r="M1069" i="71"/>
  <c r="J1069" i="71" s="1"/>
  <c r="M1068" i="71"/>
  <c r="J1068" i="71" s="1"/>
  <c r="M1067" i="71"/>
  <c r="J1067" i="71" s="1"/>
  <c r="M1066" i="71"/>
  <c r="J1066" i="71" s="1"/>
  <c r="M1065" i="71"/>
  <c r="J1065" i="71" s="1"/>
  <c r="M1064" i="71"/>
  <c r="J1064" i="71" s="1"/>
  <c r="M1063" i="71"/>
  <c r="J1063" i="71" s="1"/>
  <c r="M1062" i="71"/>
  <c r="J1062" i="71" s="1"/>
  <c r="M1061" i="71"/>
  <c r="J1061" i="71" s="1"/>
  <c r="M1060" i="71"/>
  <c r="J1060" i="71" s="1"/>
  <c r="M1059" i="71"/>
  <c r="J1059" i="71" s="1"/>
  <c r="M1058" i="71"/>
  <c r="J1058" i="71" s="1"/>
  <c r="M1057" i="71"/>
  <c r="J1057" i="71" s="1"/>
  <c r="M1056" i="71"/>
  <c r="J1056" i="71" s="1"/>
  <c r="M1055" i="71"/>
  <c r="J1055" i="71" s="1"/>
  <c r="M1054" i="71"/>
  <c r="J1054" i="71" s="1"/>
  <c r="M1053" i="71"/>
  <c r="J1053" i="71" s="1"/>
  <c r="M1052" i="71"/>
  <c r="J1052" i="71" s="1"/>
  <c r="M1051" i="71"/>
  <c r="J1051" i="71" s="1"/>
  <c r="M1050" i="71"/>
  <c r="J1050" i="71" s="1"/>
  <c r="M1049" i="71"/>
  <c r="J1049" i="71" s="1"/>
  <c r="M1048" i="71"/>
  <c r="J1048" i="71" s="1"/>
  <c r="M1047" i="71"/>
  <c r="J1047" i="71" s="1"/>
  <c r="M1046" i="71"/>
  <c r="J1046" i="71" s="1"/>
  <c r="M1045" i="71"/>
  <c r="J1045" i="71" s="1"/>
  <c r="M1044" i="71"/>
  <c r="J1044" i="71" s="1"/>
  <c r="M1043" i="71"/>
  <c r="J1043" i="71" s="1"/>
  <c r="M1042" i="71"/>
  <c r="J1042" i="71" s="1"/>
  <c r="M1041" i="71"/>
  <c r="J1041" i="71" s="1"/>
  <c r="M1040" i="71"/>
  <c r="J1040" i="71" s="1"/>
  <c r="M1039" i="71"/>
  <c r="J1039" i="71" s="1"/>
  <c r="M1038" i="71"/>
  <c r="J1038" i="71" s="1"/>
  <c r="M1037" i="71"/>
  <c r="J1037" i="71" s="1"/>
  <c r="M1036" i="71"/>
  <c r="J1036" i="71" s="1"/>
  <c r="M1035" i="71"/>
  <c r="J1035" i="71" s="1"/>
  <c r="M1034" i="71"/>
  <c r="J1034" i="71" s="1"/>
  <c r="M1033" i="71"/>
  <c r="J1033" i="71" s="1"/>
  <c r="M1032" i="71"/>
  <c r="J1032" i="71" s="1"/>
  <c r="M1031" i="71"/>
  <c r="J1031" i="71" s="1"/>
  <c r="M1030" i="71"/>
  <c r="J1030" i="71" s="1"/>
  <c r="M1029" i="71"/>
  <c r="J1029" i="71" s="1"/>
  <c r="M1028" i="71"/>
  <c r="J1028" i="71" s="1"/>
  <c r="M1027" i="71"/>
  <c r="J1027" i="71" s="1"/>
  <c r="M1026" i="71"/>
  <c r="J1026" i="71" s="1"/>
  <c r="M1025" i="71"/>
  <c r="J1025" i="71" s="1"/>
  <c r="M1024" i="71"/>
  <c r="J1024" i="71" s="1"/>
  <c r="M1023" i="71"/>
  <c r="J1023" i="71" s="1"/>
  <c r="M1022" i="71"/>
  <c r="J1022" i="71" s="1"/>
  <c r="M1021" i="71"/>
  <c r="M1020" i="71"/>
  <c r="J1020" i="71" s="1"/>
  <c r="M1019" i="71"/>
  <c r="J1019" i="71" s="1"/>
  <c r="M1018" i="71"/>
  <c r="J1018" i="71" s="1"/>
  <c r="M1017" i="71"/>
  <c r="J1017" i="71" s="1"/>
  <c r="M1016" i="71"/>
  <c r="J1016" i="71" s="1"/>
  <c r="M1015" i="71"/>
  <c r="J1015" i="71" s="1"/>
  <c r="M1014" i="71"/>
  <c r="J1014" i="71" s="1"/>
  <c r="M1013" i="71"/>
  <c r="J1013" i="71" s="1"/>
  <c r="M1012" i="71"/>
  <c r="J1012" i="71" s="1"/>
  <c r="M1011" i="71"/>
  <c r="J1011" i="71" s="1"/>
  <c r="M1010" i="71"/>
  <c r="J1010" i="71" s="1"/>
  <c r="M1009" i="71"/>
  <c r="J1009" i="71" s="1"/>
  <c r="M1008" i="71"/>
  <c r="J1008" i="71" s="1"/>
  <c r="M1007" i="71"/>
  <c r="J1007" i="71" s="1"/>
  <c r="M1006" i="71"/>
  <c r="J1006" i="71" s="1"/>
  <c r="M1005" i="71"/>
  <c r="J1005" i="71" s="1"/>
  <c r="M1004" i="71"/>
  <c r="J1004" i="71" s="1"/>
  <c r="M1003" i="71"/>
  <c r="J1003" i="71" s="1"/>
  <c r="M1002" i="71"/>
  <c r="J1002" i="71" s="1"/>
  <c r="M1001" i="71"/>
  <c r="J1001" i="71" s="1"/>
  <c r="M1000" i="71"/>
  <c r="J1000" i="71" s="1"/>
  <c r="M999" i="71"/>
  <c r="J999" i="71" s="1"/>
  <c r="M998" i="71"/>
  <c r="J998" i="71" s="1"/>
  <c r="M997" i="71"/>
  <c r="J997" i="71" s="1"/>
  <c r="M996" i="71"/>
  <c r="J996" i="71" s="1"/>
  <c r="M995" i="71"/>
  <c r="J995" i="71" s="1"/>
  <c r="M994" i="71"/>
  <c r="J994" i="71" s="1"/>
  <c r="M993" i="71"/>
  <c r="J993" i="71" s="1"/>
  <c r="M992" i="71"/>
  <c r="J992" i="71" s="1"/>
  <c r="M991" i="71"/>
  <c r="J991" i="71" s="1"/>
  <c r="M990" i="71"/>
  <c r="J990" i="71" s="1"/>
  <c r="M989" i="71"/>
  <c r="J989" i="71" s="1"/>
  <c r="M988" i="71"/>
  <c r="J988" i="71" s="1"/>
  <c r="M987" i="71"/>
  <c r="J987" i="71" s="1"/>
  <c r="M986" i="71"/>
  <c r="J986" i="71" s="1"/>
  <c r="M985" i="71"/>
  <c r="J985" i="71" s="1"/>
  <c r="M984" i="71"/>
  <c r="J984" i="71" s="1"/>
  <c r="M983" i="71"/>
  <c r="J983" i="71" s="1"/>
  <c r="M982" i="71"/>
  <c r="J982" i="71" s="1"/>
  <c r="M981" i="71"/>
  <c r="J981" i="71" s="1"/>
  <c r="M980" i="71"/>
  <c r="J980" i="71" s="1"/>
  <c r="M979" i="71"/>
  <c r="J979" i="71" s="1"/>
  <c r="M978" i="71"/>
  <c r="J978" i="71" s="1"/>
  <c r="M977" i="71"/>
  <c r="J977" i="71" s="1"/>
  <c r="M976" i="71"/>
  <c r="J976" i="71" s="1"/>
  <c r="M975" i="71"/>
  <c r="J975" i="71" s="1"/>
  <c r="M974" i="71"/>
  <c r="J974" i="71" s="1"/>
  <c r="M973" i="71"/>
  <c r="J973" i="71" s="1"/>
  <c r="M972" i="71"/>
  <c r="J972" i="71" s="1"/>
  <c r="M971" i="71"/>
  <c r="J971" i="71" s="1"/>
  <c r="M970" i="71"/>
  <c r="J970" i="71" s="1"/>
  <c r="M969" i="71"/>
  <c r="J969" i="71" s="1"/>
  <c r="M968" i="71"/>
  <c r="J968" i="71" s="1"/>
  <c r="M967" i="71"/>
  <c r="J967" i="71" s="1"/>
  <c r="M966" i="71"/>
  <c r="J966" i="71" s="1"/>
  <c r="M965" i="71"/>
  <c r="J965" i="71" s="1"/>
  <c r="M964" i="71"/>
  <c r="J964" i="71" s="1"/>
  <c r="M963" i="71"/>
  <c r="J963" i="71" s="1"/>
  <c r="M962" i="71"/>
  <c r="J962" i="71" s="1"/>
  <c r="M961" i="71"/>
  <c r="J961" i="71" s="1"/>
  <c r="M960" i="71"/>
  <c r="J960" i="71" s="1"/>
  <c r="M959" i="71"/>
  <c r="J959" i="71" s="1"/>
  <c r="M958" i="71"/>
  <c r="J958" i="71" s="1"/>
  <c r="M957" i="71"/>
  <c r="J957" i="71" s="1"/>
  <c r="M956" i="71"/>
  <c r="J956" i="71" s="1"/>
  <c r="M955" i="71"/>
  <c r="J955" i="71" s="1"/>
  <c r="M954" i="71"/>
  <c r="J954" i="71" s="1"/>
  <c r="M953" i="71"/>
  <c r="J953" i="71" s="1"/>
  <c r="M952" i="71"/>
  <c r="J952" i="71" s="1"/>
  <c r="M951" i="71"/>
  <c r="J951" i="71" s="1"/>
  <c r="M950" i="71"/>
  <c r="J950" i="71" s="1"/>
  <c r="M949" i="71"/>
  <c r="J949" i="71" s="1"/>
  <c r="M948" i="71"/>
  <c r="J948" i="71" s="1"/>
  <c r="M947" i="71"/>
  <c r="J947" i="71" s="1"/>
  <c r="M946" i="71"/>
  <c r="J946" i="71" s="1"/>
  <c r="M945" i="71"/>
  <c r="J945" i="71" s="1"/>
  <c r="M944" i="71"/>
  <c r="J944" i="71" s="1"/>
  <c r="M943" i="71"/>
  <c r="J943" i="71" s="1"/>
  <c r="M942" i="71"/>
  <c r="J942" i="71" s="1"/>
  <c r="M941" i="71"/>
  <c r="J941" i="71" s="1"/>
  <c r="M940" i="71"/>
  <c r="J940" i="71" s="1"/>
  <c r="M939" i="71"/>
  <c r="J939" i="71" s="1"/>
  <c r="M938" i="71"/>
  <c r="J938" i="71" s="1"/>
  <c r="M937" i="71"/>
  <c r="J937" i="71" s="1"/>
  <c r="M936" i="71"/>
  <c r="J936" i="71" s="1"/>
  <c r="M935" i="71"/>
  <c r="J935" i="71" s="1"/>
  <c r="M934" i="71"/>
  <c r="J934" i="71" s="1"/>
  <c r="M933" i="71"/>
  <c r="J933" i="71" s="1"/>
  <c r="M932" i="71"/>
  <c r="J932" i="71" s="1"/>
  <c r="M931" i="71"/>
  <c r="J931" i="71" s="1"/>
  <c r="M930" i="71"/>
  <c r="J930" i="71" s="1"/>
  <c r="M929" i="71"/>
  <c r="J929" i="71" s="1"/>
  <c r="M928" i="71"/>
  <c r="J928" i="71" s="1"/>
  <c r="M927" i="71"/>
  <c r="J927" i="71" s="1"/>
  <c r="M926" i="71"/>
  <c r="J926" i="71" s="1"/>
  <c r="M925" i="71"/>
  <c r="J925" i="71" s="1"/>
  <c r="M924" i="71"/>
  <c r="J924" i="71" s="1"/>
  <c r="M923" i="71"/>
  <c r="J923" i="71" s="1"/>
  <c r="M922" i="71"/>
  <c r="J922" i="71" s="1"/>
  <c r="M921" i="71"/>
  <c r="J921" i="71" s="1"/>
  <c r="M920" i="71"/>
  <c r="J920" i="71" s="1"/>
  <c r="M919" i="71"/>
  <c r="J919" i="71" s="1"/>
  <c r="M918" i="71"/>
  <c r="J918" i="71" s="1"/>
  <c r="M917" i="71"/>
  <c r="J917" i="71" s="1"/>
  <c r="M916" i="71"/>
  <c r="J916" i="71" s="1"/>
  <c r="M915" i="71"/>
  <c r="J915" i="71" s="1"/>
  <c r="M914" i="71"/>
  <c r="J914" i="71" s="1"/>
  <c r="M913" i="71"/>
  <c r="J913" i="71" s="1"/>
  <c r="M912" i="71"/>
  <c r="J912" i="71" s="1"/>
  <c r="M911" i="71"/>
  <c r="J911" i="71" s="1"/>
  <c r="M910" i="71"/>
  <c r="J910" i="71" s="1"/>
  <c r="M909" i="71"/>
  <c r="J909" i="71" s="1"/>
  <c r="M908" i="71"/>
  <c r="J908" i="71" s="1"/>
  <c r="M907" i="71"/>
  <c r="J907" i="71" s="1"/>
  <c r="M906" i="71"/>
  <c r="J906" i="71" s="1"/>
  <c r="M905" i="71"/>
  <c r="J905" i="71" s="1"/>
  <c r="M904" i="71"/>
  <c r="J904" i="71" s="1"/>
  <c r="M903" i="71"/>
  <c r="J903" i="71" s="1"/>
  <c r="M902" i="71"/>
  <c r="J902" i="71" s="1"/>
  <c r="M901" i="71"/>
  <c r="J901" i="71" s="1"/>
  <c r="M900" i="71"/>
  <c r="J900" i="71" s="1"/>
  <c r="M899" i="71"/>
  <c r="J899" i="71" s="1"/>
  <c r="M898" i="71"/>
  <c r="J898" i="71" s="1"/>
  <c r="M897" i="71"/>
  <c r="J897" i="71" s="1"/>
  <c r="M896" i="71"/>
  <c r="J896" i="71" s="1"/>
  <c r="M895" i="71"/>
  <c r="J895" i="71" s="1"/>
  <c r="M894" i="71"/>
  <c r="J894" i="71" s="1"/>
  <c r="M893" i="71"/>
  <c r="J893" i="71" s="1"/>
  <c r="M892" i="71"/>
  <c r="J892" i="71" s="1"/>
  <c r="M891" i="71"/>
  <c r="J891" i="71" s="1"/>
  <c r="M890" i="71"/>
  <c r="J890" i="71" s="1"/>
  <c r="M889" i="71"/>
  <c r="J889" i="71" s="1"/>
  <c r="M888" i="71"/>
  <c r="J888" i="71" s="1"/>
  <c r="M887" i="71"/>
  <c r="J887" i="71" s="1"/>
  <c r="M886" i="71"/>
  <c r="J886" i="71" s="1"/>
  <c r="M885" i="71"/>
  <c r="J885" i="71" s="1"/>
  <c r="M884" i="71"/>
  <c r="J884" i="71" s="1"/>
  <c r="M883" i="71"/>
  <c r="J883" i="71" s="1"/>
  <c r="M882" i="71"/>
  <c r="J882" i="71" s="1"/>
  <c r="M881" i="71"/>
  <c r="J881" i="71" s="1"/>
  <c r="M880" i="71"/>
  <c r="J880" i="71" s="1"/>
  <c r="M879" i="71"/>
  <c r="J879" i="71" s="1"/>
  <c r="M878" i="71"/>
  <c r="J878" i="71" s="1"/>
  <c r="M877" i="71"/>
  <c r="J877" i="71" s="1"/>
  <c r="M876" i="71"/>
  <c r="J876" i="71" s="1"/>
  <c r="M875" i="71"/>
  <c r="J875" i="71" s="1"/>
  <c r="M874" i="71"/>
  <c r="J874" i="71" s="1"/>
  <c r="M873" i="71"/>
  <c r="J873" i="71" s="1"/>
  <c r="M872" i="71"/>
  <c r="J872" i="71" s="1"/>
  <c r="M871" i="71"/>
  <c r="J871" i="71" s="1"/>
  <c r="M870" i="71"/>
  <c r="J870" i="71" s="1"/>
  <c r="M869" i="71"/>
  <c r="J869" i="71" s="1"/>
  <c r="M868" i="71"/>
  <c r="J868" i="71" s="1"/>
  <c r="M867" i="71"/>
  <c r="J867" i="71" s="1"/>
  <c r="M866" i="71"/>
  <c r="J866" i="71" s="1"/>
  <c r="M865" i="71"/>
  <c r="J865" i="71" s="1"/>
  <c r="M864" i="71"/>
  <c r="J864" i="71" s="1"/>
  <c r="M863" i="71"/>
  <c r="J863" i="71" s="1"/>
  <c r="M862" i="71"/>
  <c r="J862" i="71" s="1"/>
  <c r="M861" i="71"/>
  <c r="J861" i="71" s="1"/>
  <c r="M860" i="71"/>
  <c r="J860" i="71" s="1"/>
  <c r="M859" i="71"/>
  <c r="J859" i="71" s="1"/>
  <c r="M858" i="71"/>
  <c r="J858" i="71" s="1"/>
  <c r="M857" i="71"/>
  <c r="J857" i="71" s="1"/>
  <c r="M856" i="71"/>
  <c r="J856" i="71" s="1"/>
  <c r="M855" i="71"/>
  <c r="J855" i="71" s="1"/>
  <c r="M854" i="71"/>
  <c r="J854" i="71" s="1"/>
  <c r="M853" i="71"/>
  <c r="J853" i="71" s="1"/>
  <c r="M852" i="71"/>
  <c r="J852" i="71" s="1"/>
  <c r="M851" i="71"/>
  <c r="J851" i="71" s="1"/>
  <c r="M850" i="71"/>
  <c r="J850" i="71" s="1"/>
  <c r="M849" i="71"/>
  <c r="J849" i="71" s="1"/>
  <c r="M848" i="71"/>
  <c r="J848" i="71" s="1"/>
  <c r="M847" i="71"/>
  <c r="J847" i="71" s="1"/>
  <c r="M846" i="71"/>
  <c r="J846" i="71" s="1"/>
  <c r="M845" i="71"/>
  <c r="J845" i="71" s="1"/>
  <c r="M844" i="71"/>
  <c r="J844" i="71" s="1"/>
  <c r="M843" i="71"/>
  <c r="J843" i="71" s="1"/>
  <c r="M842" i="71"/>
  <c r="J842" i="71" s="1"/>
  <c r="M841" i="71"/>
  <c r="J841" i="71" s="1"/>
  <c r="M840" i="71"/>
  <c r="J840" i="71" s="1"/>
  <c r="M839" i="71"/>
  <c r="J839" i="71" s="1"/>
  <c r="M838" i="71"/>
  <c r="J838" i="71" s="1"/>
  <c r="M837" i="71"/>
  <c r="J837" i="71" s="1"/>
  <c r="M836" i="71"/>
  <c r="J836" i="71" s="1"/>
  <c r="M835" i="71"/>
  <c r="J835" i="71" s="1"/>
  <c r="M834" i="71"/>
  <c r="J834" i="71" s="1"/>
  <c r="M833" i="71"/>
  <c r="J833" i="71" s="1"/>
  <c r="M832" i="71"/>
  <c r="J832" i="71" s="1"/>
  <c r="M831" i="71"/>
  <c r="J831" i="71" s="1"/>
  <c r="M830" i="71"/>
  <c r="J830" i="71" s="1"/>
  <c r="M829" i="71"/>
  <c r="J829" i="71" s="1"/>
  <c r="M828" i="71"/>
  <c r="J828" i="71" s="1"/>
  <c r="M827" i="71"/>
  <c r="J827" i="71" s="1"/>
  <c r="M826" i="71"/>
  <c r="J826" i="71" s="1"/>
  <c r="M825" i="71"/>
  <c r="J825" i="71" s="1"/>
  <c r="M824" i="71"/>
  <c r="J824" i="71" s="1"/>
  <c r="M823" i="71"/>
  <c r="J823" i="71" s="1"/>
  <c r="M822" i="71"/>
  <c r="J822" i="71" s="1"/>
  <c r="M821" i="71"/>
  <c r="J821" i="71" s="1"/>
  <c r="M820" i="71"/>
  <c r="J820" i="71" s="1"/>
  <c r="M819" i="71"/>
  <c r="J819" i="71" s="1"/>
  <c r="M818" i="71"/>
  <c r="J818" i="71" s="1"/>
  <c r="M817" i="71"/>
  <c r="J817" i="71" s="1"/>
  <c r="M816" i="71"/>
  <c r="J816" i="71" s="1"/>
  <c r="M815" i="71"/>
  <c r="J815" i="71" s="1"/>
  <c r="M814" i="71"/>
  <c r="J814" i="71" s="1"/>
  <c r="M813" i="71"/>
  <c r="J813" i="71" s="1"/>
  <c r="M812" i="71"/>
  <c r="J812" i="71" s="1"/>
  <c r="M811" i="71"/>
  <c r="J811" i="71" s="1"/>
  <c r="M810" i="71"/>
  <c r="J810" i="71" s="1"/>
  <c r="M809" i="71"/>
  <c r="J809" i="71" s="1"/>
  <c r="M808" i="71"/>
  <c r="J808" i="71" s="1"/>
  <c r="M807" i="71"/>
  <c r="J807" i="71" s="1"/>
  <c r="M806" i="71"/>
  <c r="J806" i="71" s="1"/>
  <c r="M805" i="71"/>
  <c r="J805" i="71" s="1"/>
  <c r="M804" i="71"/>
  <c r="J804" i="71" s="1"/>
  <c r="M803" i="71"/>
  <c r="J803" i="71" s="1"/>
  <c r="M802" i="71"/>
  <c r="J802" i="71" s="1"/>
  <c r="M801" i="71"/>
  <c r="J801" i="71" s="1"/>
  <c r="M800" i="71"/>
  <c r="J800" i="71" s="1"/>
  <c r="M799" i="71"/>
  <c r="J799" i="71" s="1"/>
  <c r="M798" i="71"/>
  <c r="J798" i="71" s="1"/>
  <c r="M797" i="71"/>
  <c r="J797" i="71" s="1"/>
  <c r="M796" i="71"/>
  <c r="J796" i="71" s="1"/>
  <c r="M795" i="71"/>
  <c r="J795" i="71" s="1"/>
  <c r="M794" i="71"/>
  <c r="J794" i="71" s="1"/>
  <c r="M793" i="71"/>
  <c r="J793" i="71" s="1"/>
  <c r="M792" i="71"/>
  <c r="J792" i="71" s="1"/>
  <c r="M791" i="71"/>
  <c r="J791" i="71" s="1"/>
  <c r="M790" i="71"/>
  <c r="J790" i="71" s="1"/>
  <c r="M789" i="71"/>
  <c r="J789" i="71" s="1"/>
  <c r="M788" i="71"/>
  <c r="J788" i="71" s="1"/>
  <c r="M787" i="71"/>
  <c r="J787" i="71" s="1"/>
  <c r="M786" i="71"/>
  <c r="J786" i="71" s="1"/>
  <c r="M785" i="71"/>
  <c r="J785" i="71" s="1"/>
  <c r="M784" i="71"/>
  <c r="J784" i="71" s="1"/>
  <c r="M783" i="71"/>
  <c r="J783" i="71" s="1"/>
  <c r="M782" i="71"/>
  <c r="J782" i="71" s="1"/>
  <c r="M781" i="71"/>
  <c r="J781" i="71" s="1"/>
  <c r="M780" i="71"/>
  <c r="J780" i="71" s="1"/>
  <c r="M779" i="71"/>
  <c r="J779" i="71" s="1"/>
  <c r="M778" i="71"/>
  <c r="J778" i="71" s="1"/>
  <c r="M777" i="71"/>
  <c r="J777" i="71" s="1"/>
  <c r="M776" i="71"/>
  <c r="J776" i="71" s="1"/>
  <c r="M775" i="71"/>
  <c r="J775" i="71" s="1"/>
  <c r="M774" i="71"/>
  <c r="J774" i="71" s="1"/>
  <c r="M773" i="71"/>
  <c r="J773" i="71" s="1"/>
  <c r="M772" i="71"/>
  <c r="J772" i="71" s="1"/>
  <c r="M771" i="71"/>
  <c r="J771" i="71" s="1"/>
  <c r="M770" i="71"/>
  <c r="J770" i="71" s="1"/>
  <c r="M769" i="71"/>
  <c r="J769" i="71" s="1"/>
  <c r="M768" i="71"/>
  <c r="J768" i="71" s="1"/>
  <c r="M767" i="71"/>
  <c r="J767" i="71" s="1"/>
  <c r="M766" i="71"/>
  <c r="J766" i="71" s="1"/>
  <c r="M765" i="71"/>
  <c r="J765" i="71" s="1"/>
  <c r="M764" i="71"/>
  <c r="J764" i="71" s="1"/>
  <c r="M763" i="71"/>
  <c r="J763" i="71" s="1"/>
  <c r="M762" i="71"/>
  <c r="J762" i="71" s="1"/>
  <c r="M761" i="71"/>
  <c r="J761" i="71" s="1"/>
  <c r="M760" i="71"/>
  <c r="J760" i="71" s="1"/>
  <c r="M759" i="71"/>
  <c r="J759" i="71" s="1"/>
  <c r="M758" i="71"/>
  <c r="J758" i="71" s="1"/>
  <c r="M757" i="71"/>
  <c r="J757" i="71" s="1"/>
  <c r="M756" i="71"/>
  <c r="J756" i="71" s="1"/>
  <c r="M755" i="71"/>
  <c r="J755" i="71" s="1"/>
  <c r="M754" i="71"/>
  <c r="J754" i="71" s="1"/>
  <c r="M753" i="71"/>
  <c r="J753" i="71" s="1"/>
  <c r="M752" i="71"/>
  <c r="J752" i="71" s="1"/>
  <c r="M751" i="71"/>
  <c r="J751" i="71" s="1"/>
  <c r="M750" i="71"/>
  <c r="J750" i="71" s="1"/>
  <c r="M749" i="71"/>
  <c r="J749" i="71" s="1"/>
  <c r="M748" i="71"/>
  <c r="J748" i="71" s="1"/>
  <c r="M747" i="71"/>
  <c r="J747" i="71" s="1"/>
  <c r="M746" i="71"/>
  <c r="J746" i="71" s="1"/>
  <c r="M745" i="71"/>
  <c r="J745" i="71" s="1"/>
  <c r="M744" i="71"/>
  <c r="J744" i="71" s="1"/>
  <c r="M743" i="71"/>
  <c r="J743" i="71" s="1"/>
  <c r="M742" i="71"/>
  <c r="J742" i="71" s="1"/>
  <c r="M741" i="71"/>
  <c r="J741" i="71" s="1"/>
  <c r="M740" i="71"/>
  <c r="J740" i="71" s="1"/>
  <c r="M739" i="71"/>
  <c r="J739" i="71" s="1"/>
  <c r="M738" i="71"/>
  <c r="J738" i="71" s="1"/>
  <c r="M737" i="71"/>
  <c r="J737" i="71" s="1"/>
  <c r="M736" i="71"/>
  <c r="J736" i="71" s="1"/>
  <c r="M735" i="71"/>
  <c r="J735" i="71" s="1"/>
  <c r="M734" i="71"/>
  <c r="J734" i="71" s="1"/>
  <c r="M733" i="71"/>
  <c r="J733" i="71" s="1"/>
  <c r="M732" i="71"/>
  <c r="J732" i="71" s="1"/>
  <c r="M731" i="71"/>
  <c r="J731" i="71" s="1"/>
  <c r="M730" i="71"/>
  <c r="J730" i="71" s="1"/>
  <c r="M729" i="71"/>
  <c r="J729" i="71" s="1"/>
  <c r="M728" i="71"/>
  <c r="J728" i="71" s="1"/>
  <c r="M727" i="71"/>
  <c r="J727" i="71" s="1"/>
  <c r="M726" i="71"/>
  <c r="J726" i="71" s="1"/>
  <c r="M725" i="71"/>
  <c r="J725" i="71" s="1"/>
  <c r="M724" i="71"/>
  <c r="J724" i="71" s="1"/>
  <c r="M723" i="71"/>
  <c r="J723" i="71" s="1"/>
  <c r="M722" i="71"/>
  <c r="J722" i="71" s="1"/>
  <c r="M721" i="71"/>
  <c r="J721" i="71" s="1"/>
  <c r="M720" i="71"/>
  <c r="J720" i="71" s="1"/>
  <c r="M719" i="71"/>
  <c r="J719" i="71" s="1"/>
  <c r="M718" i="71"/>
  <c r="J718" i="71" s="1"/>
  <c r="M717" i="71"/>
  <c r="J717" i="71" s="1"/>
  <c r="M716" i="71"/>
  <c r="J716" i="71" s="1"/>
  <c r="M715" i="71"/>
  <c r="J715" i="71" s="1"/>
  <c r="M714" i="71"/>
  <c r="J714" i="71" s="1"/>
  <c r="M713" i="71"/>
  <c r="J713" i="71" s="1"/>
  <c r="M712" i="71"/>
  <c r="J712" i="71" s="1"/>
  <c r="M711" i="71"/>
  <c r="J711" i="71" s="1"/>
  <c r="M710" i="71"/>
  <c r="J710" i="71" s="1"/>
  <c r="M709" i="71"/>
  <c r="J709" i="71" s="1"/>
  <c r="M708" i="71"/>
  <c r="J708" i="71" s="1"/>
  <c r="M707" i="71"/>
  <c r="J707" i="71" s="1"/>
  <c r="M706" i="71"/>
  <c r="J706" i="71" s="1"/>
  <c r="M705" i="71"/>
  <c r="J705" i="71" s="1"/>
  <c r="M704" i="71"/>
  <c r="J704" i="71" s="1"/>
  <c r="M703" i="71"/>
  <c r="J703" i="71" s="1"/>
  <c r="M702" i="71"/>
  <c r="J702" i="71" s="1"/>
  <c r="M701" i="71"/>
  <c r="J701" i="71" s="1"/>
  <c r="M700" i="71"/>
  <c r="J700" i="71" s="1"/>
  <c r="M699" i="71"/>
  <c r="J699" i="71" s="1"/>
  <c r="M698" i="71"/>
  <c r="J698" i="71" s="1"/>
  <c r="M697" i="71"/>
  <c r="J697" i="71" s="1"/>
  <c r="M696" i="71"/>
  <c r="J696" i="71" s="1"/>
  <c r="M695" i="71"/>
  <c r="J695" i="71" s="1"/>
  <c r="M694" i="71"/>
  <c r="J694" i="71" s="1"/>
  <c r="M693" i="71"/>
  <c r="J693" i="71" s="1"/>
  <c r="M692" i="71"/>
  <c r="J692" i="71" s="1"/>
  <c r="M691" i="71"/>
  <c r="J691" i="71" s="1"/>
  <c r="M690" i="71"/>
  <c r="J690" i="71" s="1"/>
  <c r="M689" i="71"/>
  <c r="J689" i="71" s="1"/>
  <c r="M688" i="71"/>
  <c r="J688" i="71" s="1"/>
  <c r="M687" i="71"/>
  <c r="J687" i="71" s="1"/>
  <c r="M686" i="71"/>
  <c r="J686" i="71" s="1"/>
  <c r="M685" i="71"/>
  <c r="J685" i="71" s="1"/>
  <c r="M684" i="71"/>
  <c r="J684" i="71" s="1"/>
  <c r="M683" i="71"/>
  <c r="J683" i="71" s="1"/>
  <c r="M682" i="71"/>
  <c r="J682" i="71" s="1"/>
  <c r="M681" i="71"/>
  <c r="J681" i="71" s="1"/>
  <c r="M680" i="71"/>
  <c r="J680" i="71" s="1"/>
  <c r="M679" i="71"/>
  <c r="J679" i="71" s="1"/>
  <c r="M678" i="71"/>
  <c r="J678" i="71" s="1"/>
  <c r="M677" i="71"/>
  <c r="J677" i="71" s="1"/>
  <c r="M676" i="71"/>
  <c r="J676" i="71" s="1"/>
  <c r="M675" i="71"/>
  <c r="J675" i="71" s="1"/>
  <c r="M674" i="71"/>
  <c r="J674" i="71" s="1"/>
  <c r="M673" i="71"/>
  <c r="J673" i="71" s="1"/>
  <c r="M672" i="71"/>
  <c r="J672" i="71" s="1"/>
  <c r="M671" i="71"/>
  <c r="J671" i="71" s="1"/>
  <c r="M670" i="71"/>
  <c r="J670" i="71" s="1"/>
  <c r="M669" i="71"/>
  <c r="J669" i="71" s="1"/>
  <c r="M668" i="71"/>
  <c r="J668" i="71" s="1"/>
  <c r="M667" i="71"/>
  <c r="J667" i="71" s="1"/>
  <c r="M666" i="71"/>
  <c r="J666" i="71" s="1"/>
  <c r="M665" i="71"/>
  <c r="J665" i="71" s="1"/>
  <c r="M664" i="71"/>
  <c r="J664" i="71" s="1"/>
  <c r="M663" i="71"/>
  <c r="J663" i="71" s="1"/>
  <c r="M662" i="71"/>
  <c r="J662" i="71" s="1"/>
  <c r="M661" i="71"/>
  <c r="J661" i="71" s="1"/>
  <c r="M660" i="71"/>
  <c r="J660" i="71" s="1"/>
  <c r="M659" i="71"/>
  <c r="J659" i="71" s="1"/>
  <c r="M658" i="71"/>
  <c r="J658" i="71" s="1"/>
  <c r="M657" i="71"/>
  <c r="J657" i="71" s="1"/>
  <c r="M656" i="71"/>
  <c r="J656" i="71" s="1"/>
  <c r="M655" i="71"/>
  <c r="J655" i="71" s="1"/>
  <c r="M654" i="71"/>
  <c r="J654" i="71" s="1"/>
  <c r="M653" i="71"/>
  <c r="J653" i="71" s="1"/>
  <c r="M652" i="71"/>
  <c r="J652" i="71" s="1"/>
  <c r="M651" i="71"/>
  <c r="J651" i="71" s="1"/>
  <c r="M650" i="71"/>
  <c r="J650" i="71" s="1"/>
  <c r="M649" i="71"/>
  <c r="J649" i="71" s="1"/>
  <c r="M648" i="71"/>
  <c r="J648" i="71" s="1"/>
  <c r="M647" i="71"/>
  <c r="J647" i="71" s="1"/>
  <c r="M646" i="71"/>
  <c r="J646" i="71" s="1"/>
  <c r="M645" i="71"/>
  <c r="J645" i="71" s="1"/>
  <c r="M644" i="71"/>
  <c r="J644" i="71" s="1"/>
  <c r="M643" i="71"/>
  <c r="J643" i="71" s="1"/>
  <c r="M642" i="71"/>
  <c r="J642" i="71" s="1"/>
  <c r="M641" i="71"/>
  <c r="J641" i="71" s="1"/>
  <c r="M640" i="71"/>
  <c r="J640" i="71" s="1"/>
  <c r="M639" i="71"/>
  <c r="J639" i="71" s="1"/>
  <c r="M638" i="71"/>
  <c r="J638" i="71" s="1"/>
  <c r="M637" i="71"/>
  <c r="J637" i="71" s="1"/>
  <c r="M636" i="71"/>
  <c r="J636" i="71" s="1"/>
  <c r="M635" i="71"/>
  <c r="J635" i="71" s="1"/>
  <c r="M634" i="71"/>
  <c r="J634" i="71" s="1"/>
  <c r="M633" i="71"/>
  <c r="J633" i="71" s="1"/>
  <c r="M632" i="71"/>
  <c r="J632" i="71" s="1"/>
  <c r="M631" i="71"/>
  <c r="J631" i="71" s="1"/>
  <c r="M630" i="71"/>
  <c r="J630" i="71" s="1"/>
  <c r="M629" i="71"/>
  <c r="J629" i="71" s="1"/>
  <c r="M628" i="71"/>
  <c r="J628" i="71" s="1"/>
  <c r="M627" i="71"/>
  <c r="J627" i="71" s="1"/>
  <c r="M626" i="71"/>
  <c r="J626" i="71" s="1"/>
  <c r="M625" i="71"/>
  <c r="J625" i="71" s="1"/>
  <c r="M624" i="71"/>
  <c r="J624" i="71" s="1"/>
  <c r="M623" i="71"/>
  <c r="J623" i="71" s="1"/>
  <c r="M622" i="71"/>
  <c r="J622" i="71" s="1"/>
  <c r="M621" i="71"/>
  <c r="J621" i="71" s="1"/>
  <c r="M620" i="71"/>
  <c r="J620" i="71" s="1"/>
  <c r="M619" i="71"/>
  <c r="J619" i="71" s="1"/>
  <c r="M618" i="71"/>
  <c r="J618" i="71" s="1"/>
  <c r="M617" i="71"/>
  <c r="J617" i="71" s="1"/>
  <c r="M616" i="71"/>
  <c r="J616" i="71" s="1"/>
  <c r="M615" i="71"/>
  <c r="J615" i="71" s="1"/>
  <c r="M614" i="71"/>
  <c r="J614" i="71" s="1"/>
  <c r="M613" i="71"/>
  <c r="J613" i="71" s="1"/>
  <c r="M612" i="71"/>
  <c r="J612" i="71" s="1"/>
  <c r="M611" i="71"/>
  <c r="J611" i="71" s="1"/>
  <c r="M610" i="71"/>
  <c r="J610" i="71" s="1"/>
  <c r="M609" i="71"/>
  <c r="J609" i="71" s="1"/>
  <c r="M608" i="71"/>
  <c r="J608" i="71" s="1"/>
  <c r="M607" i="71"/>
  <c r="J607" i="71" s="1"/>
  <c r="M606" i="71"/>
  <c r="J606" i="71" s="1"/>
  <c r="M605" i="71"/>
  <c r="J605" i="71" s="1"/>
  <c r="M604" i="71"/>
  <c r="J604" i="71" s="1"/>
  <c r="M603" i="71"/>
  <c r="J603" i="71" s="1"/>
  <c r="M602" i="71"/>
  <c r="J602" i="71" s="1"/>
  <c r="M601" i="71"/>
  <c r="J601" i="71" s="1"/>
  <c r="M600" i="71"/>
  <c r="J600" i="71" s="1"/>
  <c r="M599" i="71"/>
  <c r="J599" i="71" s="1"/>
  <c r="M598" i="71"/>
  <c r="J598" i="71" s="1"/>
  <c r="M597" i="71"/>
  <c r="J597" i="71" s="1"/>
  <c r="M596" i="71"/>
  <c r="J596" i="71" s="1"/>
  <c r="M595" i="71"/>
  <c r="J595" i="71" s="1"/>
  <c r="M594" i="71"/>
  <c r="J594" i="71" s="1"/>
  <c r="M593" i="71"/>
  <c r="J593" i="71" s="1"/>
  <c r="M592" i="71"/>
  <c r="J592" i="71" s="1"/>
  <c r="M591" i="71"/>
  <c r="J591" i="71" s="1"/>
  <c r="M590" i="71"/>
  <c r="J590" i="71" s="1"/>
  <c r="M589" i="71"/>
  <c r="J589" i="71" s="1"/>
  <c r="M588" i="71"/>
  <c r="J588" i="71" s="1"/>
  <c r="M587" i="71"/>
  <c r="J587" i="71" s="1"/>
  <c r="M586" i="71"/>
  <c r="J586" i="71" s="1"/>
  <c r="M585" i="71"/>
  <c r="J585" i="71" s="1"/>
  <c r="M584" i="71"/>
  <c r="J584" i="71" s="1"/>
  <c r="M583" i="71"/>
  <c r="J583" i="71" s="1"/>
  <c r="M582" i="71"/>
  <c r="J582" i="71" s="1"/>
  <c r="M581" i="71"/>
  <c r="J581" i="71" s="1"/>
  <c r="M580" i="71"/>
  <c r="J580" i="71" s="1"/>
  <c r="M579" i="71"/>
  <c r="J579" i="71" s="1"/>
  <c r="M578" i="71"/>
  <c r="J578" i="71" s="1"/>
  <c r="M577" i="71"/>
  <c r="J577" i="71" s="1"/>
  <c r="M576" i="71"/>
  <c r="J576" i="71" s="1"/>
  <c r="M575" i="71"/>
  <c r="J575" i="71" s="1"/>
  <c r="M574" i="71"/>
  <c r="J574" i="71" s="1"/>
  <c r="M573" i="71"/>
  <c r="J573" i="71" s="1"/>
  <c r="M572" i="71"/>
  <c r="J572" i="71" s="1"/>
  <c r="M571" i="71"/>
  <c r="J571" i="71" s="1"/>
  <c r="M570" i="71"/>
  <c r="J570" i="71" s="1"/>
  <c r="M569" i="71"/>
  <c r="J569" i="71" s="1"/>
  <c r="M568" i="71"/>
  <c r="J568" i="71" s="1"/>
  <c r="M567" i="71"/>
  <c r="J567" i="71" s="1"/>
  <c r="M566" i="71"/>
  <c r="J566" i="71" s="1"/>
  <c r="M565" i="71"/>
  <c r="J565" i="71" s="1"/>
  <c r="M564" i="71"/>
  <c r="J564" i="71" s="1"/>
  <c r="M563" i="71"/>
  <c r="J563" i="71" s="1"/>
  <c r="M562" i="71"/>
  <c r="J562" i="71" s="1"/>
  <c r="M561" i="71"/>
  <c r="J561" i="71" s="1"/>
  <c r="M560" i="71"/>
  <c r="J560" i="71" s="1"/>
  <c r="M559" i="71"/>
  <c r="J559" i="71" s="1"/>
  <c r="M558" i="71"/>
  <c r="J558" i="71" s="1"/>
  <c r="M557" i="71"/>
  <c r="J557" i="71" s="1"/>
  <c r="M556" i="71"/>
  <c r="J556" i="71" s="1"/>
  <c r="M555" i="71"/>
  <c r="J555" i="71" s="1"/>
  <c r="M554" i="71"/>
  <c r="J554" i="71" s="1"/>
  <c r="M553" i="71"/>
  <c r="J553" i="71" s="1"/>
  <c r="M552" i="71"/>
  <c r="J552" i="71" s="1"/>
  <c r="M551" i="71"/>
  <c r="J551" i="71" s="1"/>
  <c r="M550" i="71"/>
  <c r="J550" i="71" s="1"/>
  <c r="M549" i="71"/>
  <c r="J549" i="71" s="1"/>
  <c r="M548" i="71"/>
  <c r="J548" i="71" s="1"/>
  <c r="M547" i="71"/>
  <c r="J547" i="71" s="1"/>
  <c r="M546" i="71"/>
  <c r="J546" i="71" s="1"/>
  <c r="M545" i="71"/>
  <c r="J545" i="71" s="1"/>
  <c r="M544" i="71"/>
  <c r="J544" i="71" s="1"/>
  <c r="M543" i="71"/>
  <c r="J543" i="71" s="1"/>
  <c r="M542" i="71"/>
  <c r="J542" i="71" s="1"/>
  <c r="M541" i="71"/>
  <c r="J541" i="71" s="1"/>
  <c r="M540" i="71"/>
  <c r="J540" i="71" s="1"/>
  <c r="M539" i="71"/>
  <c r="J539" i="71" s="1"/>
  <c r="M538" i="71"/>
  <c r="J538" i="71" s="1"/>
  <c r="M537" i="71"/>
  <c r="J537" i="71" s="1"/>
  <c r="M536" i="71"/>
  <c r="J536" i="71" s="1"/>
  <c r="M535" i="71"/>
  <c r="J535" i="71" s="1"/>
  <c r="M534" i="71"/>
  <c r="J534" i="71" s="1"/>
  <c r="M533" i="71"/>
  <c r="J533" i="71" s="1"/>
  <c r="M532" i="71"/>
  <c r="J532" i="71" s="1"/>
  <c r="M531" i="71"/>
  <c r="J531" i="71" s="1"/>
  <c r="M530" i="71"/>
  <c r="J530" i="71" s="1"/>
  <c r="M529" i="71"/>
  <c r="J529" i="71" s="1"/>
  <c r="M528" i="71"/>
  <c r="J528" i="71" s="1"/>
  <c r="M527" i="71"/>
  <c r="J527" i="71" s="1"/>
  <c r="M526" i="71"/>
  <c r="J526" i="71" s="1"/>
  <c r="M525" i="71"/>
  <c r="J525" i="71" s="1"/>
  <c r="M524" i="71"/>
  <c r="J524" i="71" s="1"/>
  <c r="M523" i="71"/>
  <c r="J523" i="71" s="1"/>
  <c r="M522" i="71"/>
  <c r="J522" i="71" s="1"/>
  <c r="M521" i="71"/>
  <c r="J521" i="71" s="1"/>
  <c r="M520" i="71"/>
  <c r="J520" i="71" s="1"/>
  <c r="M519" i="71"/>
  <c r="J519" i="71" s="1"/>
  <c r="M518" i="71"/>
  <c r="J518" i="71" s="1"/>
  <c r="M517" i="71"/>
  <c r="J517" i="71" s="1"/>
  <c r="M516" i="71"/>
  <c r="J516" i="71" s="1"/>
  <c r="M515" i="71"/>
  <c r="J515" i="71" s="1"/>
  <c r="M514" i="71"/>
  <c r="J514" i="71" s="1"/>
  <c r="M513" i="71"/>
  <c r="J513" i="71" s="1"/>
  <c r="M512" i="71"/>
  <c r="J512" i="71" s="1"/>
  <c r="M511" i="71"/>
  <c r="J511" i="71" s="1"/>
  <c r="M510" i="71"/>
  <c r="J510" i="71" s="1"/>
  <c r="M509" i="71"/>
  <c r="J509" i="71" s="1"/>
  <c r="M508" i="71"/>
  <c r="J508" i="71" s="1"/>
  <c r="M507" i="71"/>
  <c r="J507" i="71" s="1"/>
  <c r="M506" i="71"/>
  <c r="J506" i="71" s="1"/>
  <c r="M505" i="71"/>
  <c r="J505" i="71" s="1"/>
  <c r="M504" i="71"/>
  <c r="J504" i="71" s="1"/>
  <c r="M503" i="71"/>
  <c r="J503" i="71" s="1"/>
  <c r="M502" i="71"/>
  <c r="J502" i="71" s="1"/>
  <c r="M501" i="71"/>
  <c r="J501" i="71" s="1"/>
  <c r="M500" i="71"/>
  <c r="J500" i="71" s="1"/>
  <c r="M499" i="71"/>
  <c r="J499" i="71" s="1"/>
  <c r="M498" i="71"/>
  <c r="J498" i="71" s="1"/>
  <c r="M497" i="71"/>
  <c r="J497" i="71" s="1"/>
  <c r="M496" i="71"/>
  <c r="J496" i="71" s="1"/>
  <c r="M495" i="71"/>
  <c r="J495" i="71" s="1"/>
  <c r="M494" i="71"/>
  <c r="J494" i="71" s="1"/>
  <c r="M493" i="71"/>
  <c r="J493" i="71" s="1"/>
  <c r="M492" i="71"/>
  <c r="J492" i="71" s="1"/>
  <c r="M491" i="71"/>
  <c r="J491" i="71" s="1"/>
  <c r="M490" i="71"/>
  <c r="J490" i="71" s="1"/>
  <c r="M489" i="71"/>
  <c r="J489" i="71" s="1"/>
  <c r="M488" i="71"/>
  <c r="J488" i="71" s="1"/>
  <c r="M487" i="71"/>
  <c r="J487" i="71" s="1"/>
  <c r="M486" i="71"/>
  <c r="J486" i="71" s="1"/>
  <c r="M485" i="71"/>
  <c r="J485" i="71" s="1"/>
  <c r="M484" i="71"/>
  <c r="J484" i="71" s="1"/>
  <c r="M483" i="71"/>
  <c r="J483" i="71" s="1"/>
  <c r="M482" i="71"/>
  <c r="J482" i="71" s="1"/>
  <c r="M481" i="71"/>
  <c r="J481" i="71" s="1"/>
  <c r="M480" i="71"/>
  <c r="J480" i="71" s="1"/>
  <c r="M479" i="71"/>
  <c r="J479" i="71" s="1"/>
  <c r="M478" i="71"/>
  <c r="J478" i="71" s="1"/>
  <c r="M477" i="71"/>
  <c r="J477" i="71" s="1"/>
  <c r="M476" i="71"/>
  <c r="J476" i="71" s="1"/>
  <c r="M475" i="71"/>
  <c r="J475" i="71" s="1"/>
  <c r="M474" i="71"/>
  <c r="J474" i="71" s="1"/>
  <c r="M473" i="71"/>
  <c r="J473" i="71" s="1"/>
  <c r="M472" i="71"/>
  <c r="J472" i="71" s="1"/>
  <c r="M471" i="71"/>
  <c r="J471" i="71" s="1"/>
  <c r="M470" i="71"/>
  <c r="J470" i="71" s="1"/>
  <c r="M469" i="71"/>
  <c r="J469" i="71" s="1"/>
  <c r="M468" i="71"/>
  <c r="J468" i="71" s="1"/>
  <c r="M467" i="71"/>
  <c r="J467" i="71" s="1"/>
  <c r="M466" i="71"/>
  <c r="J466" i="71" s="1"/>
  <c r="M465" i="71"/>
  <c r="J465" i="71" s="1"/>
  <c r="M464" i="71"/>
  <c r="J464" i="71" s="1"/>
  <c r="M463" i="71"/>
  <c r="J463" i="71" s="1"/>
  <c r="M462" i="71"/>
  <c r="J462" i="71" s="1"/>
  <c r="M461" i="71"/>
  <c r="J461" i="71" s="1"/>
  <c r="M460" i="71"/>
  <c r="J460" i="71" s="1"/>
  <c r="M459" i="71"/>
  <c r="J459" i="71" s="1"/>
  <c r="M458" i="71"/>
  <c r="J458" i="71" s="1"/>
  <c r="M457" i="71"/>
  <c r="J457" i="71" s="1"/>
  <c r="M456" i="71"/>
  <c r="J456" i="71" s="1"/>
  <c r="M455" i="71"/>
  <c r="J455" i="71" s="1"/>
  <c r="M454" i="71"/>
  <c r="J454" i="71" s="1"/>
  <c r="M453" i="71"/>
  <c r="J453" i="71" s="1"/>
  <c r="M452" i="71"/>
  <c r="J452" i="71" s="1"/>
  <c r="M451" i="71"/>
  <c r="J451" i="71" s="1"/>
  <c r="M450" i="71"/>
  <c r="J450" i="71" s="1"/>
  <c r="M449" i="71"/>
  <c r="J449" i="71" s="1"/>
  <c r="M448" i="71"/>
  <c r="J448" i="71" s="1"/>
  <c r="M447" i="71"/>
  <c r="J447" i="71" s="1"/>
  <c r="M446" i="71"/>
  <c r="J446" i="71" s="1"/>
  <c r="M445" i="71"/>
  <c r="J445" i="71" s="1"/>
  <c r="M444" i="71"/>
  <c r="J444" i="71" s="1"/>
  <c r="M443" i="71"/>
  <c r="J443" i="71" s="1"/>
  <c r="M442" i="71"/>
  <c r="J442" i="71" s="1"/>
  <c r="M441" i="71"/>
  <c r="J441" i="71" s="1"/>
  <c r="M440" i="71"/>
  <c r="J440" i="71" s="1"/>
  <c r="M439" i="71"/>
  <c r="J439" i="71" s="1"/>
  <c r="M438" i="71"/>
  <c r="J438" i="71" s="1"/>
  <c r="M437" i="71"/>
  <c r="J437" i="71" s="1"/>
  <c r="M436" i="71"/>
  <c r="J436" i="71" s="1"/>
  <c r="M435" i="71"/>
  <c r="J435" i="71" s="1"/>
  <c r="M434" i="71"/>
  <c r="J434" i="71" s="1"/>
  <c r="M433" i="71"/>
  <c r="J433" i="71" s="1"/>
  <c r="M432" i="71"/>
  <c r="J432" i="71" s="1"/>
  <c r="M431" i="71"/>
  <c r="J431" i="71" s="1"/>
  <c r="M430" i="71"/>
  <c r="J430" i="71" s="1"/>
  <c r="M429" i="71"/>
  <c r="J429" i="71" s="1"/>
  <c r="M428" i="71"/>
  <c r="J428" i="71" s="1"/>
  <c r="M427" i="71"/>
  <c r="J427" i="71" s="1"/>
  <c r="M426" i="71"/>
  <c r="J426" i="71" s="1"/>
  <c r="M425" i="71"/>
  <c r="J425" i="71" s="1"/>
  <c r="M424" i="71"/>
  <c r="J424" i="71" s="1"/>
  <c r="M423" i="71"/>
  <c r="J423" i="71" s="1"/>
  <c r="M422" i="71"/>
  <c r="J422" i="71" s="1"/>
  <c r="M421" i="71"/>
  <c r="J421" i="71" s="1"/>
  <c r="M420" i="71"/>
  <c r="J420" i="71" s="1"/>
  <c r="M419" i="71"/>
  <c r="J419" i="71" s="1"/>
  <c r="M418" i="71"/>
  <c r="J418" i="71" s="1"/>
  <c r="M417" i="71"/>
  <c r="J417" i="71" s="1"/>
  <c r="M416" i="71"/>
  <c r="J416" i="71" s="1"/>
  <c r="M415" i="71"/>
  <c r="J415" i="71" s="1"/>
  <c r="M414" i="71"/>
  <c r="J414" i="71" s="1"/>
  <c r="M413" i="71"/>
  <c r="J413" i="71" s="1"/>
  <c r="M412" i="71"/>
  <c r="J412" i="71" s="1"/>
  <c r="M411" i="71"/>
  <c r="J411" i="71" s="1"/>
  <c r="M410" i="71"/>
  <c r="J410" i="71" s="1"/>
  <c r="M409" i="71"/>
  <c r="J409" i="71" s="1"/>
  <c r="M408" i="71"/>
  <c r="J408" i="71" s="1"/>
  <c r="M407" i="71"/>
  <c r="J407" i="71" s="1"/>
  <c r="M406" i="71"/>
  <c r="J406" i="71" s="1"/>
  <c r="M405" i="71"/>
  <c r="J405" i="71" s="1"/>
  <c r="M404" i="71"/>
  <c r="J404" i="71" s="1"/>
  <c r="M403" i="71"/>
  <c r="J403" i="71" s="1"/>
  <c r="M402" i="71"/>
  <c r="J402" i="71" s="1"/>
  <c r="M401" i="71"/>
  <c r="J401" i="71" s="1"/>
  <c r="M400" i="71"/>
  <c r="J400" i="71" s="1"/>
  <c r="M399" i="71"/>
  <c r="J399" i="71" s="1"/>
  <c r="M398" i="71"/>
  <c r="J398" i="71" s="1"/>
  <c r="M397" i="71"/>
  <c r="J397" i="71" s="1"/>
  <c r="M396" i="71"/>
  <c r="J396" i="71" s="1"/>
  <c r="M395" i="71"/>
  <c r="J395" i="71" s="1"/>
  <c r="M394" i="71"/>
  <c r="J394" i="71" s="1"/>
  <c r="M393" i="71"/>
  <c r="J393" i="71" s="1"/>
  <c r="M392" i="71"/>
  <c r="J392" i="71" s="1"/>
  <c r="M391" i="71"/>
  <c r="J391" i="71" s="1"/>
  <c r="M390" i="71"/>
  <c r="J390" i="71" s="1"/>
  <c r="M389" i="71"/>
  <c r="J389" i="71" s="1"/>
  <c r="M388" i="71"/>
  <c r="J388" i="71" s="1"/>
  <c r="M387" i="71"/>
  <c r="J387" i="71" s="1"/>
  <c r="M386" i="71"/>
  <c r="J386" i="71" s="1"/>
  <c r="M385" i="71"/>
  <c r="J385" i="71" s="1"/>
  <c r="M384" i="71"/>
  <c r="J384" i="71" s="1"/>
  <c r="M383" i="71"/>
  <c r="J383" i="71" s="1"/>
  <c r="M382" i="71"/>
  <c r="J382" i="71" s="1"/>
  <c r="M381" i="71"/>
  <c r="J381" i="71" s="1"/>
  <c r="M380" i="71"/>
  <c r="J380" i="71" s="1"/>
  <c r="M379" i="71"/>
  <c r="J379" i="71" s="1"/>
  <c r="M378" i="71"/>
  <c r="J378" i="71" s="1"/>
  <c r="M377" i="71"/>
  <c r="J377" i="71" s="1"/>
  <c r="M376" i="71"/>
  <c r="J376" i="71" s="1"/>
  <c r="M375" i="71"/>
  <c r="J375" i="71" s="1"/>
  <c r="M374" i="71"/>
  <c r="J374" i="71" s="1"/>
  <c r="M373" i="71"/>
  <c r="J373" i="71" s="1"/>
  <c r="M372" i="71"/>
  <c r="J372" i="71" s="1"/>
  <c r="M371" i="71"/>
  <c r="J371" i="71" s="1"/>
  <c r="M370" i="71"/>
  <c r="J370" i="71" s="1"/>
  <c r="M369" i="71"/>
  <c r="J369" i="71" s="1"/>
  <c r="M368" i="71"/>
  <c r="J368" i="71" s="1"/>
  <c r="M367" i="71"/>
  <c r="J367" i="71" s="1"/>
  <c r="M366" i="71"/>
  <c r="J366" i="71" s="1"/>
  <c r="M365" i="71"/>
  <c r="J365" i="71" s="1"/>
  <c r="M364" i="71"/>
  <c r="J364" i="71" s="1"/>
  <c r="M363" i="71"/>
  <c r="J363" i="71" s="1"/>
  <c r="M362" i="71"/>
  <c r="J362" i="71" s="1"/>
  <c r="M361" i="71"/>
  <c r="J361" i="71" s="1"/>
  <c r="M360" i="71"/>
  <c r="J360" i="71" s="1"/>
  <c r="M359" i="71"/>
  <c r="J359" i="71" s="1"/>
  <c r="M358" i="71"/>
  <c r="J358" i="71" s="1"/>
  <c r="M357" i="71"/>
  <c r="J357" i="71" s="1"/>
  <c r="M356" i="71"/>
  <c r="J356" i="71" s="1"/>
  <c r="M355" i="71"/>
  <c r="J355" i="71" s="1"/>
  <c r="M354" i="71"/>
  <c r="J354" i="71" s="1"/>
  <c r="M353" i="71"/>
  <c r="J353" i="71" s="1"/>
  <c r="M352" i="71"/>
  <c r="J352" i="71" s="1"/>
  <c r="M351" i="71"/>
  <c r="J351" i="71" s="1"/>
  <c r="M350" i="71"/>
  <c r="J350" i="71" s="1"/>
  <c r="M349" i="71"/>
  <c r="J349" i="71" s="1"/>
  <c r="M348" i="71"/>
  <c r="J348" i="71" s="1"/>
  <c r="M347" i="71"/>
  <c r="J347" i="71" s="1"/>
  <c r="M346" i="71"/>
  <c r="J346" i="71" s="1"/>
  <c r="M345" i="71"/>
  <c r="J345" i="71" s="1"/>
  <c r="M344" i="71"/>
  <c r="J344" i="71" s="1"/>
  <c r="M343" i="71"/>
  <c r="J343" i="71" s="1"/>
  <c r="M342" i="71"/>
  <c r="J342" i="71" s="1"/>
  <c r="M341" i="71"/>
  <c r="J341" i="71" s="1"/>
  <c r="M340" i="71"/>
  <c r="J340" i="71" s="1"/>
  <c r="M339" i="71"/>
  <c r="J339" i="71" s="1"/>
  <c r="M338" i="71"/>
  <c r="J338" i="71" s="1"/>
  <c r="M337" i="71"/>
  <c r="J337" i="71" s="1"/>
  <c r="M336" i="71"/>
  <c r="J336" i="71" s="1"/>
  <c r="M335" i="71"/>
  <c r="J335" i="71" s="1"/>
  <c r="M334" i="71"/>
  <c r="J334" i="71" s="1"/>
  <c r="M333" i="71"/>
  <c r="J333" i="71" s="1"/>
  <c r="M332" i="71"/>
  <c r="J332" i="71" s="1"/>
  <c r="M331" i="71"/>
  <c r="J331" i="71" s="1"/>
  <c r="M330" i="71"/>
  <c r="J330" i="71" s="1"/>
  <c r="M329" i="71"/>
  <c r="J329" i="71" s="1"/>
  <c r="M328" i="71"/>
  <c r="J328" i="71" s="1"/>
  <c r="M327" i="71"/>
  <c r="J327" i="71" s="1"/>
  <c r="M326" i="71"/>
  <c r="J326" i="71" s="1"/>
  <c r="M325" i="71"/>
  <c r="J325" i="71" s="1"/>
  <c r="M324" i="71"/>
  <c r="J324" i="71" s="1"/>
  <c r="M323" i="71"/>
  <c r="J323" i="71" s="1"/>
  <c r="M322" i="71"/>
  <c r="J322" i="71" s="1"/>
  <c r="M321" i="71"/>
  <c r="J321" i="71" s="1"/>
  <c r="M320" i="71"/>
  <c r="J320" i="71" s="1"/>
  <c r="M319" i="71"/>
  <c r="J319" i="71" s="1"/>
  <c r="M318" i="71"/>
  <c r="J318" i="71" s="1"/>
  <c r="M317" i="71"/>
  <c r="J317" i="71" s="1"/>
  <c r="M316" i="71"/>
  <c r="J316" i="71" s="1"/>
  <c r="M315" i="71"/>
  <c r="J315" i="71" s="1"/>
  <c r="M314" i="71"/>
  <c r="J314" i="71" s="1"/>
  <c r="M313" i="71"/>
  <c r="J313" i="71" s="1"/>
  <c r="M312" i="71"/>
  <c r="J312" i="71" s="1"/>
  <c r="M311" i="71"/>
  <c r="J311" i="71" s="1"/>
  <c r="M310" i="71"/>
  <c r="J310" i="71" s="1"/>
  <c r="M309" i="71"/>
  <c r="J309" i="71" s="1"/>
  <c r="M308" i="71"/>
  <c r="J308" i="71" s="1"/>
  <c r="M307" i="71"/>
  <c r="J307" i="71" s="1"/>
  <c r="M306" i="71"/>
  <c r="J306" i="71" s="1"/>
  <c r="M305" i="71"/>
  <c r="J305" i="71" s="1"/>
  <c r="M304" i="71"/>
  <c r="J304" i="71" s="1"/>
  <c r="M303" i="71"/>
  <c r="J303" i="71" s="1"/>
  <c r="M302" i="71"/>
  <c r="J302" i="71" s="1"/>
  <c r="M301" i="71"/>
  <c r="J301" i="71" s="1"/>
  <c r="M300" i="71"/>
  <c r="J300" i="71" s="1"/>
  <c r="M299" i="71"/>
  <c r="J299" i="71" s="1"/>
  <c r="M298" i="71"/>
  <c r="J298" i="71" s="1"/>
  <c r="M297" i="71"/>
  <c r="J297" i="71" s="1"/>
  <c r="M296" i="71"/>
  <c r="J296" i="71" s="1"/>
  <c r="M295" i="71"/>
  <c r="J295" i="71" s="1"/>
  <c r="M294" i="71"/>
  <c r="J294" i="71" s="1"/>
  <c r="M293" i="71"/>
  <c r="J293" i="71" s="1"/>
  <c r="M292" i="71"/>
  <c r="J292" i="71" s="1"/>
  <c r="M291" i="71"/>
  <c r="J291" i="71" s="1"/>
  <c r="M290" i="71"/>
  <c r="J290" i="71" s="1"/>
  <c r="M289" i="71"/>
  <c r="J289" i="71" s="1"/>
  <c r="M288" i="71"/>
  <c r="J288" i="71" s="1"/>
  <c r="M287" i="71"/>
  <c r="J287" i="71" s="1"/>
  <c r="M286" i="71"/>
  <c r="J286" i="71" s="1"/>
  <c r="M285" i="71"/>
  <c r="J285" i="71" s="1"/>
  <c r="M284" i="71"/>
  <c r="J284" i="71" s="1"/>
  <c r="M283" i="71"/>
  <c r="J283" i="71" s="1"/>
  <c r="M282" i="71"/>
  <c r="J282" i="71" s="1"/>
  <c r="M281" i="71"/>
  <c r="J281" i="71" s="1"/>
  <c r="M280" i="71"/>
  <c r="J280" i="71" s="1"/>
  <c r="M279" i="71"/>
  <c r="J279" i="71" s="1"/>
  <c r="M278" i="71"/>
  <c r="J278" i="71" s="1"/>
  <c r="M277" i="71"/>
  <c r="J277" i="71" s="1"/>
  <c r="M276" i="71"/>
  <c r="J276" i="71" s="1"/>
  <c r="M275" i="71"/>
  <c r="J275" i="71" s="1"/>
  <c r="M274" i="71"/>
  <c r="J274" i="71" s="1"/>
  <c r="M273" i="71"/>
  <c r="J273" i="71" s="1"/>
  <c r="M272" i="71"/>
  <c r="J272" i="71" s="1"/>
  <c r="M271" i="71"/>
  <c r="J271" i="71" s="1"/>
  <c r="M270" i="71"/>
  <c r="J270" i="71" s="1"/>
  <c r="M269" i="71"/>
  <c r="J269" i="71" s="1"/>
  <c r="M268" i="71"/>
  <c r="J268" i="71" s="1"/>
  <c r="M267" i="71"/>
  <c r="J267" i="71" s="1"/>
  <c r="M266" i="71"/>
  <c r="J266" i="71" s="1"/>
  <c r="M265" i="71"/>
  <c r="J265" i="71" s="1"/>
  <c r="M264" i="71"/>
  <c r="J264" i="71" s="1"/>
  <c r="M263" i="71"/>
  <c r="J263" i="71" s="1"/>
  <c r="M262" i="71"/>
  <c r="J262" i="71" s="1"/>
  <c r="M261" i="71"/>
  <c r="J261" i="71" s="1"/>
  <c r="M260" i="71"/>
  <c r="J260" i="71" s="1"/>
  <c r="M259" i="71"/>
  <c r="J259" i="71" s="1"/>
  <c r="M258" i="71"/>
  <c r="J258" i="71" s="1"/>
  <c r="M257" i="71"/>
  <c r="J257" i="71" s="1"/>
  <c r="M256" i="71"/>
  <c r="J256" i="71" s="1"/>
  <c r="M255" i="71"/>
  <c r="J255" i="71" s="1"/>
  <c r="M254" i="71"/>
  <c r="J254" i="71" s="1"/>
  <c r="M253" i="71"/>
  <c r="J253" i="71" s="1"/>
  <c r="M252" i="71"/>
  <c r="J252" i="71" s="1"/>
  <c r="M251" i="71"/>
  <c r="J251" i="71" s="1"/>
  <c r="M250" i="71"/>
  <c r="J250" i="71" s="1"/>
  <c r="M249" i="71"/>
  <c r="J249" i="71" s="1"/>
  <c r="M248" i="71"/>
  <c r="J248" i="71" s="1"/>
  <c r="M247" i="71"/>
  <c r="J247" i="71" s="1"/>
  <c r="M246" i="71"/>
  <c r="J246" i="71" s="1"/>
  <c r="M245" i="71"/>
  <c r="J245" i="71" s="1"/>
  <c r="M244" i="71"/>
  <c r="J244" i="71" s="1"/>
  <c r="M243" i="71"/>
  <c r="J243" i="71" s="1"/>
  <c r="M242" i="71"/>
  <c r="J242" i="71" s="1"/>
  <c r="M241" i="71"/>
  <c r="J241" i="71" s="1"/>
  <c r="M240" i="71"/>
  <c r="J240" i="71" s="1"/>
  <c r="M239" i="71"/>
  <c r="J239" i="71" s="1"/>
  <c r="M238" i="71"/>
  <c r="J238" i="71" s="1"/>
  <c r="M237" i="71"/>
  <c r="J237" i="71" s="1"/>
  <c r="M236" i="71"/>
  <c r="J236" i="71" s="1"/>
  <c r="M235" i="71"/>
  <c r="J235" i="71" s="1"/>
  <c r="M234" i="71"/>
  <c r="J234" i="71" s="1"/>
  <c r="M233" i="71"/>
  <c r="J233" i="71" s="1"/>
  <c r="M232" i="71"/>
  <c r="J232" i="71" s="1"/>
  <c r="M231" i="71"/>
  <c r="J231" i="71" s="1"/>
  <c r="M230" i="71"/>
  <c r="J230" i="71" s="1"/>
  <c r="M229" i="71"/>
  <c r="J229" i="71" s="1"/>
  <c r="M228" i="71"/>
  <c r="J228" i="71" s="1"/>
  <c r="M227" i="71"/>
  <c r="J227" i="71" s="1"/>
  <c r="M226" i="71"/>
  <c r="J226" i="71" s="1"/>
  <c r="M225" i="71"/>
  <c r="J225" i="71" s="1"/>
  <c r="M224" i="71"/>
  <c r="J224" i="71" s="1"/>
  <c r="M223" i="71"/>
  <c r="J223" i="71" s="1"/>
  <c r="M222" i="71"/>
  <c r="J222" i="71" s="1"/>
  <c r="M221" i="71"/>
  <c r="J221" i="71" s="1"/>
  <c r="M220" i="71"/>
  <c r="J220" i="71" s="1"/>
  <c r="M219" i="71"/>
  <c r="J219" i="71" s="1"/>
  <c r="M218" i="71"/>
  <c r="J218" i="71" s="1"/>
  <c r="M217" i="71"/>
  <c r="J217" i="71" s="1"/>
  <c r="M216" i="71"/>
  <c r="J216" i="71" s="1"/>
  <c r="M215" i="71"/>
  <c r="J215" i="71" s="1"/>
  <c r="M214" i="71"/>
  <c r="J214" i="71" s="1"/>
  <c r="M213" i="71"/>
  <c r="J213" i="71" s="1"/>
  <c r="M212" i="71"/>
  <c r="J212" i="71" s="1"/>
  <c r="M211" i="71"/>
  <c r="J211" i="71" s="1"/>
  <c r="M210" i="71"/>
  <c r="J210" i="71" s="1"/>
  <c r="M209" i="71"/>
  <c r="J209" i="71" s="1"/>
  <c r="M208" i="71"/>
  <c r="J208" i="71" s="1"/>
  <c r="M207" i="71"/>
  <c r="J207" i="71" s="1"/>
  <c r="M206" i="71"/>
  <c r="J206" i="71" s="1"/>
  <c r="M205" i="71"/>
  <c r="J205" i="71" s="1"/>
  <c r="M204" i="71"/>
  <c r="J204" i="71" s="1"/>
  <c r="M203" i="71"/>
  <c r="J203" i="71" s="1"/>
  <c r="M202" i="71"/>
  <c r="J202" i="71" s="1"/>
  <c r="M201" i="71"/>
  <c r="J201" i="71" s="1"/>
  <c r="M200" i="71"/>
  <c r="J200" i="71" s="1"/>
  <c r="M199" i="71"/>
  <c r="J199" i="71" s="1"/>
  <c r="M198" i="71"/>
  <c r="J198" i="71" s="1"/>
  <c r="M197" i="71"/>
  <c r="J197" i="71" s="1"/>
  <c r="M196" i="71"/>
  <c r="J196" i="71" s="1"/>
  <c r="M195" i="71"/>
  <c r="J195" i="71" s="1"/>
  <c r="M194" i="71"/>
  <c r="J194" i="71" s="1"/>
  <c r="M193" i="71"/>
  <c r="J193" i="71" s="1"/>
  <c r="M192" i="71"/>
  <c r="J192" i="71" s="1"/>
  <c r="M191" i="71"/>
  <c r="J191" i="71" s="1"/>
  <c r="M190" i="71"/>
  <c r="J190" i="71" s="1"/>
  <c r="M189" i="71"/>
  <c r="J189" i="71" s="1"/>
  <c r="M188" i="71"/>
  <c r="J188" i="71" s="1"/>
  <c r="M187" i="71"/>
  <c r="J187" i="71" s="1"/>
  <c r="M186" i="71"/>
  <c r="J186" i="71" s="1"/>
  <c r="M185" i="71"/>
  <c r="J185" i="71" s="1"/>
  <c r="M184" i="71"/>
  <c r="J184" i="71" s="1"/>
  <c r="M183" i="71"/>
  <c r="J183" i="71" s="1"/>
  <c r="M182" i="71"/>
  <c r="J182" i="71" s="1"/>
  <c r="M181" i="71"/>
  <c r="J181" i="71" s="1"/>
  <c r="M180" i="71"/>
  <c r="J180" i="71" s="1"/>
  <c r="M179" i="71"/>
  <c r="J179" i="71" s="1"/>
  <c r="M178" i="71"/>
  <c r="J178" i="71" s="1"/>
  <c r="M177" i="71"/>
  <c r="J177" i="71" s="1"/>
  <c r="M176" i="71"/>
  <c r="J176" i="71" s="1"/>
  <c r="M175" i="71"/>
  <c r="J175" i="71" s="1"/>
  <c r="M174" i="71"/>
  <c r="J174" i="71" s="1"/>
  <c r="M173" i="71"/>
  <c r="J173" i="71" s="1"/>
  <c r="M172" i="71"/>
  <c r="J172" i="71" s="1"/>
  <c r="M171" i="71"/>
  <c r="J171" i="71" s="1"/>
  <c r="M170" i="71"/>
  <c r="J170" i="71" s="1"/>
  <c r="M169" i="71"/>
  <c r="J169" i="71" s="1"/>
  <c r="M168" i="71"/>
  <c r="J168" i="71" s="1"/>
  <c r="M167" i="71"/>
  <c r="J167" i="71" s="1"/>
  <c r="M166" i="71"/>
  <c r="J166" i="71" s="1"/>
  <c r="M165" i="71"/>
  <c r="J165" i="71" s="1"/>
  <c r="M164" i="71"/>
  <c r="J164" i="71" s="1"/>
  <c r="M163" i="71"/>
  <c r="J163" i="71" s="1"/>
  <c r="M162" i="71"/>
  <c r="J162" i="71" s="1"/>
  <c r="M161" i="71"/>
  <c r="J161" i="71" s="1"/>
  <c r="M160" i="71"/>
  <c r="J160" i="71" s="1"/>
  <c r="M159" i="71"/>
  <c r="J159" i="71" s="1"/>
  <c r="M158" i="71"/>
  <c r="J158" i="71" s="1"/>
  <c r="M157" i="71"/>
  <c r="J157" i="71" s="1"/>
  <c r="M156" i="71"/>
  <c r="J156" i="71" s="1"/>
  <c r="M155" i="71"/>
  <c r="J155" i="71" s="1"/>
  <c r="M154" i="71"/>
  <c r="J154" i="71" s="1"/>
  <c r="M153" i="71"/>
  <c r="J153" i="71" s="1"/>
  <c r="M152" i="71"/>
  <c r="J152" i="71" s="1"/>
  <c r="M151" i="71"/>
  <c r="J151" i="71" s="1"/>
  <c r="M150" i="71"/>
  <c r="J150" i="71" s="1"/>
  <c r="M149" i="71"/>
  <c r="J149" i="71" s="1"/>
  <c r="M148" i="71"/>
  <c r="J148" i="71" s="1"/>
  <c r="M147" i="71"/>
  <c r="J147" i="71" s="1"/>
  <c r="M146" i="71"/>
  <c r="J146" i="71" s="1"/>
  <c r="M145" i="71"/>
  <c r="J145" i="71" s="1"/>
  <c r="M144" i="71"/>
  <c r="J144" i="71" s="1"/>
  <c r="M143" i="71"/>
  <c r="J143" i="71" s="1"/>
  <c r="M142" i="71"/>
  <c r="J142" i="71" s="1"/>
  <c r="M141" i="71"/>
  <c r="J141" i="71" s="1"/>
  <c r="M140" i="71"/>
  <c r="J140" i="71" s="1"/>
  <c r="M139" i="71"/>
  <c r="J139" i="71" s="1"/>
  <c r="M138" i="71"/>
  <c r="J138" i="71" s="1"/>
  <c r="M137" i="71"/>
  <c r="J137" i="71" s="1"/>
  <c r="M136" i="71"/>
  <c r="J136" i="71" s="1"/>
  <c r="M135" i="71"/>
  <c r="J135" i="71" s="1"/>
  <c r="M134" i="71"/>
  <c r="J134" i="71" s="1"/>
  <c r="M133" i="71"/>
  <c r="J133" i="71" s="1"/>
  <c r="M132" i="71"/>
  <c r="J132" i="71" s="1"/>
  <c r="M131" i="71"/>
  <c r="J131" i="71" s="1"/>
  <c r="M130" i="71"/>
  <c r="J130" i="71" s="1"/>
  <c r="M129" i="71"/>
  <c r="J129" i="71" s="1"/>
  <c r="M128" i="71"/>
  <c r="J128" i="71" s="1"/>
  <c r="M127" i="71"/>
  <c r="J127" i="71" s="1"/>
  <c r="M126" i="71"/>
  <c r="J126" i="71" s="1"/>
  <c r="M125" i="71"/>
  <c r="J125" i="71" s="1"/>
  <c r="M124" i="71"/>
  <c r="J124" i="71" s="1"/>
  <c r="M123" i="71"/>
  <c r="J123" i="71" s="1"/>
  <c r="M122" i="71"/>
  <c r="J122" i="71" s="1"/>
  <c r="M121" i="71"/>
  <c r="J121" i="71" s="1"/>
  <c r="M120" i="71"/>
  <c r="J120" i="71" s="1"/>
  <c r="M119" i="71"/>
  <c r="J119" i="71" s="1"/>
  <c r="M118" i="71"/>
  <c r="J118" i="71" s="1"/>
  <c r="M117" i="71"/>
  <c r="J117" i="71" s="1"/>
  <c r="M116" i="71"/>
  <c r="J116" i="71" s="1"/>
  <c r="M115" i="71"/>
  <c r="J115" i="71" s="1"/>
  <c r="M114" i="71"/>
  <c r="J114" i="71" s="1"/>
  <c r="M113" i="71"/>
  <c r="J113" i="71" s="1"/>
  <c r="M112" i="71"/>
  <c r="J112" i="71" s="1"/>
  <c r="M111" i="71"/>
  <c r="J111" i="71" s="1"/>
  <c r="M110" i="71"/>
  <c r="J110" i="71" s="1"/>
  <c r="M109" i="71"/>
  <c r="J109" i="71" s="1"/>
  <c r="M108" i="71"/>
  <c r="J108" i="71" s="1"/>
  <c r="M107" i="71"/>
  <c r="J107" i="71" s="1"/>
  <c r="M106" i="71"/>
  <c r="J106" i="71" s="1"/>
  <c r="M105" i="71"/>
  <c r="J105" i="71" s="1"/>
  <c r="M104" i="71"/>
  <c r="J104" i="71" s="1"/>
  <c r="M103" i="71"/>
  <c r="J103" i="71" s="1"/>
  <c r="M102" i="71"/>
  <c r="J102" i="71" s="1"/>
  <c r="M101" i="71"/>
  <c r="J101" i="71" s="1"/>
  <c r="M100" i="71"/>
  <c r="J100" i="71" s="1"/>
  <c r="M99" i="71"/>
  <c r="J99" i="71" s="1"/>
  <c r="M98" i="71"/>
  <c r="J98" i="71" s="1"/>
  <c r="M97" i="71"/>
  <c r="J97" i="71" s="1"/>
  <c r="M96" i="71"/>
  <c r="J96" i="71" s="1"/>
  <c r="M95" i="71"/>
  <c r="J95" i="71" s="1"/>
  <c r="M94" i="71"/>
  <c r="J94" i="71" s="1"/>
  <c r="M93" i="71"/>
  <c r="J93" i="71" s="1"/>
  <c r="M92" i="71"/>
  <c r="J92" i="71" s="1"/>
  <c r="M91" i="71"/>
  <c r="J91" i="71" s="1"/>
  <c r="M90" i="71"/>
  <c r="J90" i="71" s="1"/>
  <c r="M89" i="71"/>
  <c r="J89" i="71" s="1"/>
  <c r="M88" i="71"/>
  <c r="J88" i="71" s="1"/>
  <c r="M87" i="71"/>
  <c r="J87" i="71" s="1"/>
  <c r="M86" i="71"/>
  <c r="J86" i="71" s="1"/>
  <c r="M85" i="71"/>
  <c r="J85" i="71" s="1"/>
  <c r="M84" i="71"/>
  <c r="J84" i="71" s="1"/>
  <c r="M83" i="71"/>
  <c r="J83" i="71" s="1"/>
  <c r="M82" i="71"/>
  <c r="J82" i="71" s="1"/>
  <c r="M81" i="71"/>
  <c r="J81" i="71" s="1"/>
  <c r="M80" i="71"/>
  <c r="J80" i="71" s="1"/>
  <c r="M79" i="71"/>
  <c r="J79" i="71" s="1"/>
  <c r="M78" i="71"/>
  <c r="J78" i="71" s="1"/>
  <c r="M77" i="71"/>
  <c r="J77" i="71" s="1"/>
  <c r="M76" i="71"/>
  <c r="J76" i="71" s="1"/>
  <c r="M75" i="71"/>
  <c r="J75" i="71" s="1"/>
  <c r="M74" i="71"/>
  <c r="J74" i="71" s="1"/>
  <c r="M73" i="71"/>
  <c r="J73" i="71" s="1"/>
  <c r="M72" i="71"/>
  <c r="J72" i="71" s="1"/>
  <c r="M71" i="71"/>
  <c r="J71" i="71" s="1"/>
  <c r="M70" i="71"/>
  <c r="J70" i="71" s="1"/>
  <c r="M69" i="71"/>
  <c r="J69" i="71" s="1"/>
  <c r="M68" i="71"/>
  <c r="J68" i="71" s="1"/>
  <c r="M67" i="71"/>
  <c r="J67" i="71" s="1"/>
  <c r="M66" i="71"/>
  <c r="J66" i="71" s="1"/>
  <c r="M65" i="71"/>
  <c r="J65" i="71" s="1"/>
  <c r="M64" i="71"/>
  <c r="J64" i="71" s="1"/>
  <c r="M63" i="71"/>
  <c r="J63" i="71" s="1"/>
  <c r="M62" i="71"/>
  <c r="J62" i="71" s="1"/>
  <c r="M61" i="71"/>
  <c r="J61" i="71" s="1"/>
  <c r="M60" i="71"/>
  <c r="J60" i="71" s="1"/>
  <c r="M59" i="71"/>
  <c r="J59" i="71" s="1"/>
  <c r="M58" i="71"/>
  <c r="J58" i="71" s="1"/>
  <c r="M57" i="71"/>
  <c r="J57" i="71" s="1"/>
  <c r="M56" i="71"/>
  <c r="J56" i="71" s="1"/>
  <c r="M55" i="71"/>
  <c r="J55" i="71" s="1"/>
  <c r="M54" i="71"/>
  <c r="J54" i="71" s="1"/>
  <c r="M53" i="71"/>
  <c r="J53" i="71" s="1"/>
  <c r="M52" i="71"/>
  <c r="J52" i="71" s="1"/>
  <c r="M51" i="71"/>
  <c r="J51" i="71" s="1"/>
  <c r="M50" i="71"/>
  <c r="J50" i="71" s="1"/>
  <c r="M49" i="71"/>
  <c r="J49" i="71" s="1"/>
  <c r="M48" i="71"/>
  <c r="J48" i="71" s="1"/>
  <c r="M47" i="71"/>
  <c r="J47" i="71" s="1"/>
  <c r="M46" i="71"/>
  <c r="J46" i="71" s="1"/>
  <c r="M45" i="71"/>
  <c r="J45" i="71" s="1"/>
  <c r="M44" i="71"/>
  <c r="J44" i="71" s="1"/>
  <c r="M43" i="71"/>
  <c r="J43" i="71" s="1"/>
  <c r="M42" i="71"/>
  <c r="J42" i="71" s="1"/>
  <c r="M41" i="71"/>
  <c r="J41" i="71" s="1"/>
  <c r="M40" i="71"/>
  <c r="J40" i="71" s="1"/>
  <c r="M39" i="71"/>
  <c r="J39" i="71" s="1"/>
  <c r="M38" i="71"/>
  <c r="J38" i="71" s="1"/>
  <c r="M37" i="71"/>
  <c r="J37" i="71" s="1"/>
  <c r="M36" i="71"/>
  <c r="J36" i="71" s="1"/>
  <c r="M35" i="71"/>
  <c r="J35" i="71" s="1"/>
  <c r="M34" i="71"/>
  <c r="J34" i="71" s="1"/>
  <c r="M33" i="71"/>
  <c r="J33" i="71" s="1"/>
  <c r="M32" i="71"/>
  <c r="J32" i="71" s="1"/>
  <c r="M31" i="71"/>
  <c r="J31" i="71" s="1"/>
  <c r="M30" i="71"/>
  <c r="J30" i="71" s="1"/>
  <c r="M29" i="71"/>
  <c r="J29" i="71" s="1"/>
  <c r="M28" i="71"/>
  <c r="J28" i="71" s="1"/>
  <c r="M27" i="71"/>
  <c r="J27" i="71" s="1"/>
  <c r="M26" i="71"/>
  <c r="J26" i="71" s="1"/>
  <c r="M25" i="71"/>
  <c r="J25" i="71" s="1"/>
  <c r="M24" i="71"/>
  <c r="J24" i="71" s="1"/>
  <c r="M23" i="71"/>
  <c r="J23" i="71" s="1"/>
  <c r="M22" i="71"/>
  <c r="J22" i="71" s="1"/>
  <c r="M21" i="71"/>
  <c r="J21" i="71" s="1"/>
  <c r="M20" i="71"/>
  <c r="J20" i="71" s="1"/>
  <c r="M19" i="71"/>
  <c r="J19" i="71" s="1"/>
  <c r="M18" i="71"/>
  <c r="J18" i="71" s="1"/>
  <c r="M17" i="71"/>
  <c r="J17" i="71" s="1"/>
  <c r="M16" i="71"/>
  <c r="J16" i="71" s="1"/>
  <c r="M15" i="71"/>
  <c r="J15" i="71" s="1"/>
  <c r="M14" i="71"/>
  <c r="J14" i="71" s="1"/>
  <c r="M13" i="71"/>
  <c r="J13" i="71" s="1"/>
  <c r="M12" i="71"/>
  <c r="J12" i="71" s="1"/>
  <c r="M11" i="71"/>
  <c r="J11" i="71" s="1"/>
  <c r="M10" i="71"/>
  <c r="J10" i="71" s="1"/>
  <c r="M9" i="71"/>
  <c r="J9" i="71" s="1"/>
  <c r="M8" i="71"/>
  <c r="J8" i="71" s="1"/>
  <c r="M7" i="71"/>
  <c r="J7" i="71" s="1"/>
  <c r="M6" i="71"/>
  <c r="J6" i="71" s="1"/>
  <c r="M5" i="71"/>
  <c r="J5" i="71" s="1"/>
  <c r="M4" i="71"/>
  <c r="J4" i="71" s="1"/>
  <c r="M3" i="71"/>
  <c r="J3" i="71" s="1"/>
  <c r="D107" i="68"/>
  <c r="D106" i="68"/>
  <c r="D105" i="68"/>
  <c r="D104" i="68"/>
  <c r="D103" i="68"/>
  <c r="D102" i="68"/>
  <c r="D101" i="68"/>
  <c r="D100" i="68"/>
  <c r="D99" i="68"/>
  <c r="D98" i="68"/>
  <c r="D97" i="68"/>
  <c r="D96" i="68"/>
  <c r="D95" i="68"/>
  <c r="D94" i="68"/>
  <c r="D93" i="68"/>
  <c r="D92" i="68"/>
  <c r="D91" i="68"/>
  <c r="D90" i="68"/>
  <c r="D89" i="68"/>
  <c r="D88" i="68"/>
  <c r="D87" i="68"/>
  <c r="D86" i="68"/>
  <c r="D85" i="68"/>
  <c r="D84" i="68"/>
  <c r="D83" i="68"/>
  <c r="D107" i="67"/>
  <c r="D106" i="67"/>
  <c r="D105" i="67"/>
  <c r="D104" i="67"/>
  <c r="D103" i="67"/>
  <c r="D102" i="67"/>
  <c r="D101" i="67"/>
  <c r="D100" i="67"/>
  <c r="D99" i="67"/>
  <c r="D98" i="67"/>
  <c r="D97" i="67"/>
  <c r="D96" i="67"/>
  <c r="D95" i="67"/>
  <c r="D94" i="67"/>
  <c r="D93" i="67"/>
  <c r="D92" i="67"/>
  <c r="D91" i="67"/>
  <c r="D90" i="67"/>
  <c r="D89" i="67"/>
  <c r="D88" i="67"/>
  <c r="D87" i="67"/>
  <c r="D86" i="67"/>
  <c r="D85" i="67"/>
  <c r="D84" i="67"/>
  <c r="D83" i="67"/>
  <c r="D33" i="68"/>
  <c r="D32" i="68"/>
  <c r="D31" i="68"/>
  <c r="D30" i="68"/>
  <c r="D29" i="68"/>
  <c r="D28" i="68"/>
  <c r="D27" i="68"/>
  <c r="D26" i="68"/>
  <c r="D25" i="68"/>
  <c r="D24" i="68"/>
  <c r="D23" i="68"/>
  <c r="D22" i="68"/>
  <c r="D21" i="68"/>
  <c r="D20" i="68"/>
  <c r="D19" i="68"/>
  <c r="D18" i="68"/>
  <c r="D17" i="68"/>
  <c r="D16" i="68"/>
  <c r="D15" i="68"/>
  <c r="D14" i="68"/>
  <c r="D13" i="68"/>
  <c r="D12" i="68"/>
  <c r="D11" i="68"/>
  <c r="O11" i="68" s="1"/>
  <c r="D10" i="68"/>
  <c r="P10" i="68" s="1"/>
  <c r="D9" i="68"/>
  <c r="D33" i="67"/>
  <c r="D32" i="67"/>
  <c r="D31" i="67"/>
  <c r="D30" i="67"/>
  <c r="D29" i="67"/>
  <c r="D28" i="67"/>
  <c r="D27" i="67"/>
  <c r="D26" i="67"/>
  <c r="D25" i="67"/>
  <c r="D24" i="67"/>
  <c r="D23" i="67"/>
  <c r="D22" i="67"/>
  <c r="D21" i="67"/>
  <c r="D20" i="67"/>
  <c r="D19" i="67"/>
  <c r="D18" i="67"/>
  <c r="D17" i="67"/>
  <c r="D16" i="67"/>
  <c r="D15" i="67"/>
  <c r="D14" i="67"/>
  <c r="D13" i="67"/>
  <c r="D12" i="67"/>
  <c r="D11" i="67"/>
  <c r="D10" i="67"/>
  <c r="D9" i="67"/>
  <c r="K10" i="68" l="1"/>
  <c r="K9" i="68"/>
  <c r="K11" i="68"/>
  <c r="M11" i="68"/>
  <c r="L10" i="68"/>
  <c r="N10" i="68"/>
  <c r="O10" i="68"/>
  <c r="N11" i="68"/>
  <c r="P11" i="68"/>
  <c r="L11" i="68"/>
  <c r="M10" i="68"/>
  <c r="I94" i="67" l="1"/>
  <c r="I20" i="67"/>
  <c r="L107" i="67"/>
  <c r="K107" i="67"/>
  <c r="J107" i="67"/>
  <c r="I107" i="67"/>
  <c r="L106" i="67"/>
  <c r="K106" i="67"/>
  <c r="J106" i="67"/>
  <c r="I106" i="67"/>
  <c r="L105" i="67"/>
  <c r="K105" i="67"/>
  <c r="J105" i="67"/>
  <c r="I105" i="67"/>
  <c r="L104" i="67"/>
  <c r="K104" i="67"/>
  <c r="J104" i="67"/>
  <c r="I104" i="67"/>
  <c r="L103" i="67"/>
  <c r="K103" i="67"/>
  <c r="J103" i="67"/>
  <c r="I103" i="67"/>
  <c r="L102" i="67"/>
  <c r="K102" i="67"/>
  <c r="J102" i="67"/>
  <c r="I102" i="67"/>
  <c r="L101" i="67"/>
  <c r="K101" i="67"/>
  <c r="J101" i="67"/>
  <c r="I101" i="67"/>
  <c r="L100" i="67"/>
  <c r="K100" i="67"/>
  <c r="J100" i="67"/>
  <c r="I100" i="67"/>
  <c r="L99" i="67"/>
  <c r="K99" i="67"/>
  <c r="J99" i="67"/>
  <c r="I99" i="67"/>
  <c r="L98" i="67"/>
  <c r="K98" i="67"/>
  <c r="J98" i="67"/>
  <c r="I98" i="67"/>
  <c r="L97" i="67"/>
  <c r="K97" i="67"/>
  <c r="J97" i="67"/>
  <c r="I97" i="67"/>
  <c r="L96" i="67"/>
  <c r="K96" i="67"/>
  <c r="J96" i="67"/>
  <c r="I96" i="67"/>
  <c r="L95" i="67"/>
  <c r="K95" i="67"/>
  <c r="J95" i="67"/>
  <c r="I95" i="67"/>
  <c r="L94" i="67"/>
  <c r="K94" i="67"/>
  <c r="J94" i="67"/>
  <c r="L93" i="67"/>
  <c r="K93" i="67"/>
  <c r="J93" i="67"/>
  <c r="I93" i="67"/>
  <c r="L92" i="67"/>
  <c r="K92" i="67"/>
  <c r="J92" i="67"/>
  <c r="I92" i="67"/>
  <c r="L91" i="67"/>
  <c r="K91" i="67"/>
  <c r="J91" i="67"/>
  <c r="I91" i="67"/>
  <c r="L90" i="67"/>
  <c r="K90" i="67"/>
  <c r="J90" i="67"/>
  <c r="I90" i="67"/>
  <c r="L89" i="67"/>
  <c r="K89" i="67"/>
  <c r="J89" i="67"/>
  <c r="I89" i="67"/>
  <c r="L88" i="67"/>
  <c r="K88" i="67"/>
  <c r="J88" i="67"/>
  <c r="I88" i="67"/>
  <c r="L87" i="67"/>
  <c r="K87" i="67"/>
  <c r="J87" i="67"/>
  <c r="I87" i="67"/>
  <c r="L86" i="67"/>
  <c r="K86" i="67"/>
  <c r="J86" i="67"/>
  <c r="I86" i="67"/>
  <c r="L85" i="67"/>
  <c r="K85" i="67"/>
  <c r="J85" i="67"/>
  <c r="I85" i="67"/>
  <c r="L84" i="67"/>
  <c r="K84" i="67"/>
  <c r="J84" i="67"/>
  <c r="I84" i="67"/>
  <c r="L83" i="67"/>
  <c r="K83" i="67"/>
  <c r="J83" i="67"/>
  <c r="I83" i="67"/>
  <c r="U6" i="49" l="1"/>
  <c r="P33" i="68" l="1"/>
  <c r="O33" i="68"/>
  <c r="N33" i="68"/>
  <c r="M33" i="68"/>
  <c r="L33" i="68"/>
  <c r="K33" i="68"/>
  <c r="P32" i="68"/>
  <c r="O32" i="68"/>
  <c r="N32" i="68"/>
  <c r="M32" i="68"/>
  <c r="L32" i="68"/>
  <c r="K32" i="68"/>
  <c r="P31" i="68"/>
  <c r="O31" i="68"/>
  <c r="N31" i="68"/>
  <c r="M31" i="68"/>
  <c r="L31" i="68"/>
  <c r="K31" i="68"/>
  <c r="P30" i="68"/>
  <c r="O30" i="68"/>
  <c r="N30" i="68"/>
  <c r="M30" i="68"/>
  <c r="L30" i="68"/>
  <c r="K30" i="68"/>
  <c r="P29" i="68"/>
  <c r="O29" i="68"/>
  <c r="N29" i="68"/>
  <c r="M29" i="68"/>
  <c r="L29" i="68"/>
  <c r="K29" i="68"/>
  <c r="P28" i="68"/>
  <c r="O28" i="68"/>
  <c r="N28" i="68"/>
  <c r="M28" i="68"/>
  <c r="L28" i="68"/>
  <c r="K28" i="68"/>
  <c r="P27" i="68"/>
  <c r="O27" i="68"/>
  <c r="N27" i="68"/>
  <c r="M27" i="68"/>
  <c r="L27" i="68"/>
  <c r="K27" i="68"/>
  <c r="P26" i="68"/>
  <c r="O26" i="68"/>
  <c r="N26" i="68"/>
  <c r="M26" i="68"/>
  <c r="L26" i="68"/>
  <c r="K26" i="68"/>
  <c r="P25" i="68"/>
  <c r="O25" i="68"/>
  <c r="N25" i="68"/>
  <c r="M25" i="68"/>
  <c r="L25" i="68"/>
  <c r="K25" i="68"/>
  <c r="P24" i="68"/>
  <c r="O24" i="68"/>
  <c r="N24" i="68"/>
  <c r="M24" i="68"/>
  <c r="L24" i="68"/>
  <c r="K24" i="68"/>
  <c r="P23" i="68"/>
  <c r="O23" i="68"/>
  <c r="N23" i="68"/>
  <c r="M23" i="68"/>
  <c r="L23" i="68"/>
  <c r="K23" i="68"/>
  <c r="P22" i="68"/>
  <c r="O22" i="68"/>
  <c r="N22" i="68"/>
  <c r="M22" i="68"/>
  <c r="L22" i="68"/>
  <c r="K22" i="68"/>
  <c r="P21" i="68"/>
  <c r="O21" i="68"/>
  <c r="N21" i="68"/>
  <c r="M21" i="68"/>
  <c r="L21" i="68"/>
  <c r="K21" i="68"/>
  <c r="P20" i="68"/>
  <c r="O20" i="68"/>
  <c r="N20" i="68"/>
  <c r="M20" i="68"/>
  <c r="L20" i="68"/>
  <c r="K20" i="68"/>
  <c r="P19" i="68"/>
  <c r="O19" i="68"/>
  <c r="N19" i="68"/>
  <c r="M19" i="68"/>
  <c r="L19" i="68"/>
  <c r="K19" i="68"/>
  <c r="P18" i="68"/>
  <c r="O18" i="68"/>
  <c r="N18" i="68"/>
  <c r="M18" i="68"/>
  <c r="L18" i="68"/>
  <c r="K18" i="68"/>
  <c r="P17" i="68"/>
  <c r="O17" i="68"/>
  <c r="N17" i="68"/>
  <c r="M17" i="68"/>
  <c r="L17" i="68"/>
  <c r="K17" i="68"/>
  <c r="P16" i="68"/>
  <c r="O16" i="68"/>
  <c r="N16" i="68"/>
  <c r="M16" i="68"/>
  <c r="L16" i="68"/>
  <c r="K16" i="68"/>
  <c r="P15" i="68"/>
  <c r="O15" i="68"/>
  <c r="N15" i="68"/>
  <c r="M15" i="68"/>
  <c r="L15" i="68"/>
  <c r="K15" i="68"/>
  <c r="P14" i="68"/>
  <c r="O14" i="68"/>
  <c r="N14" i="68"/>
  <c r="M14" i="68"/>
  <c r="L14" i="68"/>
  <c r="K14" i="68"/>
  <c r="P13" i="68"/>
  <c r="O13" i="68"/>
  <c r="N13" i="68"/>
  <c r="M13" i="68"/>
  <c r="L13" i="68"/>
  <c r="K13" i="68"/>
  <c r="P12" i="68"/>
  <c r="O12" i="68"/>
  <c r="N12" i="68"/>
  <c r="M12" i="68"/>
  <c r="L12" i="68"/>
  <c r="K12" i="68"/>
  <c r="P9" i="68"/>
  <c r="O9" i="68"/>
  <c r="N9" i="68"/>
  <c r="M9" i="68"/>
  <c r="L9" i="68"/>
  <c r="K84" i="68"/>
  <c r="L84" i="68"/>
  <c r="M84" i="68"/>
  <c r="N84" i="68"/>
  <c r="O84" i="68"/>
  <c r="P84" i="68"/>
  <c r="K85" i="68"/>
  <c r="L85" i="68"/>
  <c r="M85" i="68"/>
  <c r="N85" i="68"/>
  <c r="O85" i="68"/>
  <c r="P85" i="68"/>
  <c r="K86" i="68"/>
  <c r="L86" i="68"/>
  <c r="M86" i="68"/>
  <c r="N86" i="68"/>
  <c r="O86" i="68"/>
  <c r="P86" i="68"/>
  <c r="K87" i="68"/>
  <c r="L87" i="68"/>
  <c r="M87" i="68"/>
  <c r="N87" i="68"/>
  <c r="O87" i="68"/>
  <c r="P87" i="68"/>
  <c r="K88" i="68"/>
  <c r="L88" i="68"/>
  <c r="M88" i="68"/>
  <c r="N88" i="68"/>
  <c r="O88" i="68"/>
  <c r="P88" i="68"/>
  <c r="K89" i="68"/>
  <c r="L89" i="68"/>
  <c r="M89" i="68"/>
  <c r="N89" i="68"/>
  <c r="O89" i="68"/>
  <c r="P89" i="68"/>
  <c r="K90" i="68"/>
  <c r="L90" i="68"/>
  <c r="M90" i="68"/>
  <c r="N90" i="68"/>
  <c r="O90" i="68"/>
  <c r="P90" i="68"/>
  <c r="K91" i="68"/>
  <c r="L91" i="68"/>
  <c r="M91" i="68"/>
  <c r="N91" i="68"/>
  <c r="O91" i="68"/>
  <c r="P91" i="68"/>
  <c r="K92" i="68"/>
  <c r="L92" i="68"/>
  <c r="M92" i="68"/>
  <c r="N92" i="68"/>
  <c r="O92" i="68"/>
  <c r="P92" i="68"/>
  <c r="K93" i="68"/>
  <c r="L93" i="68"/>
  <c r="M93" i="68"/>
  <c r="N93" i="68"/>
  <c r="O93" i="68"/>
  <c r="P93" i="68"/>
  <c r="K94" i="68"/>
  <c r="L94" i="68"/>
  <c r="M94" i="68"/>
  <c r="N94" i="68"/>
  <c r="O94" i="68"/>
  <c r="P94" i="68"/>
  <c r="K95" i="68"/>
  <c r="L95" i="68"/>
  <c r="M95" i="68"/>
  <c r="N95" i="68"/>
  <c r="O95" i="68"/>
  <c r="P95" i="68"/>
  <c r="K96" i="68"/>
  <c r="L96" i="68"/>
  <c r="M96" i="68"/>
  <c r="N96" i="68"/>
  <c r="O96" i="68"/>
  <c r="P96" i="68"/>
  <c r="K97" i="68"/>
  <c r="L97" i="68"/>
  <c r="M97" i="68"/>
  <c r="N97" i="68"/>
  <c r="O97" i="68"/>
  <c r="P97" i="68"/>
  <c r="K98" i="68"/>
  <c r="L98" i="68"/>
  <c r="M98" i="68"/>
  <c r="N98" i="68"/>
  <c r="O98" i="68"/>
  <c r="P98" i="68"/>
  <c r="K99" i="68"/>
  <c r="L99" i="68"/>
  <c r="M99" i="68"/>
  <c r="N99" i="68"/>
  <c r="O99" i="68"/>
  <c r="P99" i="68"/>
  <c r="K100" i="68"/>
  <c r="L100" i="68"/>
  <c r="M100" i="68"/>
  <c r="N100" i="68"/>
  <c r="O100" i="68"/>
  <c r="P100" i="68"/>
  <c r="K101" i="68"/>
  <c r="L101" i="68"/>
  <c r="M101" i="68"/>
  <c r="N101" i="68"/>
  <c r="O101" i="68"/>
  <c r="P101" i="68"/>
  <c r="K102" i="68"/>
  <c r="L102" i="68"/>
  <c r="M102" i="68"/>
  <c r="N102" i="68"/>
  <c r="O102" i="68"/>
  <c r="P102" i="68"/>
  <c r="K103" i="68"/>
  <c r="L103" i="68"/>
  <c r="M103" i="68"/>
  <c r="N103" i="68"/>
  <c r="O103" i="68"/>
  <c r="P103" i="68"/>
  <c r="K104" i="68"/>
  <c r="L104" i="68"/>
  <c r="M104" i="68"/>
  <c r="N104" i="68"/>
  <c r="O104" i="68"/>
  <c r="P104" i="68"/>
  <c r="K105" i="68"/>
  <c r="L105" i="68"/>
  <c r="M105" i="68"/>
  <c r="N105" i="68"/>
  <c r="O105" i="68"/>
  <c r="P105" i="68"/>
  <c r="K106" i="68"/>
  <c r="L106" i="68"/>
  <c r="M106" i="68"/>
  <c r="N106" i="68"/>
  <c r="O106" i="68"/>
  <c r="P106" i="68"/>
  <c r="K107" i="68"/>
  <c r="L107" i="68"/>
  <c r="M107" i="68"/>
  <c r="N107" i="68"/>
  <c r="O107" i="68"/>
  <c r="P107" i="68"/>
  <c r="L83" i="68"/>
  <c r="M83" i="68"/>
  <c r="N83" i="68"/>
  <c r="O83" i="68"/>
  <c r="P83" i="68"/>
  <c r="K83" i="68"/>
  <c r="T59" i="68"/>
  <c r="T26" i="68"/>
  <c r="T133" i="68"/>
  <c r="T100" i="68"/>
  <c r="R133" i="67"/>
  <c r="R100" i="67"/>
  <c r="R59" i="67"/>
  <c r="J9" i="67"/>
  <c r="I10" i="67"/>
  <c r="J10" i="67"/>
  <c r="K10" i="67"/>
  <c r="L10" i="67"/>
  <c r="I11" i="67"/>
  <c r="J11" i="67"/>
  <c r="K11" i="67"/>
  <c r="L11" i="67"/>
  <c r="I12" i="67"/>
  <c r="J12" i="67"/>
  <c r="K12" i="67"/>
  <c r="L12" i="67"/>
  <c r="I13" i="67"/>
  <c r="J13" i="67"/>
  <c r="K13" i="67"/>
  <c r="L13" i="67"/>
  <c r="I14" i="67"/>
  <c r="J14" i="67"/>
  <c r="K14" i="67"/>
  <c r="L14" i="67"/>
  <c r="I15" i="67"/>
  <c r="J15" i="67"/>
  <c r="K15" i="67"/>
  <c r="L15" i="67"/>
  <c r="I16" i="67"/>
  <c r="J16" i="67"/>
  <c r="K16" i="67"/>
  <c r="L16" i="67"/>
  <c r="I17" i="67"/>
  <c r="J17" i="67"/>
  <c r="K17" i="67"/>
  <c r="L17" i="67"/>
  <c r="I18" i="67"/>
  <c r="J18" i="67"/>
  <c r="K18" i="67"/>
  <c r="L18" i="67"/>
  <c r="I19" i="67"/>
  <c r="J19" i="67"/>
  <c r="K19" i="67"/>
  <c r="L19" i="67"/>
  <c r="J20" i="67"/>
  <c r="K20" i="67"/>
  <c r="L20" i="67"/>
  <c r="I21" i="67"/>
  <c r="J21" i="67"/>
  <c r="K21" i="67"/>
  <c r="L21" i="67"/>
  <c r="I22" i="67"/>
  <c r="J22" i="67"/>
  <c r="K22" i="67"/>
  <c r="L22" i="67"/>
  <c r="I23" i="67"/>
  <c r="J23" i="67"/>
  <c r="K23" i="67"/>
  <c r="L23" i="67"/>
  <c r="I24" i="67"/>
  <c r="J24" i="67"/>
  <c r="K24" i="67"/>
  <c r="L24" i="67"/>
  <c r="I25" i="67"/>
  <c r="J25" i="67"/>
  <c r="K25" i="67"/>
  <c r="L25" i="67"/>
  <c r="I26" i="67"/>
  <c r="J26" i="67"/>
  <c r="K26" i="67"/>
  <c r="L26" i="67"/>
  <c r="I27" i="67"/>
  <c r="J27" i="67"/>
  <c r="K27" i="67"/>
  <c r="L27" i="67"/>
  <c r="I28" i="67"/>
  <c r="J28" i="67"/>
  <c r="K28" i="67"/>
  <c r="L28" i="67"/>
  <c r="I29" i="67"/>
  <c r="J29" i="67"/>
  <c r="K29" i="67"/>
  <c r="L29" i="67"/>
  <c r="I30" i="67"/>
  <c r="J30" i="67"/>
  <c r="K30" i="67"/>
  <c r="L30" i="67"/>
  <c r="I31" i="67"/>
  <c r="J31" i="67"/>
  <c r="K31" i="67"/>
  <c r="L31" i="67"/>
  <c r="I32" i="67"/>
  <c r="J32" i="67"/>
  <c r="K32" i="67"/>
  <c r="L32" i="67"/>
  <c r="I33" i="67"/>
  <c r="J33" i="67"/>
  <c r="K33" i="67"/>
  <c r="L33" i="67"/>
  <c r="K9" i="67"/>
  <c r="L9" i="67"/>
  <c r="I9" i="67"/>
  <c r="R26" i="67"/>
  <c r="U127" i="63" l="1"/>
  <c r="U94" i="63"/>
  <c r="U58" i="63" l="1"/>
  <c r="U25" i="63" l="1"/>
  <c r="U126" i="62" l="1"/>
  <c r="U93" i="62" l="1"/>
  <c r="U58" i="62"/>
  <c r="U25" i="62"/>
  <c r="T57" i="49"/>
  <c r="T25" i="49"/>
  <c r="U133" i="63" l="1"/>
  <c r="U134" i="63"/>
  <c r="U100" i="63"/>
  <c r="U101" i="63"/>
  <c r="U64" i="63"/>
  <c r="U65" i="63"/>
  <c r="U32" i="63"/>
  <c r="N115" i="68" l="1"/>
  <c r="L115" i="68"/>
  <c r="J115" i="68"/>
  <c r="H115" i="68"/>
  <c r="F115" i="68"/>
  <c r="D115" i="68"/>
  <c r="N41" i="68" l="1"/>
  <c r="L41" i="68"/>
  <c r="J41" i="68"/>
  <c r="H41" i="68"/>
  <c r="F41" i="68"/>
  <c r="D41" i="68"/>
  <c r="T138" i="68" l="1"/>
  <c r="T137" i="68"/>
  <c r="T136" i="68"/>
  <c r="T135" i="68"/>
  <c r="T134" i="68"/>
  <c r="T132" i="68"/>
  <c r="T131" i="68"/>
  <c r="T130" i="68"/>
  <c r="T129" i="68"/>
  <c r="T128" i="68"/>
  <c r="T127" i="68"/>
  <c r="T126" i="68"/>
  <c r="T125" i="68"/>
  <c r="T124" i="68"/>
  <c r="T123" i="68"/>
  <c r="T122" i="68"/>
  <c r="T121" i="68"/>
  <c r="T120" i="68"/>
  <c r="T119" i="68"/>
  <c r="T118" i="68"/>
  <c r="T117" i="68"/>
  <c r="T116" i="68"/>
  <c r="T106" i="68"/>
  <c r="T105" i="68"/>
  <c r="T104" i="68"/>
  <c r="T103" i="68"/>
  <c r="T102" i="68"/>
  <c r="T101" i="68"/>
  <c r="T99" i="68"/>
  <c r="T98" i="68"/>
  <c r="T97" i="68"/>
  <c r="T96" i="68"/>
  <c r="T95" i="68"/>
  <c r="T94" i="68"/>
  <c r="T93" i="68"/>
  <c r="T92" i="68"/>
  <c r="T91" i="68"/>
  <c r="T90" i="68"/>
  <c r="T89" i="68"/>
  <c r="T88" i="68"/>
  <c r="T87" i="68"/>
  <c r="T86" i="68"/>
  <c r="T85" i="68"/>
  <c r="T84" i="68"/>
  <c r="T83" i="68"/>
  <c r="U82" i="68"/>
  <c r="V82" i="68" s="1"/>
  <c r="U80" i="68"/>
  <c r="V80" i="68" s="1"/>
  <c r="U79" i="68"/>
  <c r="V79" i="68" s="1"/>
  <c r="U76" i="68"/>
  <c r="T64" i="68"/>
  <c r="T63" i="68"/>
  <c r="T62" i="68"/>
  <c r="T61" i="68"/>
  <c r="T60" i="68"/>
  <c r="T58" i="68"/>
  <c r="T57" i="68"/>
  <c r="T56" i="68"/>
  <c r="T55" i="68"/>
  <c r="T54" i="68"/>
  <c r="T53" i="68"/>
  <c r="T52" i="68"/>
  <c r="T51" i="68"/>
  <c r="T50" i="68"/>
  <c r="T49" i="68"/>
  <c r="T48" i="68"/>
  <c r="T47" i="68"/>
  <c r="T46" i="68"/>
  <c r="T45" i="68"/>
  <c r="T44" i="68"/>
  <c r="T43" i="68"/>
  <c r="T42" i="68"/>
  <c r="T32" i="68"/>
  <c r="T31" i="68"/>
  <c r="T30" i="68"/>
  <c r="T29" i="68"/>
  <c r="T28" i="68"/>
  <c r="T27" i="68"/>
  <c r="T25" i="68"/>
  <c r="T24" i="68"/>
  <c r="T23" i="68"/>
  <c r="T22" i="68"/>
  <c r="T21" i="68"/>
  <c r="T20" i="68"/>
  <c r="T19" i="68"/>
  <c r="T18" i="68"/>
  <c r="T17" i="68"/>
  <c r="T16" i="68"/>
  <c r="T15" i="68"/>
  <c r="T14" i="68"/>
  <c r="T13" i="68"/>
  <c r="T12" i="68"/>
  <c r="T11" i="68"/>
  <c r="T10" i="68"/>
  <c r="T9" i="68"/>
  <c r="U8" i="68"/>
  <c r="V8" i="68" s="1"/>
  <c r="U6" i="68"/>
  <c r="V6" i="68" s="1"/>
  <c r="U5" i="68"/>
  <c r="V5" i="68" s="1"/>
  <c r="U2" i="68"/>
  <c r="V2" i="68" s="1"/>
  <c r="R64" i="67"/>
  <c r="R63" i="67"/>
  <c r="R62" i="67"/>
  <c r="R61" i="67"/>
  <c r="R60" i="67"/>
  <c r="R58" i="67"/>
  <c r="R57" i="67"/>
  <c r="R56" i="67"/>
  <c r="R55" i="67"/>
  <c r="R54" i="67"/>
  <c r="R53" i="67"/>
  <c r="R52" i="67"/>
  <c r="R51" i="67"/>
  <c r="R50" i="67"/>
  <c r="R49" i="67"/>
  <c r="R48" i="67"/>
  <c r="R47" i="67"/>
  <c r="R46" i="67"/>
  <c r="R45" i="67"/>
  <c r="R44" i="67"/>
  <c r="R43" i="67"/>
  <c r="R42" i="67"/>
  <c r="R32" i="67"/>
  <c r="R31" i="67"/>
  <c r="R30" i="67"/>
  <c r="R29" i="67"/>
  <c r="R28" i="67"/>
  <c r="R27" i="67"/>
  <c r="R25" i="67"/>
  <c r="R24" i="67"/>
  <c r="R23" i="67"/>
  <c r="R22" i="67"/>
  <c r="R21" i="67"/>
  <c r="R20" i="67"/>
  <c r="R19" i="67"/>
  <c r="R18" i="67"/>
  <c r="R17" i="67"/>
  <c r="R16" i="67"/>
  <c r="R15" i="67"/>
  <c r="R14" i="67"/>
  <c r="R13" i="67"/>
  <c r="R12" i="67"/>
  <c r="R11" i="67"/>
  <c r="R10" i="67"/>
  <c r="R9" i="67"/>
  <c r="S8" i="67"/>
  <c r="T8" i="67" s="1"/>
  <c r="S6" i="67"/>
  <c r="T6" i="67" s="1"/>
  <c r="S5" i="67"/>
  <c r="T5" i="67" s="1"/>
  <c r="S2" i="67"/>
  <c r="R138" i="67"/>
  <c r="R137" i="67"/>
  <c r="R136" i="67"/>
  <c r="R135" i="67"/>
  <c r="R134" i="67"/>
  <c r="R132" i="67"/>
  <c r="R131" i="67"/>
  <c r="R130" i="67"/>
  <c r="R129" i="67"/>
  <c r="R128" i="67"/>
  <c r="R127" i="67"/>
  <c r="R126" i="67"/>
  <c r="R125" i="67"/>
  <c r="R124" i="67"/>
  <c r="R123" i="67"/>
  <c r="R122" i="67"/>
  <c r="R121" i="67"/>
  <c r="R120" i="67"/>
  <c r="R119" i="67"/>
  <c r="R118" i="67"/>
  <c r="R117" i="67"/>
  <c r="R116" i="67"/>
  <c r="R106" i="67"/>
  <c r="R105" i="67"/>
  <c r="R104" i="67"/>
  <c r="R103" i="67"/>
  <c r="R102" i="67"/>
  <c r="R101" i="67"/>
  <c r="R99" i="67"/>
  <c r="R98" i="67"/>
  <c r="R97" i="67"/>
  <c r="R96" i="67"/>
  <c r="R95" i="67"/>
  <c r="R94" i="67"/>
  <c r="R93" i="67"/>
  <c r="R92" i="67"/>
  <c r="R91" i="67"/>
  <c r="R90" i="67"/>
  <c r="R89" i="67"/>
  <c r="R88" i="67"/>
  <c r="R87" i="67"/>
  <c r="R86" i="67"/>
  <c r="R85" i="67"/>
  <c r="R84" i="67"/>
  <c r="R83" i="67"/>
  <c r="S76" i="67"/>
  <c r="S133" i="67" l="1"/>
  <c r="W133" i="67"/>
  <c r="T133" i="67"/>
  <c r="U133" i="67"/>
  <c r="V133" i="67"/>
  <c r="U133" i="68"/>
  <c r="Y133" i="68"/>
  <c r="W59" i="68"/>
  <c r="U59" i="68"/>
  <c r="V59" i="68"/>
  <c r="Z59" i="68"/>
  <c r="V133" i="68"/>
  <c r="Z133" i="68"/>
  <c r="X59" i="68"/>
  <c r="W133" i="68"/>
  <c r="Y59" i="68"/>
  <c r="X133" i="68"/>
  <c r="U100" i="68"/>
  <c r="U26" i="68"/>
  <c r="S59" i="67"/>
  <c r="T59" i="67"/>
  <c r="V59" i="67"/>
  <c r="W59" i="67"/>
  <c r="S100" i="67"/>
  <c r="U59" i="67"/>
  <c r="T116" i="67"/>
  <c r="S26" i="67"/>
  <c r="S14" i="67"/>
  <c r="S20" i="67"/>
  <c r="S30" i="67"/>
  <c r="V42" i="67"/>
  <c r="S45" i="67"/>
  <c r="U48" i="67"/>
  <c r="V50" i="67"/>
  <c r="S53" i="67"/>
  <c r="V55" i="67"/>
  <c r="V58" i="67"/>
  <c r="S62" i="67"/>
  <c r="U130" i="68"/>
  <c r="Z116" i="68"/>
  <c r="Z120" i="68"/>
  <c r="Z124" i="68"/>
  <c r="Z128" i="68"/>
  <c r="Z132" i="68"/>
  <c r="Z137" i="68"/>
  <c r="Z121" i="68"/>
  <c r="Z125" i="68"/>
  <c r="Z134" i="68"/>
  <c r="Z122" i="68"/>
  <c r="Z135" i="68"/>
  <c r="Z119" i="68"/>
  <c r="Z123" i="68"/>
  <c r="Z127" i="68"/>
  <c r="Z131" i="68"/>
  <c r="Z136" i="68"/>
  <c r="Z117" i="68"/>
  <c r="Z129" i="68"/>
  <c r="Z138" i="68"/>
  <c r="Z118" i="68"/>
  <c r="Z126" i="68"/>
  <c r="Z130" i="68"/>
  <c r="Z42" i="68"/>
  <c r="Z46" i="68"/>
  <c r="Z50" i="68"/>
  <c r="Z54" i="68"/>
  <c r="Z58" i="68"/>
  <c r="Z63" i="68"/>
  <c r="Z47" i="68"/>
  <c r="Z60" i="68"/>
  <c r="Z48" i="68"/>
  <c r="Z56" i="68"/>
  <c r="V42" i="68"/>
  <c r="Z45" i="68"/>
  <c r="Z49" i="68"/>
  <c r="Z53" i="68"/>
  <c r="Z57" i="68"/>
  <c r="Z62" i="68"/>
  <c r="U42" i="68"/>
  <c r="Z43" i="68"/>
  <c r="Z51" i="68"/>
  <c r="Z55" i="68"/>
  <c r="Z64" i="68"/>
  <c r="Z44" i="68"/>
  <c r="Z52" i="68"/>
  <c r="Z61" i="68"/>
  <c r="S9" i="67"/>
  <c r="S12" i="67"/>
  <c r="S17" i="67"/>
  <c r="S24" i="67"/>
  <c r="S31" i="67"/>
  <c r="U42" i="67"/>
  <c r="V44" i="67"/>
  <c r="W45" i="67"/>
  <c r="S47" i="67"/>
  <c r="V49" i="67"/>
  <c r="U50" i="67"/>
  <c r="V52" i="67"/>
  <c r="W53" i="67"/>
  <c r="S55" i="67"/>
  <c r="V57" i="67"/>
  <c r="U58" i="67"/>
  <c r="V61" i="67"/>
  <c r="W62" i="67"/>
  <c r="S64" i="67"/>
  <c r="U21" i="68"/>
  <c r="W46" i="68"/>
  <c r="S13" i="67"/>
  <c r="S16" i="67"/>
  <c r="S22" i="67"/>
  <c r="S25" i="67"/>
  <c r="S43" i="67"/>
  <c r="V45" i="67"/>
  <c r="U46" i="67"/>
  <c r="V48" i="67"/>
  <c r="W49" i="67"/>
  <c r="S51" i="67"/>
  <c r="V53" i="67"/>
  <c r="U54" i="67"/>
  <c r="V56" i="67"/>
  <c r="W57" i="67"/>
  <c r="S60" i="67"/>
  <c r="V62" i="67"/>
  <c r="U63" i="67"/>
  <c r="U16" i="68"/>
  <c r="Y43" i="68"/>
  <c r="X45" i="68"/>
  <c r="V50" i="68"/>
  <c r="S11" i="67"/>
  <c r="S27" i="67"/>
  <c r="W43" i="67"/>
  <c r="V47" i="67"/>
  <c r="W51" i="67"/>
  <c r="U56" i="67"/>
  <c r="W60" i="67"/>
  <c r="V64" i="67"/>
  <c r="S54" i="67"/>
  <c r="U13" i="68"/>
  <c r="U24" i="68"/>
  <c r="V48" i="68"/>
  <c r="X54" i="68"/>
  <c r="V44" i="68"/>
  <c r="X51" i="68"/>
  <c r="S10" i="67"/>
  <c r="S15" i="67"/>
  <c r="S18" i="67"/>
  <c r="S21" i="67"/>
  <c r="S29" i="67"/>
  <c r="V43" i="67"/>
  <c r="U44" i="67"/>
  <c r="V46" i="67"/>
  <c r="W47" i="67"/>
  <c r="S49" i="67"/>
  <c r="V51" i="67"/>
  <c r="U52" i="67"/>
  <c r="V54" i="67"/>
  <c r="W55" i="67"/>
  <c r="S57" i="67"/>
  <c r="V60" i="67"/>
  <c r="U61" i="67"/>
  <c r="V63" i="67"/>
  <c r="W64" i="67"/>
  <c r="U30" i="68"/>
  <c r="Y55" i="68"/>
  <c r="Y60" i="68"/>
  <c r="V61" i="68"/>
  <c r="X62" i="68"/>
  <c r="W63" i="68"/>
  <c r="U89" i="68"/>
  <c r="V116" i="68"/>
  <c r="X121" i="68"/>
  <c r="Y128" i="68"/>
  <c r="U132" i="68"/>
  <c r="U137" i="68"/>
  <c r="U14" i="68"/>
  <c r="U22" i="68"/>
  <c r="U31" i="68"/>
  <c r="U43" i="68"/>
  <c r="W48" i="68"/>
  <c r="X52" i="68"/>
  <c r="V54" i="68"/>
  <c r="X58" i="68"/>
  <c r="Y62" i="68"/>
  <c r="V76" i="68"/>
  <c r="U99" i="68"/>
  <c r="U104" i="68"/>
  <c r="Y116" i="68"/>
  <c r="X118" i="68"/>
  <c r="X120" i="68"/>
  <c r="X122" i="68"/>
  <c r="W125" i="68"/>
  <c r="V129" i="68"/>
  <c r="Y137" i="68"/>
  <c r="U9" i="68"/>
  <c r="U12" i="68"/>
  <c r="U17" i="68"/>
  <c r="U20" i="68"/>
  <c r="U25" i="68"/>
  <c r="U29" i="68"/>
  <c r="X43" i="68"/>
  <c r="X46" i="68"/>
  <c r="Y47" i="68"/>
  <c r="X49" i="68"/>
  <c r="Y51" i="68"/>
  <c r="V52" i="68"/>
  <c r="X53" i="68"/>
  <c r="W54" i="68"/>
  <c r="V56" i="68"/>
  <c r="V58" i="68"/>
  <c r="X60" i="68"/>
  <c r="X63" i="68"/>
  <c r="Y64" i="68"/>
  <c r="U97" i="68"/>
  <c r="V118" i="68"/>
  <c r="U120" i="68"/>
  <c r="U122" i="68"/>
  <c r="X124" i="68"/>
  <c r="X126" i="68"/>
  <c r="X130" i="68"/>
  <c r="W131" i="68"/>
  <c r="W134" i="68"/>
  <c r="W136" i="68"/>
  <c r="V138" i="68"/>
  <c r="U106" i="68"/>
  <c r="X117" i="68"/>
  <c r="V125" i="68"/>
  <c r="V127" i="68"/>
  <c r="Y130" i="68"/>
  <c r="Y135" i="68"/>
  <c r="U11" i="68"/>
  <c r="U19" i="68"/>
  <c r="U28" i="68"/>
  <c r="X42" i="68"/>
  <c r="W44" i="68"/>
  <c r="Y45" i="68"/>
  <c r="W50" i="68"/>
  <c r="U53" i="68"/>
  <c r="X56" i="68"/>
  <c r="U60" i="68"/>
  <c r="W61" i="68"/>
  <c r="U83" i="68"/>
  <c r="U87" i="68"/>
  <c r="U93" i="68"/>
  <c r="W123" i="68"/>
  <c r="W127" i="68"/>
  <c r="V134" i="68"/>
  <c r="V136" i="68"/>
  <c r="U10" i="68"/>
  <c r="U15" i="68"/>
  <c r="U18" i="68"/>
  <c r="U23" i="68"/>
  <c r="U27" i="68"/>
  <c r="U32" i="68"/>
  <c r="W42" i="68"/>
  <c r="X44" i="68"/>
  <c r="U45" i="68"/>
  <c r="V46" i="68"/>
  <c r="X48" i="68"/>
  <c r="X50" i="68"/>
  <c r="U51" i="68"/>
  <c r="W52" i="68"/>
  <c r="Y53" i="68"/>
  <c r="W56" i="68"/>
  <c r="W58" i="68"/>
  <c r="X61" i="68"/>
  <c r="U62" i="68"/>
  <c r="V63" i="68"/>
  <c r="U85" i="68"/>
  <c r="U91" i="68"/>
  <c r="U95" i="68"/>
  <c r="U102" i="68"/>
  <c r="U116" i="68"/>
  <c r="W117" i="68"/>
  <c r="Y118" i="68"/>
  <c r="Y120" i="68"/>
  <c r="Y122" i="68"/>
  <c r="U124" i="68"/>
  <c r="Y126" i="68"/>
  <c r="U128" i="68"/>
  <c r="X132" i="68"/>
  <c r="X135" i="68"/>
  <c r="W57" i="68"/>
  <c r="V57" i="68"/>
  <c r="W47" i="68"/>
  <c r="V47" i="68"/>
  <c r="U49" i="68"/>
  <c r="W55" i="68"/>
  <c r="V55" i="68"/>
  <c r="U57" i="68"/>
  <c r="W64" i="68"/>
  <c r="V64" i="68"/>
  <c r="V119" i="68"/>
  <c r="Y119" i="68"/>
  <c r="U119" i="68"/>
  <c r="W121" i="68"/>
  <c r="W45" i="68"/>
  <c r="V45" i="68"/>
  <c r="U47" i="68"/>
  <c r="W53" i="68"/>
  <c r="V53" i="68"/>
  <c r="U55" i="68"/>
  <c r="X57" i="68"/>
  <c r="W62" i="68"/>
  <c r="V62" i="68"/>
  <c r="U64" i="68"/>
  <c r="U105" i="68"/>
  <c r="U103" i="68"/>
  <c r="U101" i="68"/>
  <c r="U98" i="68"/>
  <c r="U96" i="68"/>
  <c r="U94" i="68"/>
  <c r="U92" i="68"/>
  <c r="U90" i="68"/>
  <c r="U88" i="68"/>
  <c r="U86" i="68"/>
  <c r="U84" i="68"/>
  <c r="Y63" i="68"/>
  <c r="U63" i="68"/>
  <c r="Y61" i="68"/>
  <c r="U61" i="68"/>
  <c r="Y58" i="68"/>
  <c r="U58" i="68"/>
  <c r="Y56" i="68"/>
  <c r="U56" i="68"/>
  <c r="Y54" i="68"/>
  <c r="U54" i="68"/>
  <c r="Y52" i="68"/>
  <c r="U52" i="68"/>
  <c r="Y50" i="68"/>
  <c r="U50" i="68"/>
  <c r="Y48" i="68"/>
  <c r="U48" i="68"/>
  <c r="Y46" i="68"/>
  <c r="U46" i="68"/>
  <c r="Y44" i="68"/>
  <c r="U44" i="68"/>
  <c r="Y42" i="68"/>
  <c r="V137" i="68"/>
  <c r="V135" i="68"/>
  <c r="V132" i="68"/>
  <c r="V130" i="68"/>
  <c r="V128" i="68"/>
  <c r="V126" i="68"/>
  <c r="V124" i="68"/>
  <c r="V122" i="68"/>
  <c r="X116" i="68"/>
  <c r="V117" i="68"/>
  <c r="Y117" i="68"/>
  <c r="U117" i="68"/>
  <c r="U118" i="68"/>
  <c r="W119" i="68"/>
  <c r="V120" i="68"/>
  <c r="V123" i="68"/>
  <c r="Y124" i="68"/>
  <c r="U126" i="68"/>
  <c r="X128" i="68"/>
  <c r="W129" i="68"/>
  <c r="V131" i="68"/>
  <c r="Y132" i="68"/>
  <c r="U135" i="68"/>
  <c r="X137" i="68"/>
  <c r="W138" i="68"/>
  <c r="W49" i="68"/>
  <c r="V49" i="68"/>
  <c r="V121" i="68"/>
  <c r="Y121" i="68"/>
  <c r="U121" i="68"/>
  <c r="W43" i="68"/>
  <c r="V43" i="68"/>
  <c r="X47" i="68"/>
  <c r="Y49" i="68"/>
  <c r="W51" i="68"/>
  <c r="V51" i="68"/>
  <c r="X55" i="68"/>
  <c r="Y57" i="68"/>
  <c r="W60" i="68"/>
  <c r="V60" i="68"/>
  <c r="X64" i="68"/>
  <c r="X119" i="68"/>
  <c r="X123" i="68"/>
  <c r="X125" i="68"/>
  <c r="X127" i="68"/>
  <c r="X129" i="68"/>
  <c r="X131" i="68"/>
  <c r="X134" i="68"/>
  <c r="X136" i="68"/>
  <c r="X138" i="68"/>
  <c r="W116" i="68"/>
  <c r="W118" i="68"/>
  <c r="W120" i="68"/>
  <c r="W122" i="68"/>
  <c r="U123" i="68"/>
  <c r="Y123" i="68"/>
  <c r="W124" i="68"/>
  <c r="U125" i="68"/>
  <c r="Y125" i="68"/>
  <c r="W126" i="68"/>
  <c r="U127" i="68"/>
  <c r="Y127" i="68"/>
  <c r="W128" i="68"/>
  <c r="U129" i="68"/>
  <c r="Y129" i="68"/>
  <c r="W130" i="68"/>
  <c r="U131" i="68"/>
  <c r="Y131" i="68"/>
  <c r="W132" i="68"/>
  <c r="U134" i="68"/>
  <c r="Y134" i="68"/>
  <c r="W135" i="68"/>
  <c r="U136" i="68"/>
  <c r="Y136" i="68"/>
  <c r="W137" i="68"/>
  <c r="U138" i="68"/>
  <c r="Y138" i="68"/>
  <c r="S19" i="67"/>
  <c r="S23" i="67"/>
  <c r="S28" i="67"/>
  <c r="S32" i="67"/>
  <c r="S42" i="67"/>
  <c r="W42" i="67"/>
  <c r="U43" i="67"/>
  <c r="S44" i="67"/>
  <c r="W44" i="67"/>
  <c r="U45" i="67"/>
  <c r="S46" i="67"/>
  <c r="W46" i="67"/>
  <c r="U47" i="67"/>
  <c r="S48" i="67"/>
  <c r="W48" i="67"/>
  <c r="U49" i="67"/>
  <c r="S50" i="67"/>
  <c r="W50" i="67"/>
  <c r="U51" i="67"/>
  <c r="S52" i="67"/>
  <c r="W52" i="67"/>
  <c r="U53" i="67"/>
  <c r="W54" i="67"/>
  <c r="U55" i="67"/>
  <c r="S56" i="67"/>
  <c r="W56" i="67"/>
  <c r="U57" i="67"/>
  <c r="S58" i="67"/>
  <c r="W58" i="67"/>
  <c r="U60" i="67"/>
  <c r="S61" i="67"/>
  <c r="W61" i="67"/>
  <c r="U62" i="67"/>
  <c r="S63" i="67"/>
  <c r="W63" i="67"/>
  <c r="U64" i="67"/>
  <c r="T2" i="67"/>
  <c r="T42" i="67"/>
  <c r="T44" i="67"/>
  <c r="T46" i="67"/>
  <c r="T48" i="67"/>
  <c r="T50" i="67"/>
  <c r="T52" i="67"/>
  <c r="T54" i="67"/>
  <c r="T56" i="67"/>
  <c r="T58" i="67"/>
  <c r="T61" i="67"/>
  <c r="T63" i="67"/>
  <c r="T43" i="67"/>
  <c r="T45" i="67"/>
  <c r="T47" i="67"/>
  <c r="T49" i="67"/>
  <c r="T51" i="67"/>
  <c r="T53" i="67"/>
  <c r="T55" i="67"/>
  <c r="T57" i="67"/>
  <c r="T60" i="67"/>
  <c r="T62" i="67"/>
  <c r="T64" i="67"/>
  <c r="S116" i="67"/>
  <c r="S130" i="67"/>
  <c r="S122" i="67"/>
  <c r="U138" i="67"/>
  <c r="U136" i="67"/>
  <c r="U134" i="67"/>
  <c r="U129" i="67"/>
  <c r="S137" i="67"/>
  <c r="S132" i="67"/>
  <c r="S128" i="67"/>
  <c r="S124" i="67"/>
  <c r="S120" i="67"/>
  <c r="W138" i="67"/>
  <c r="W137" i="67"/>
  <c r="W136" i="67"/>
  <c r="W135" i="67"/>
  <c r="W134" i="67"/>
  <c r="W132" i="67"/>
  <c r="W131" i="67"/>
  <c r="W130" i="67"/>
  <c r="W129" i="67"/>
  <c r="W128" i="67"/>
  <c r="W127" i="67"/>
  <c r="W126" i="67"/>
  <c r="W125" i="67"/>
  <c r="W124" i="67"/>
  <c r="W123" i="67"/>
  <c r="W122" i="67"/>
  <c r="W121" i="67"/>
  <c r="W120" i="67"/>
  <c r="W119" i="67"/>
  <c r="W118" i="67"/>
  <c r="W117" i="67"/>
  <c r="W116" i="67"/>
  <c r="S136" i="67"/>
  <c r="S131" i="67"/>
  <c r="S127" i="67"/>
  <c r="S123" i="67"/>
  <c r="S119" i="67"/>
  <c r="V138" i="67"/>
  <c r="V137" i="67"/>
  <c r="V136" i="67"/>
  <c r="V135" i="67"/>
  <c r="V134" i="67"/>
  <c r="V132" i="67"/>
  <c r="V131" i="67"/>
  <c r="V130" i="67"/>
  <c r="V129" i="67"/>
  <c r="V128" i="67"/>
  <c r="V127" i="67"/>
  <c r="V126" i="67"/>
  <c r="V125" i="67"/>
  <c r="V124" i="67"/>
  <c r="V123" i="67"/>
  <c r="V122" i="67"/>
  <c r="V121" i="67"/>
  <c r="V120" i="67"/>
  <c r="V119" i="67"/>
  <c r="V118" i="67"/>
  <c r="V117" i="67"/>
  <c r="V116" i="67"/>
  <c r="S135" i="67"/>
  <c r="S126" i="67"/>
  <c r="S118" i="67"/>
  <c r="U137" i="67"/>
  <c r="U135" i="67"/>
  <c r="U132" i="67"/>
  <c r="U131" i="67"/>
  <c r="U130" i="67"/>
  <c r="U128" i="67"/>
  <c r="U127" i="67"/>
  <c r="U126" i="67"/>
  <c r="U125" i="67"/>
  <c r="U124" i="67"/>
  <c r="U123" i="67"/>
  <c r="U122" i="67"/>
  <c r="U121" i="67"/>
  <c r="U120" i="67"/>
  <c r="U119" i="67"/>
  <c r="U118" i="67"/>
  <c r="U117" i="67"/>
  <c r="U116" i="67"/>
  <c r="S138" i="67"/>
  <c r="S134" i="67"/>
  <c r="S129" i="67"/>
  <c r="S125" i="67"/>
  <c r="S121" i="67"/>
  <c r="S117" i="67"/>
  <c r="T138" i="67"/>
  <c r="T137" i="67"/>
  <c r="T136" i="67"/>
  <c r="T135" i="67"/>
  <c r="T134" i="67"/>
  <c r="T132" i="67"/>
  <c r="T131" i="67"/>
  <c r="T130" i="67"/>
  <c r="T129" i="67"/>
  <c r="T128" i="67"/>
  <c r="T127" i="67"/>
  <c r="T126" i="67"/>
  <c r="T125" i="67"/>
  <c r="T124" i="67"/>
  <c r="T123" i="67"/>
  <c r="T122" i="67"/>
  <c r="T121" i="67"/>
  <c r="T120" i="67"/>
  <c r="T119" i="67"/>
  <c r="T118" i="67"/>
  <c r="T117" i="67"/>
  <c r="S90" i="67"/>
  <c r="S98" i="67"/>
  <c r="S102" i="67"/>
  <c r="S106" i="67"/>
  <c r="S85" i="67"/>
  <c r="S89" i="67"/>
  <c r="S97" i="67"/>
  <c r="S101" i="67"/>
  <c r="S105" i="67"/>
  <c r="S84" i="67"/>
  <c r="S88" i="67"/>
  <c r="S92" i="67"/>
  <c r="S96" i="67"/>
  <c r="S104" i="67"/>
  <c r="S83" i="67"/>
  <c r="S87" i="67"/>
  <c r="S91" i="67"/>
  <c r="S95" i="67"/>
  <c r="S103" i="67"/>
  <c r="S86" i="67"/>
  <c r="S94" i="67"/>
  <c r="S93" i="67"/>
  <c r="S99" i="67"/>
  <c r="S80" i="67"/>
  <c r="T80" i="67" s="1"/>
  <c r="S79" i="67"/>
  <c r="T79" i="67" s="1"/>
  <c r="S82" i="67"/>
  <c r="T82" i="67" s="1"/>
  <c r="T76" i="67"/>
  <c r="V76" i="63"/>
  <c r="W76" i="63" s="1"/>
  <c r="V75" i="63"/>
  <c r="W75" i="63" s="1"/>
  <c r="V74" i="63"/>
  <c r="W74" i="63" s="1"/>
  <c r="R76" i="67" l="1"/>
  <c r="T76" i="68"/>
  <c r="R2" i="67"/>
  <c r="T2" i="68"/>
  <c r="U132" i="63"/>
  <c r="U131" i="63"/>
  <c r="U130" i="63"/>
  <c r="U129" i="63"/>
  <c r="U128" i="63"/>
  <c r="U126" i="63"/>
  <c r="U125" i="63"/>
  <c r="U124" i="63"/>
  <c r="U123" i="63"/>
  <c r="U122" i="63"/>
  <c r="U121" i="63"/>
  <c r="U120" i="63"/>
  <c r="U119" i="63"/>
  <c r="U118" i="63"/>
  <c r="U117" i="63"/>
  <c r="U116" i="63"/>
  <c r="U115" i="63"/>
  <c r="U114" i="63"/>
  <c r="U113" i="63"/>
  <c r="U112" i="63"/>
  <c r="U111" i="63"/>
  <c r="U110" i="63"/>
  <c r="U99" i="63"/>
  <c r="U98" i="63"/>
  <c r="U97" i="63"/>
  <c r="U96" i="63"/>
  <c r="U95" i="63"/>
  <c r="U93" i="63"/>
  <c r="U92" i="63"/>
  <c r="U91" i="63"/>
  <c r="U90" i="63"/>
  <c r="U89" i="63"/>
  <c r="U88" i="63"/>
  <c r="U87" i="63"/>
  <c r="U86" i="63"/>
  <c r="U85" i="63"/>
  <c r="U84" i="63"/>
  <c r="U83" i="63"/>
  <c r="U82" i="63"/>
  <c r="U81" i="63"/>
  <c r="U80" i="63"/>
  <c r="U79" i="63"/>
  <c r="U78" i="63"/>
  <c r="U77" i="63"/>
  <c r="V71" i="63"/>
  <c r="U63" i="63"/>
  <c r="U62" i="63"/>
  <c r="U61" i="63"/>
  <c r="U60" i="63"/>
  <c r="U59" i="63"/>
  <c r="U57" i="63"/>
  <c r="U56" i="63"/>
  <c r="U55" i="63"/>
  <c r="U54" i="63"/>
  <c r="U53" i="63"/>
  <c r="U52" i="63"/>
  <c r="U51" i="63"/>
  <c r="U50" i="63"/>
  <c r="U49" i="63"/>
  <c r="U48" i="63"/>
  <c r="U47" i="63"/>
  <c r="U46" i="63"/>
  <c r="U45" i="63"/>
  <c r="U44" i="63"/>
  <c r="U43" i="63"/>
  <c r="U42" i="63"/>
  <c r="U41" i="63"/>
  <c r="U31" i="63"/>
  <c r="V6" i="63"/>
  <c r="W6" i="63" s="1"/>
  <c r="U30" i="63"/>
  <c r="U29" i="63"/>
  <c r="U28" i="63"/>
  <c r="U27" i="63"/>
  <c r="U26" i="63"/>
  <c r="U24" i="63"/>
  <c r="U23" i="63"/>
  <c r="U22" i="63"/>
  <c r="U21" i="63"/>
  <c r="U20" i="63"/>
  <c r="U19" i="63"/>
  <c r="U18" i="63"/>
  <c r="U17" i="63"/>
  <c r="U16" i="63"/>
  <c r="U15" i="63"/>
  <c r="U14" i="63"/>
  <c r="U13" i="63"/>
  <c r="U12" i="63"/>
  <c r="U11" i="63"/>
  <c r="U10" i="63"/>
  <c r="U9" i="63"/>
  <c r="U8" i="63"/>
  <c r="V5" i="63"/>
  <c r="W5" i="63" s="1"/>
  <c r="V2" i="63"/>
  <c r="U131" i="62"/>
  <c r="U130" i="62"/>
  <c r="U129" i="62"/>
  <c r="U128" i="62"/>
  <c r="U127" i="62"/>
  <c r="U125" i="62"/>
  <c r="U124" i="62"/>
  <c r="U123" i="62"/>
  <c r="U122" i="62"/>
  <c r="U121" i="62"/>
  <c r="U120" i="62"/>
  <c r="U119" i="62"/>
  <c r="U118" i="62"/>
  <c r="U117" i="62"/>
  <c r="U116" i="62"/>
  <c r="U115" i="62"/>
  <c r="U114" i="62"/>
  <c r="U113" i="62"/>
  <c r="U112" i="62"/>
  <c r="U111" i="62"/>
  <c r="U110" i="62"/>
  <c r="U109" i="62"/>
  <c r="U99" i="62"/>
  <c r="U98" i="62"/>
  <c r="U97" i="62"/>
  <c r="U96" i="62"/>
  <c r="U95" i="62"/>
  <c r="U94" i="62"/>
  <c r="U92" i="62"/>
  <c r="U91" i="62"/>
  <c r="U90" i="62"/>
  <c r="U89" i="62"/>
  <c r="U88" i="62"/>
  <c r="U87" i="62"/>
  <c r="U86" i="62"/>
  <c r="U85" i="62"/>
  <c r="U84" i="62"/>
  <c r="U83" i="62"/>
  <c r="U82" i="62"/>
  <c r="U81" i="62"/>
  <c r="U80" i="62"/>
  <c r="U79" i="62"/>
  <c r="U78" i="62"/>
  <c r="U77" i="62"/>
  <c r="U76" i="62"/>
  <c r="V70" i="62"/>
  <c r="V79" i="63" l="1"/>
  <c r="V83" i="63"/>
  <c r="V87" i="63"/>
  <c r="V91" i="63"/>
  <c r="V95" i="63"/>
  <c r="V99" i="63"/>
  <c r="V9" i="63"/>
  <c r="V13" i="63"/>
  <c r="V17" i="63"/>
  <c r="V21" i="63"/>
  <c r="V25" i="63"/>
  <c r="V29" i="63"/>
  <c r="V8" i="63"/>
  <c r="V80" i="63"/>
  <c r="V84" i="63"/>
  <c r="V88" i="63"/>
  <c r="V92" i="63"/>
  <c r="V96" i="63"/>
  <c r="V100" i="63"/>
  <c r="V10" i="63"/>
  <c r="V14" i="63"/>
  <c r="V18" i="63"/>
  <c r="V22" i="63"/>
  <c r="V26" i="63"/>
  <c r="V30" i="63"/>
  <c r="V81" i="63"/>
  <c r="V85" i="63"/>
  <c r="V89" i="63"/>
  <c r="V93" i="63"/>
  <c r="V97" i="63"/>
  <c r="V101" i="63"/>
  <c r="V11" i="63"/>
  <c r="V15" i="63"/>
  <c r="V19" i="63"/>
  <c r="V23" i="63"/>
  <c r="V27" i="63"/>
  <c r="V31" i="63"/>
  <c r="V78" i="63"/>
  <c r="V82" i="63"/>
  <c r="V86" i="63"/>
  <c r="V90" i="63"/>
  <c r="V94" i="63"/>
  <c r="V98" i="63"/>
  <c r="V77" i="63"/>
  <c r="V12" i="63"/>
  <c r="V16" i="63"/>
  <c r="V20" i="63"/>
  <c r="V24" i="63"/>
  <c r="V28" i="63"/>
  <c r="V32" i="63"/>
  <c r="V127" i="63"/>
  <c r="V58" i="63"/>
  <c r="V44" i="63"/>
  <c r="V52" i="63"/>
  <c r="V56" i="63"/>
  <c r="V48" i="63"/>
  <c r="V61" i="63"/>
  <c r="V134" i="63"/>
  <c r="V65" i="63"/>
  <c r="V133" i="63"/>
  <c r="V64" i="63"/>
  <c r="V41" i="63"/>
  <c r="V45" i="63"/>
  <c r="V49" i="63"/>
  <c r="V53" i="63"/>
  <c r="V62" i="63"/>
  <c r="W2" i="63"/>
  <c r="V111" i="63"/>
  <c r="V115" i="63"/>
  <c r="V119" i="63"/>
  <c r="V123" i="63"/>
  <c r="V128" i="63"/>
  <c r="V132" i="63"/>
  <c r="V43" i="63"/>
  <c r="V47" i="63"/>
  <c r="V51" i="63"/>
  <c r="V55" i="63"/>
  <c r="V60" i="63"/>
  <c r="V110" i="63"/>
  <c r="V114" i="63"/>
  <c r="V118" i="63"/>
  <c r="V122" i="63"/>
  <c r="V131" i="63"/>
  <c r="V113" i="63"/>
  <c r="V117" i="63"/>
  <c r="V121" i="63"/>
  <c r="V125" i="63"/>
  <c r="V130" i="63"/>
  <c r="V42" i="63"/>
  <c r="V46" i="63"/>
  <c r="V50" i="63"/>
  <c r="V54" i="63"/>
  <c r="V59" i="63"/>
  <c r="V63" i="63"/>
  <c r="V112" i="63"/>
  <c r="V116" i="63"/>
  <c r="V120" i="63"/>
  <c r="V124" i="63"/>
  <c r="V129" i="63"/>
  <c r="V7" i="63"/>
  <c r="W7" i="63" s="1"/>
  <c r="V57" i="63"/>
  <c r="W71" i="63"/>
  <c r="V126" i="63"/>
  <c r="V73" i="62"/>
  <c r="W73" i="62" s="1"/>
  <c r="V75" i="62"/>
  <c r="W75" i="62" s="1"/>
  <c r="V74" i="62"/>
  <c r="W74" i="62" s="1"/>
  <c r="W70" i="62"/>
  <c r="U2" i="63" l="1"/>
  <c r="U71" i="63"/>
  <c r="V7" i="62"/>
  <c r="W7" i="62" s="1"/>
  <c r="U63" i="62"/>
  <c r="U62" i="62"/>
  <c r="U61" i="62"/>
  <c r="U60" i="62"/>
  <c r="U59" i="62"/>
  <c r="U57" i="62"/>
  <c r="U56" i="62"/>
  <c r="U55" i="62"/>
  <c r="U54" i="62"/>
  <c r="U53" i="62"/>
  <c r="U52" i="62"/>
  <c r="U51" i="62"/>
  <c r="U50" i="62"/>
  <c r="U49" i="62"/>
  <c r="U48" i="62"/>
  <c r="U47" i="62"/>
  <c r="U46" i="62"/>
  <c r="U45" i="62"/>
  <c r="U44" i="62"/>
  <c r="U43" i="62"/>
  <c r="U42" i="62"/>
  <c r="U41" i="62"/>
  <c r="U31" i="62"/>
  <c r="U30" i="62"/>
  <c r="U29" i="62"/>
  <c r="U28" i="62"/>
  <c r="U27" i="62"/>
  <c r="U26" i="62"/>
  <c r="U24" i="62"/>
  <c r="U23" i="62"/>
  <c r="U22" i="62"/>
  <c r="U21" i="62"/>
  <c r="U20" i="62"/>
  <c r="U19" i="62"/>
  <c r="U18" i="62"/>
  <c r="U17" i="62"/>
  <c r="U16" i="62"/>
  <c r="U15" i="62"/>
  <c r="U14" i="62"/>
  <c r="U13" i="62"/>
  <c r="U12" i="62"/>
  <c r="U11" i="62"/>
  <c r="U10" i="62"/>
  <c r="U9" i="62"/>
  <c r="U8" i="62"/>
  <c r="V6" i="62"/>
  <c r="W6" i="62" s="1"/>
  <c r="V2" i="62"/>
  <c r="V80" i="62" l="1"/>
  <c r="V84" i="62"/>
  <c r="V88" i="62"/>
  <c r="V92" i="62"/>
  <c r="V96" i="62"/>
  <c r="V76" i="62"/>
  <c r="V12" i="62"/>
  <c r="V16" i="62"/>
  <c r="V20" i="62"/>
  <c r="V24" i="62"/>
  <c r="V28" i="62"/>
  <c r="V8" i="62"/>
  <c r="V11" i="62"/>
  <c r="V23" i="62"/>
  <c r="V31" i="62"/>
  <c r="V77" i="62"/>
  <c r="V81" i="62"/>
  <c r="V85" i="62"/>
  <c r="V89" i="62"/>
  <c r="V93" i="62"/>
  <c r="V97" i="62"/>
  <c r="V9" i="62"/>
  <c r="V13" i="62"/>
  <c r="V17" i="62"/>
  <c r="V21" i="62"/>
  <c r="V25" i="62"/>
  <c r="V29" i="62"/>
  <c r="V78" i="62"/>
  <c r="V82" i="62"/>
  <c r="V86" i="62"/>
  <c r="V90" i="62"/>
  <c r="V94" i="62"/>
  <c r="V98" i="62"/>
  <c r="V10" i="62"/>
  <c r="V14" i="62"/>
  <c r="V18" i="62"/>
  <c r="V22" i="62"/>
  <c r="V26" i="62"/>
  <c r="V30" i="62"/>
  <c r="V79" i="62"/>
  <c r="V83" i="62"/>
  <c r="V87" i="62"/>
  <c r="V91" i="62"/>
  <c r="V95" i="62"/>
  <c r="V99" i="62"/>
  <c r="V15" i="62"/>
  <c r="V19" i="62"/>
  <c r="V27" i="62"/>
  <c r="V58" i="62"/>
  <c r="V5" i="62"/>
  <c r="W5" i="62" s="1"/>
  <c r="V60" i="62"/>
  <c r="V131" i="62"/>
  <c r="V130" i="62"/>
  <c r="V129" i="62"/>
  <c r="V128" i="62"/>
  <c r="V127" i="62"/>
  <c r="V125" i="62"/>
  <c r="V124" i="62"/>
  <c r="V123" i="62"/>
  <c r="V122" i="62"/>
  <c r="V121" i="62"/>
  <c r="V120" i="62"/>
  <c r="V119" i="62"/>
  <c r="V118" i="62"/>
  <c r="V117" i="62"/>
  <c r="V116" i="62"/>
  <c r="V115" i="62"/>
  <c r="V114" i="62"/>
  <c r="V113" i="62"/>
  <c r="V112" i="62"/>
  <c r="V111" i="62"/>
  <c r="V110" i="62"/>
  <c r="V109" i="62"/>
  <c r="V44" i="62"/>
  <c r="V48" i="62"/>
  <c r="V52" i="62"/>
  <c r="V56" i="62"/>
  <c r="V61" i="62"/>
  <c r="V41" i="62"/>
  <c r="V45" i="62"/>
  <c r="V49" i="62"/>
  <c r="V53" i="62"/>
  <c r="V57" i="62"/>
  <c r="V62" i="62"/>
  <c r="V42" i="62"/>
  <c r="V50" i="62"/>
  <c r="V59" i="62"/>
  <c r="V63" i="62"/>
  <c r="V46" i="62"/>
  <c r="V54" i="62"/>
  <c r="W2" i="62"/>
  <c r="V43" i="62"/>
  <c r="V47" i="62"/>
  <c r="V51" i="62"/>
  <c r="V55" i="62"/>
  <c r="U2" i="62" l="1"/>
  <c r="U70" i="62"/>
  <c r="T56" i="49" l="1"/>
  <c r="V6" i="49"/>
  <c r="T31" i="49"/>
  <c r="T24" i="49"/>
  <c r="T41" i="49" l="1"/>
  <c r="T42" i="49"/>
  <c r="T43" i="49"/>
  <c r="T44" i="49"/>
  <c r="T45" i="49"/>
  <c r="T46" i="49"/>
  <c r="T47" i="49"/>
  <c r="T48" i="49"/>
  <c r="T49" i="49"/>
  <c r="T50" i="49"/>
  <c r="T51" i="49"/>
  <c r="T52" i="49"/>
  <c r="T53" i="49"/>
  <c r="T54" i="49"/>
  <c r="T55" i="49"/>
  <c r="T58" i="49"/>
  <c r="T59" i="49"/>
  <c r="T60" i="49"/>
  <c r="T61" i="49"/>
  <c r="T62" i="49"/>
  <c r="T40" i="49"/>
  <c r="U7" i="49" l="1"/>
  <c r="V7" i="49" s="1"/>
  <c r="U5" i="49"/>
  <c r="V5" i="49" s="1"/>
  <c r="T30" i="49" l="1"/>
  <c r="T29" i="49"/>
  <c r="T28" i="49"/>
  <c r="T27" i="49"/>
  <c r="T26" i="49"/>
  <c r="T23" i="49"/>
  <c r="T22" i="49"/>
  <c r="T21" i="49"/>
  <c r="T20" i="49"/>
  <c r="T19" i="49"/>
  <c r="T18" i="49"/>
  <c r="T17" i="49"/>
  <c r="T16" i="49"/>
  <c r="T15" i="49"/>
  <c r="T14" i="49"/>
  <c r="T13" i="49"/>
  <c r="T12" i="49"/>
  <c r="T11" i="49"/>
  <c r="T10" i="49"/>
  <c r="T9" i="49"/>
  <c r="T8" i="49"/>
  <c r="U2" i="49"/>
  <c r="U57" i="49" l="1"/>
  <c r="U11" i="49"/>
  <c r="U15" i="49"/>
  <c r="U19" i="49"/>
  <c r="U23" i="49"/>
  <c r="U27" i="49"/>
  <c r="U31" i="49"/>
  <c r="U14" i="49"/>
  <c r="U22" i="49"/>
  <c r="U30" i="49"/>
  <c r="U12" i="49"/>
  <c r="U16" i="49"/>
  <c r="U20" i="49"/>
  <c r="U24" i="49"/>
  <c r="U28" i="49"/>
  <c r="U8" i="49"/>
  <c r="U9" i="49"/>
  <c r="U13" i="49"/>
  <c r="U17" i="49"/>
  <c r="U21" i="49"/>
  <c r="U25" i="49"/>
  <c r="U29" i="49"/>
  <c r="U10" i="49"/>
  <c r="U18" i="49"/>
  <c r="U26" i="49"/>
  <c r="U56" i="49"/>
  <c r="U60" i="49"/>
  <c r="U52" i="49"/>
  <c r="U55" i="49"/>
  <c r="U54" i="49"/>
  <c r="U59" i="49"/>
  <c r="U41" i="49"/>
  <c r="U50" i="49"/>
  <c r="U48" i="49"/>
  <c r="U51" i="49"/>
  <c r="U46" i="49"/>
  <c r="U53" i="49"/>
  <c r="U62" i="49"/>
  <c r="U44" i="49"/>
  <c r="U47" i="49"/>
  <c r="U42" i="49"/>
  <c r="U49" i="49"/>
  <c r="U58" i="49"/>
  <c r="U61" i="49"/>
  <c r="U43" i="49"/>
  <c r="U40" i="49"/>
  <c r="U45" i="49"/>
  <c r="V2" i="49"/>
  <c r="T2" i="49" l="1"/>
  <c r="U6" i="73" l="1"/>
  <c r="V6" i="73" s="1"/>
  <c r="U5" i="73"/>
  <c r="V5" i="73" s="1"/>
</calcChain>
</file>

<file path=xl/sharedStrings.xml><?xml version="1.0" encoding="utf-8"?>
<sst xmlns="http://schemas.openxmlformats.org/spreadsheetml/2006/main" count="41672" uniqueCount="525">
  <si>
    <t>Bracknell Forest</t>
  </si>
  <si>
    <t>Isle of Wight</t>
  </si>
  <si>
    <t>Medway</t>
  </si>
  <si>
    <t>Reading</t>
  </si>
  <si>
    <t>East Sussex</t>
  </si>
  <si>
    <t>West Sussex</t>
  </si>
  <si>
    <t>Hampshire</t>
  </si>
  <si>
    <t>Surrey</t>
  </si>
  <si>
    <t>Buckinghamshire</t>
  </si>
  <si>
    <t>Kent</t>
  </si>
  <si>
    <t>Milton Keynes</t>
  </si>
  <si>
    <t>Oxfordshire</t>
  </si>
  <si>
    <t>Portsmouth</t>
  </si>
  <si>
    <t>Slough</t>
  </si>
  <si>
    <t>Southampton</t>
  </si>
  <si>
    <t>West Berkshire</t>
  </si>
  <si>
    <t>Wokingham</t>
  </si>
  <si>
    <t>Contents</t>
  </si>
  <si>
    <t>Page</t>
  </si>
  <si>
    <t>Please click the icon below to go to the home page (Contents)</t>
  </si>
  <si>
    <t xml:space="preserve">WARNING - This spreadsheet uses macros please ensure you have enabled macros before attempting to use </t>
  </si>
  <si>
    <t>Windsor &amp; Maidenhead</t>
  </si>
  <si>
    <t>Brighton &amp; Hove</t>
  </si>
  <si>
    <t>South East</t>
  </si>
  <si>
    <t>Click the               icon on the home page to return to this page.</t>
  </si>
  <si>
    <t>Jump to...</t>
  </si>
  <si>
    <t>Select your LA here to highlight throughout the report:</t>
  </si>
  <si>
    <t>Somerset</t>
  </si>
  <si>
    <t>Trend</t>
  </si>
  <si>
    <t>Home</t>
  </si>
  <si>
    <r>
      <t xml:space="preserve">CSC Workforce Data
</t>
    </r>
    <r>
      <rPr>
        <b/>
        <sz val="24"/>
        <color rgb="FF00B050"/>
        <rFont val="Arial"/>
        <family val="2"/>
      </rPr>
      <t>(Public)</t>
    </r>
  </si>
  <si>
    <t xml:space="preserve">This report has been updated using data published by the DfE. </t>
  </si>
  <si>
    <t>This report can be shared with external colleagues and members of the public.</t>
  </si>
  <si>
    <t>Social Worker Vacancies</t>
  </si>
  <si>
    <t>Social Worker Turnover</t>
  </si>
  <si>
    <t>Agency Social Workers</t>
  </si>
  <si>
    <t>Total Social Workers</t>
  </si>
  <si>
    <t>Number of Vacancies</t>
  </si>
  <si>
    <t>England</t>
  </si>
  <si>
    <t>South East Vacancy Rate</t>
  </si>
  <si>
    <t>England Vacancy Rate</t>
  </si>
  <si>
    <t>Swindon</t>
  </si>
  <si>
    <t>South West Vacancy Rate</t>
  </si>
  <si>
    <t>South West</t>
  </si>
  <si>
    <t>Total Number of Leavers</t>
  </si>
  <si>
    <t>Total Number of Starters</t>
  </si>
  <si>
    <t>Social Worker Turnover (Headcount)</t>
  </si>
  <si>
    <t>Social Worker Turnover (FTE)</t>
  </si>
  <si>
    <t>Agency Worker Rate (Headcount)</t>
  </si>
  <si>
    <t>Number of Social Workers</t>
  </si>
  <si>
    <t>Number of Agency Workers</t>
  </si>
  <si>
    <t>Agency Worker Rate</t>
  </si>
  <si>
    <t xml:space="preserve">Number   Covering Vacancies </t>
  </si>
  <si>
    <t>Agency Worker Rate (FTE)</t>
  </si>
  <si>
    <t>Number of FTE Social Workers</t>
  </si>
  <si>
    <t xml:space="preserve">Number  Covering Vacancies </t>
  </si>
  <si>
    <t xml:space="preserve">  40 to 49 years old</t>
  </si>
  <si>
    <t>30 to 39 years old</t>
  </si>
  <si>
    <t>20 to 29 years old</t>
  </si>
  <si>
    <t>Number</t>
  </si>
  <si>
    <t>Percentage</t>
  </si>
  <si>
    <t>40 to 49 years old</t>
  </si>
  <si>
    <t>Age (FTE)</t>
  </si>
  <si>
    <t>Age (Headcount)</t>
  </si>
  <si>
    <t>Time in Service (Headcount)</t>
  </si>
  <si>
    <t>2 - 5 Years</t>
  </si>
  <si>
    <t>5 - 10 Years</t>
  </si>
  <si>
    <t>Less than 2 Years</t>
  </si>
  <si>
    <t>10 - 20 Years</t>
  </si>
  <si>
    <t>20 - 30 Years</t>
  </si>
  <si>
    <t>30 Years or more</t>
  </si>
  <si>
    <t>Time in Service (FTE)</t>
  </si>
  <si>
    <t>Absence</t>
  </si>
  <si>
    <t>Age</t>
  </si>
  <si>
    <t>Where heat mapping is used to colour the tables this is done for each LA's data (i.e. in rows) and higher values are represented by darker colour.</t>
  </si>
  <si>
    <t>Time in Service</t>
  </si>
  <si>
    <t>Torbay</t>
  </si>
  <si>
    <t>Vacancy Rate (%) 2016</t>
  </si>
  <si>
    <t>Turnover Rate (%) 2016</t>
  </si>
  <si>
    <t>Agency Worker Rate 2016</t>
  </si>
  <si>
    <t>Age breakdown of Social Care Workforce at 30th September 2016 (Headcount)</t>
  </si>
  <si>
    <t>Number of Social Workers (Headcount)</t>
  </si>
  <si>
    <t>Number of FTE Social Workers (FTE)</t>
  </si>
  <si>
    <t>Vacancy Rate</t>
  </si>
  <si>
    <t>Vacancy Rate (%) 2017</t>
  </si>
  <si>
    <t>Turnover Rate (%) 2017</t>
  </si>
  <si>
    <t>Agency Worker Rate 2017</t>
  </si>
  <si>
    <t>Age breakdown of Social Care Workforce at 30th September 2017 (Headcount)</t>
  </si>
  <si>
    <t>50 years and over</t>
  </si>
  <si>
    <t>Age breakdown of Social Care Workforce at 30th September 2017 (FTE)</t>
  </si>
  <si>
    <t>50 years old and over</t>
  </si>
  <si>
    <t>Time in Service of Social Care Workforce at 30th September 2017 (Headcount)</t>
  </si>
  <si>
    <t>Time in Service of Social Care Workforce at 30th September 2017 (FTE)</t>
  </si>
  <si>
    <t>year</t>
  </si>
  <si>
    <t>level</t>
  </si>
  <si>
    <t>country_code</t>
  </si>
  <si>
    <t>country_name</t>
  </si>
  <si>
    <t>region_code</t>
  </si>
  <si>
    <t>region_name</t>
  </si>
  <si>
    <t>old_la_code</t>
  </si>
  <si>
    <t>new_la_code</t>
  </si>
  <si>
    <t>la_name</t>
  </si>
  <si>
    <t>csww_fte</t>
  </si>
  <si>
    <t>csww_leaver_fte</t>
  </si>
  <si>
    <t>csww_turnover_rate_fte</t>
  </si>
  <si>
    <t>csww_working_days_lost_fte</t>
  </si>
  <si>
    <t>csww_absence_rate_fte</t>
  </si>
  <si>
    <t>csww_agency_fte</t>
  </si>
  <si>
    <t>csww_agencycover_fte</t>
  </si>
  <si>
    <t>csww_agency_worker_rate_fte</t>
  </si>
  <si>
    <t>csww_vacancy_fte</t>
  </si>
  <si>
    <t>csww_vacancy_rate_fte</t>
  </si>
  <si>
    <t>csww_case_holders_fte</t>
  </si>
  <si>
    <t>csww_cases_fte</t>
  </si>
  <si>
    <t>caseload_fte</t>
  </si>
  <si>
    <t>csww_headcount</t>
  </si>
  <si>
    <t>csww_leaver_headcount</t>
  </si>
  <si>
    <t>csww_turnover_rate_headcount</t>
  </si>
  <si>
    <t>csww_agency_headcount</t>
  </si>
  <si>
    <t>csww_agencycover_headcount</t>
  </si>
  <si>
    <t>csww_agency_worker_rate_headcount</t>
  </si>
  <si>
    <t>2017/18</t>
  </si>
  <si>
    <t>National</t>
  </si>
  <si>
    <t>E92000001</t>
  </si>
  <si>
    <t xml:space="preserve"> </t>
  </si>
  <si>
    <t>Regional</t>
  </si>
  <si>
    <t>E12000001</t>
  </si>
  <si>
    <t>North East</t>
  </si>
  <si>
    <t>E12000002</t>
  </si>
  <si>
    <t>North West</t>
  </si>
  <si>
    <t>E12000003</t>
  </si>
  <si>
    <t>Yorkshire and the Humber</t>
  </si>
  <si>
    <t>E12000004</t>
  </si>
  <si>
    <t>East Midlands</t>
  </si>
  <si>
    <t>E12000005</t>
  </si>
  <si>
    <t>West Midlands</t>
  </si>
  <si>
    <t>E12000006</t>
  </si>
  <si>
    <t>East of England</t>
  </si>
  <si>
    <t>E12000008</t>
  </si>
  <si>
    <t>E12000009</t>
  </si>
  <si>
    <t>E13000001</t>
  </si>
  <si>
    <t>Inner London</t>
  </si>
  <si>
    <t>E13000002</t>
  </si>
  <si>
    <t>Outer London</t>
  </si>
  <si>
    <t>Local authority</t>
  </si>
  <si>
    <t>E06000005</t>
  </si>
  <si>
    <t>Darlington</t>
  </si>
  <si>
    <t>E06000047</t>
  </si>
  <si>
    <t>Durham</t>
  </si>
  <si>
    <t>E08000037</t>
  </si>
  <si>
    <t>Gateshead</t>
  </si>
  <si>
    <t>E06000001</t>
  </si>
  <si>
    <t>Hartlepool</t>
  </si>
  <si>
    <t>E06000002</t>
  </si>
  <si>
    <t>Middlesbrough</t>
  </si>
  <si>
    <t>E08000021</t>
  </si>
  <si>
    <t>Newcastle upon Tyne</t>
  </si>
  <si>
    <t>E08000022</t>
  </si>
  <si>
    <t>North Tyneside</t>
  </si>
  <si>
    <t>E06000057</t>
  </si>
  <si>
    <t>Northumberland</t>
  </si>
  <si>
    <t>E06000003</t>
  </si>
  <si>
    <t>Redcar and Cleveland</t>
  </si>
  <si>
    <t>E08000023</t>
  </si>
  <si>
    <t>South Tyneside</t>
  </si>
  <si>
    <t>E06000004</t>
  </si>
  <si>
    <t>Stockton-on-Tees</t>
  </si>
  <si>
    <t>E08000024</t>
  </si>
  <si>
    <t>Sunderland</t>
  </si>
  <si>
    <t>E06000008</t>
  </si>
  <si>
    <t>Blackburn with Darwen</t>
  </si>
  <si>
    <t>E06000009</t>
  </si>
  <si>
    <t>Blackpool</t>
  </si>
  <si>
    <t>E08000001</t>
  </si>
  <si>
    <t>Bolton</t>
  </si>
  <si>
    <t>E08000002</t>
  </si>
  <si>
    <t>Bury</t>
  </si>
  <si>
    <t>E06000049</t>
  </si>
  <si>
    <t>Cheshire East</t>
  </si>
  <si>
    <t>E06000050</t>
  </si>
  <si>
    <t>Cheshire West and Chester</t>
  </si>
  <si>
    <t>E10000006</t>
  </si>
  <si>
    <t>Cumbria</t>
  </si>
  <si>
    <t>E06000006</t>
  </si>
  <si>
    <t>Halton</t>
  </si>
  <si>
    <t>E08000011</t>
  </si>
  <si>
    <t>Knowsley</t>
  </si>
  <si>
    <t>E10000017</t>
  </si>
  <si>
    <t>Lancashire</t>
  </si>
  <si>
    <t>E08000012</t>
  </si>
  <si>
    <t>Liverpool</t>
  </si>
  <si>
    <t>E08000003</t>
  </si>
  <si>
    <t>Manchester</t>
  </si>
  <si>
    <t>E08000004</t>
  </si>
  <si>
    <t>Oldham</t>
  </si>
  <si>
    <t>E08000005</t>
  </si>
  <si>
    <t>Rochdale</t>
  </si>
  <si>
    <t>E08000006</t>
  </si>
  <si>
    <t>Salford</t>
  </si>
  <si>
    <t>E08000014</t>
  </si>
  <si>
    <t>Sefton</t>
  </si>
  <si>
    <t>E08000013</t>
  </si>
  <si>
    <t>St. Helens</t>
  </si>
  <si>
    <t>E08000007</t>
  </si>
  <si>
    <t>Stockport</t>
  </si>
  <si>
    <t>E08000008</t>
  </si>
  <si>
    <t>Tameside</t>
  </si>
  <si>
    <t>E08000009</t>
  </si>
  <si>
    <t>Trafford</t>
  </si>
  <si>
    <t>E06000007</t>
  </si>
  <si>
    <t>Warrington</t>
  </si>
  <si>
    <t>E08000010</t>
  </si>
  <si>
    <t>Wigan</t>
  </si>
  <si>
    <t>E08000015</t>
  </si>
  <si>
    <t>Wirral</t>
  </si>
  <si>
    <t>E08000016</t>
  </si>
  <si>
    <t>Barnsley</t>
  </si>
  <si>
    <t>E08000032</t>
  </si>
  <si>
    <t>Bradford</t>
  </si>
  <si>
    <t>E08000033</t>
  </si>
  <si>
    <t>Calderdale</t>
  </si>
  <si>
    <t>E08000017</t>
  </si>
  <si>
    <t>Doncaster</t>
  </si>
  <si>
    <t>E06000011</t>
  </si>
  <si>
    <t>East Riding of Yorkshire</t>
  </si>
  <si>
    <t>E06000010</t>
  </si>
  <si>
    <t>Kingston Upon Hull City of</t>
  </si>
  <si>
    <t>E08000034</t>
  </si>
  <si>
    <t>Kirklees</t>
  </si>
  <si>
    <t>E08000035</t>
  </si>
  <si>
    <t>Leeds</t>
  </si>
  <si>
    <t>E06000012</t>
  </si>
  <si>
    <t>North East Lincolnshire</t>
  </si>
  <si>
    <t>E06000013</t>
  </si>
  <si>
    <t>North Lincolnshire</t>
  </si>
  <si>
    <t>E10000023</t>
  </si>
  <si>
    <t>North Yorkshire</t>
  </si>
  <si>
    <t>E08000018</t>
  </si>
  <si>
    <t>Rotherham</t>
  </si>
  <si>
    <t>E08000019</t>
  </si>
  <si>
    <t>Sheffield</t>
  </si>
  <si>
    <t>E08000036</t>
  </si>
  <si>
    <t>Wakefield</t>
  </si>
  <si>
    <t>E06000014</t>
  </si>
  <si>
    <t>York</t>
  </si>
  <si>
    <t>E06000015</t>
  </si>
  <si>
    <t>Derby</t>
  </si>
  <si>
    <t>E10000007</t>
  </si>
  <si>
    <t>Derbyshire</t>
  </si>
  <si>
    <t>E06000016</t>
  </si>
  <si>
    <t>Leicester</t>
  </si>
  <si>
    <t>E10000018</t>
  </si>
  <si>
    <t>Leicestershire</t>
  </si>
  <si>
    <t>E10000019</t>
  </si>
  <si>
    <t>Lincolnshire</t>
  </si>
  <si>
    <t>E10000021</t>
  </si>
  <si>
    <t>Northamptonshire</t>
  </si>
  <si>
    <t>E06000018</t>
  </si>
  <si>
    <t>Nottingham</t>
  </si>
  <si>
    <t>E10000024</t>
  </si>
  <si>
    <t>Nottinghamshire</t>
  </si>
  <si>
    <t>E06000017</t>
  </si>
  <si>
    <t>Rutland</t>
  </si>
  <si>
    <t>E08000025</t>
  </si>
  <si>
    <t>Birmingham</t>
  </si>
  <si>
    <t>E08000026</t>
  </si>
  <si>
    <t>Coventry</t>
  </si>
  <si>
    <t>E08000027</t>
  </si>
  <si>
    <t>Dudley</t>
  </si>
  <si>
    <t>E06000019</t>
  </si>
  <si>
    <t>Herefordshire</t>
  </si>
  <si>
    <t>E08000028</t>
  </si>
  <si>
    <t>Sandwell</t>
  </si>
  <si>
    <t>E06000051</t>
  </si>
  <si>
    <t>Shropshire</t>
  </si>
  <si>
    <t>E08000029</t>
  </si>
  <si>
    <t>Solihull</t>
  </si>
  <si>
    <t>E10000028</t>
  </si>
  <si>
    <t>Staffordshire</t>
  </si>
  <si>
    <t>E06000021</t>
  </si>
  <si>
    <t>Stoke-on-Trent</t>
  </si>
  <si>
    <t>E06000020</t>
  </si>
  <si>
    <t>Telford and Wrekin</t>
  </si>
  <si>
    <t>E08000030</t>
  </si>
  <si>
    <t>Walsall</t>
  </si>
  <si>
    <t>E10000031</t>
  </si>
  <si>
    <t>Warwickshire</t>
  </si>
  <si>
    <t>E08000031</t>
  </si>
  <si>
    <t>Wolverhampton</t>
  </si>
  <si>
    <t>E10000034</t>
  </si>
  <si>
    <t>Worcestershire</t>
  </si>
  <si>
    <t>E06000055</t>
  </si>
  <si>
    <t>Bedford Borough</t>
  </si>
  <si>
    <t>E10000003</t>
  </si>
  <si>
    <t>Cambridgeshire</t>
  </si>
  <si>
    <t>E06000056</t>
  </si>
  <si>
    <t>Central Bedfordshire</t>
  </si>
  <si>
    <t>E10000012</t>
  </si>
  <si>
    <t>Essex</t>
  </si>
  <si>
    <t>E10000015</t>
  </si>
  <si>
    <t>Hertfordshire</t>
  </si>
  <si>
    <t>E06000032</t>
  </si>
  <si>
    <t>Luton</t>
  </si>
  <si>
    <t>E10000020</t>
  </si>
  <si>
    <t>Norfolk</t>
  </si>
  <si>
    <t>E06000031</t>
  </si>
  <si>
    <t>Peterborough</t>
  </si>
  <si>
    <t>E06000033</t>
  </si>
  <si>
    <t>Southend-on-Sea</t>
  </si>
  <si>
    <t>E10000029</t>
  </si>
  <si>
    <t>Suffolk</t>
  </si>
  <si>
    <t>E06000034</t>
  </si>
  <si>
    <t>Thurrock</t>
  </si>
  <si>
    <t>E06000036</t>
  </si>
  <si>
    <t>E06000043</t>
  </si>
  <si>
    <t>Brighton and Hove</t>
  </si>
  <si>
    <t>E10000002</t>
  </si>
  <si>
    <t>E10000011</t>
  </si>
  <si>
    <t>E10000014</t>
  </si>
  <si>
    <t>E06000046</t>
  </si>
  <si>
    <t>E10000016</t>
  </si>
  <si>
    <t>E06000035</t>
  </si>
  <si>
    <t>E06000042</t>
  </si>
  <si>
    <t>E10000025</t>
  </si>
  <si>
    <t>E06000044</t>
  </si>
  <si>
    <t>E06000038</t>
  </si>
  <si>
    <t>E06000039</t>
  </si>
  <si>
    <t>E06000045</t>
  </si>
  <si>
    <t>E10000030</t>
  </si>
  <si>
    <t>E06000037</t>
  </si>
  <si>
    <t>E10000032</t>
  </si>
  <si>
    <t>E06000040</t>
  </si>
  <si>
    <t>Windsor and Maidenhead</t>
  </si>
  <si>
    <t>E06000041</t>
  </si>
  <si>
    <t>E06000022</t>
  </si>
  <si>
    <t>Bath and North East Somerset</t>
  </si>
  <si>
    <t>E06000028</t>
  </si>
  <si>
    <t>Bournemouth</t>
  </si>
  <si>
    <t>E06000023</t>
  </si>
  <si>
    <t>Bristol City of</t>
  </si>
  <si>
    <t>E06000052</t>
  </si>
  <si>
    <t>Cornwall</t>
  </si>
  <si>
    <t>E10000008</t>
  </si>
  <si>
    <t>Devon</t>
  </si>
  <si>
    <t>E10000009</t>
  </si>
  <si>
    <t>Dorset</t>
  </si>
  <si>
    <t>E10000013</t>
  </si>
  <si>
    <t>Gloucestershire</t>
  </si>
  <si>
    <t>E06000053</t>
  </si>
  <si>
    <t>Isles of Scilly</t>
  </si>
  <si>
    <t>c</t>
  </si>
  <si>
    <t>E06000024</t>
  </si>
  <si>
    <t>North Somerset</t>
  </si>
  <si>
    <t>E06000026</t>
  </si>
  <si>
    <t>Plymouth</t>
  </si>
  <si>
    <t>E06000029</t>
  </si>
  <si>
    <t>Poole</t>
  </si>
  <si>
    <t>E10000027</t>
  </si>
  <si>
    <t>E06000025</t>
  </si>
  <si>
    <t>South Gloucestershire</t>
  </si>
  <si>
    <t>E06000030</t>
  </si>
  <si>
    <t>E06000027</t>
  </si>
  <si>
    <t>..</t>
  </si>
  <si>
    <t>E06000054</t>
  </si>
  <si>
    <t>Wiltshire</t>
  </si>
  <si>
    <t>E09000007</t>
  </si>
  <si>
    <t>Camden</t>
  </si>
  <si>
    <t>E09000001</t>
  </si>
  <si>
    <t>City of London</t>
  </si>
  <si>
    <t>E09000012</t>
  </si>
  <si>
    <t>Hackney</t>
  </si>
  <si>
    <t>E09000013</t>
  </si>
  <si>
    <t>Hammersmith and Fulham</t>
  </si>
  <si>
    <t>E09000014</t>
  </si>
  <si>
    <t>Haringey</t>
  </si>
  <si>
    <t>E09000019</t>
  </si>
  <si>
    <t>Islington</t>
  </si>
  <si>
    <t>E09000020</t>
  </si>
  <si>
    <t>Kensington and Chelsea</t>
  </si>
  <si>
    <t>E09000022</t>
  </si>
  <si>
    <t>Lambeth</t>
  </si>
  <si>
    <t>E09000023</t>
  </si>
  <si>
    <t>Lewisham</t>
  </si>
  <si>
    <t>E09000025</t>
  </si>
  <si>
    <t>Newham</t>
  </si>
  <si>
    <t>E09000028</t>
  </si>
  <si>
    <t>Southwark</t>
  </si>
  <si>
    <t>E09000030</t>
  </si>
  <si>
    <t>Tower Hamlets</t>
  </si>
  <si>
    <t>E09000032</t>
  </si>
  <si>
    <t>Wandsworth</t>
  </si>
  <si>
    <t>E09000033</t>
  </si>
  <si>
    <t>Westminster</t>
  </si>
  <si>
    <t>E09000002</t>
  </si>
  <si>
    <t>Barking and Dagenham</t>
  </si>
  <si>
    <t>E09000003</t>
  </si>
  <si>
    <t>Barnet</t>
  </si>
  <si>
    <t>E09000004</t>
  </si>
  <si>
    <t>Bexley</t>
  </si>
  <si>
    <t>E09000005</t>
  </si>
  <si>
    <t>Brent</t>
  </si>
  <si>
    <t>E09000006</t>
  </si>
  <si>
    <t>Bromley</t>
  </si>
  <si>
    <t>E09000008</t>
  </si>
  <si>
    <t>Croydon</t>
  </si>
  <si>
    <t>E09000009</t>
  </si>
  <si>
    <t>Ealing</t>
  </si>
  <si>
    <t>E09000010</t>
  </si>
  <si>
    <t>Enfield</t>
  </si>
  <si>
    <t>E09000011</t>
  </si>
  <si>
    <t>Greenwich</t>
  </si>
  <si>
    <t>E09000015</t>
  </si>
  <si>
    <t>Harrow</t>
  </si>
  <si>
    <t>E09000016</t>
  </si>
  <si>
    <t>Havering</t>
  </si>
  <si>
    <t>E09000017</t>
  </si>
  <si>
    <t>Hillingdon</t>
  </si>
  <si>
    <t>E09000018</t>
  </si>
  <si>
    <t>Hounslow</t>
  </si>
  <si>
    <t>E09000021</t>
  </si>
  <si>
    <t>Kingston upon Thames</t>
  </si>
  <si>
    <t>E09000024</t>
  </si>
  <si>
    <t>Merton</t>
  </si>
  <si>
    <t>E09000026</t>
  </si>
  <si>
    <t>Redbridge</t>
  </si>
  <si>
    <t>E09000029</t>
  </si>
  <si>
    <t>Sutton</t>
  </si>
  <si>
    <t>E09000031</t>
  </si>
  <si>
    <t>Waltham Forest</t>
  </si>
  <si>
    <t>Local authority code (new) – 9 digit code</t>
  </si>
  <si>
    <t>Local authority name</t>
  </si>
  <si>
    <t>Number of full-time equivalent (FTE) children and family social workers at 30 September</t>
  </si>
  <si>
    <t>Number of FTE family social workers leaving during the year</t>
  </si>
  <si>
    <t>FTE turnover rate during year</t>
  </si>
  <si>
    <t>Number of working days lost during the year</t>
  </si>
  <si>
    <t>Absence rate during the year</t>
  </si>
  <si>
    <t>Number of FTE agency workers</t>
  </si>
  <si>
    <t>Number of FTE agency workers covering vacancies</t>
  </si>
  <si>
    <t>FTE agency worker rate</t>
  </si>
  <si>
    <t>Number of FTE vacancies during the year</t>
  </si>
  <si>
    <t>FTE vacancy rate</t>
  </si>
  <si>
    <t>Number of FTE caseholders</t>
  </si>
  <si>
    <t>Number of cases</t>
  </si>
  <si>
    <t>Caseload: average number of cases per FTE child and family social worker</t>
  </si>
  <si>
    <t>Headcount of children and family social workers at 30 September</t>
  </si>
  <si>
    <t>Headcount of family social workers leaving during the year</t>
  </si>
  <si>
    <t>Headcount turnover rate during year</t>
  </si>
  <si>
    <t>Headcount of agency workers</t>
  </si>
  <si>
    <t>Headcount of agency workers covering</t>
  </si>
  <si>
    <t>Headcount agency worker rate</t>
  </si>
  <si>
    <t>Vacancy Rate of Social Workers at 30th September 2018 (FTE)</t>
  </si>
  <si>
    <t>Change in Vacancy Rate of Social Workers at 30th September 2016-2018 (FTE)</t>
  </si>
  <si>
    <t>Vacancy Rate (%) 2018</t>
  </si>
  <si>
    <t>Change 2016-2018</t>
  </si>
  <si>
    <t>csww_starter_fte</t>
  </si>
  <si>
    <t>csww_starter_fte_percent</t>
  </si>
  <si>
    <t>csww_leaver_fte_percent</t>
  </si>
  <si>
    <t>csww_starter_headcount</t>
  </si>
  <si>
    <t>csww_starter_headcount_percent</t>
  </si>
  <si>
    <t>csww_leaver_headcount_percent</t>
  </si>
  <si>
    <t>.</t>
  </si>
  <si>
    <t>Turnover Rate (%) 2018</t>
  </si>
  <si>
    <t>Turnover  Rate 2018</t>
  </si>
  <si>
    <t>Turnover Rate of Social Workers, Year ending 30th September 2018 (FTE)</t>
  </si>
  <si>
    <t>Turnover Rate of Social Workers, Year ending 30th September 2018 (Headcount)</t>
  </si>
  <si>
    <t>Change in Turnover Rate of Social Workers at 30th September 2016-2018 (FTE)</t>
  </si>
  <si>
    <t>Change in Turnover Rate of Social Workers at 30th September 2016-2018 (Headcount)</t>
  </si>
  <si>
    <t>Agency Worker Rate at 30th September 2018 (Headcount)</t>
  </si>
  <si>
    <t>Agency Worker Rate 2018</t>
  </si>
  <si>
    <t>Change in Agency Worker Rate at 30th September 2016-2018 (Headcount)</t>
  </si>
  <si>
    <t>Agency Worker Rate of Social Workers, Year ending 30th September 2018 (FTE)</t>
  </si>
  <si>
    <t>Change in Agency Worker Rate at 30th September 2016-2018 (FTE)</t>
  </si>
  <si>
    <t>characteristic</t>
  </si>
  <si>
    <t>characteristic_type</t>
  </si>
  <si>
    <t xml:space="preserve">Total </t>
  </si>
  <si>
    <t>Gender</t>
  </si>
  <si>
    <t>Female</t>
  </si>
  <si>
    <t>Male</t>
  </si>
  <si>
    <t>Age group</t>
  </si>
  <si>
    <t>Time in service</t>
  </si>
  <si>
    <t>Less than 2 years</t>
  </si>
  <si>
    <t>2 years or more but less than 5 years</t>
  </si>
  <si>
    <t>5 years or more but less than 10 years</t>
  </si>
  <si>
    <t>10 years or more but less than 20 years</t>
  </si>
  <si>
    <t>20 years or more but less than 30 years</t>
  </si>
  <si>
    <t>30 years or more</t>
  </si>
  <si>
    <t>Role</t>
  </si>
  <si>
    <t>Senior manager</t>
  </si>
  <si>
    <t>Senior practitioner</t>
  </si>
  <si>
    <t>Middle manager</t>
  </si>
  <si>
    <t>First line manager</t>
  </si>
  <si>
    <t>Case holder</t>
  </si>
  <si>
    <t>Qualified without cases</t>
  </si>
  <si>
    <t>Ethnicity</t>
  </si>
  <si>
    <t>White</t>
  </si>
  <si>
    <t>Mixed</t>
  </si>
  <si>
    <t>Asian or Asian British</t>
  </si>
  <si>
    <t>Black or Black British</t>
  </si>
  <si>
    <t>Any other ethnic group</t>
  </si>
  <si>
    <t>Refused or not available</t>
  </si>
  <si>
    <t>LAID</t>
  </si>
  <si>
    <t>Char_fte</t>
  </si>
  <si>
    <t>Char_fte_percent</t>
  </si>
  <si>
    <t>Char_headcount</t>
  </si>
  <si>
    <t>Char_headcount_percent</t>
  </si>
  <si>
    <t>Absence Rate of Social Workers during the year ending 30th September 2018 (FTE)</t>
  </si>
  <si>
    <t>Change in Absence Rate of Social Workers during the year ending 30th September 2016-2018 (FTE)</t>
  </si>
  <si>
    <t>Absence Rate (%) 2016</t>
  </si>
  <si>
    <t>Absence Rate (%) 2017</t>
  </si>
  <si>
    <t>Absence Rate (%) 2018</t>
  </si>
  <si>
    <t>Absence Rate</t>
  </si>
  <si>
    <t xml:space="preserve">Number of Working Days Lost </t>
  </si>
  <si>
    <t>Social Worker Absence</t>
  </si>
  <si>
    <t>Absence Rate of Social Workers, year ending 30th September 2018 (FTE)</t>
  </si>
  <si>
    <t>Age breakdown of Social Care Workforce at 30th September 2018 (Headcount) [Table]</t>
  </si>
  <si>
    <t>Age breakdown of Social Care Workforce at 30th September 2018 (Headcount) [Charts]</t>
  </si>
  <si>
    <t>Age breakdown of Social Care Workforce at 30th September 2018 (FTE) [Table]</t>
  </si>
  <si>
    <t>Age breakdown of Social Care Workforce at 30th September 2018 (FTE) [Charts]</t>
  </si>
  <si>
    <t>Time in Service of Social Care Workforce at 30th September 2018 (Headcount) [Table]</t>
  </si>
  <si>
    <t>Time in Service of Social Care Workforce at 30th September 2018 (Headcount) [Charts]</t>
  </si>
  <si>
    <t>Time in Service of Social Care Workforce at 30th September 2018 (FTE) [Table]</t>
  </si>
  <si>
    <t>Time in Service of Social Care Workforce at 30th September 2018 (FTE) [Charts]</t>
  </si>
  <si>
    <t>(none)</t>
  </si>
  <si>
    <t>Year ending September 2018</t>
  </si>
  <si>
    <r>
      <t xml:space="preserve">If you have any queries regarding this report please contact Joe Cornford-Hutchings, Information Analyst, at </t>
    </r>
    <r>
      <rPr>
        <b/>
        <sz val="10"/>
        <rFont val="Arial"/>
        <family val="2"/>
      </rPr>
      <t>CSDataBenchmarking@eastsussex.gov.uk</t>
    </r>
    <r>
      <rPr>
        <sz val="10"/>
        <rFont val="Arial"/>
        <family val="2"/>
      </rPr>
      <t xml:space="preserve"> or on 01273 335931.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</si>
</sst>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"/>
    <numFmt numFmtId="166" formatCode="General_)"/>
    <numFmt numFmtId="167" formatCode="0.0%"/>
  </numFmts>
  <fonts count="5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2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color indexed="6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indexed="9"/>
      <name val="Arial"/>
      <family val="2"/>
    </font>
    <font>
      <sz val="8"/>
      <color indexed="10"/>
      <name val="Arial"/>
      <family val="2"/>
    </font>
    <font>
      <b/>
      <sz val="14"/>
      <color indexed="39"/>
      <name val="Arial"/>
      <family val="2"/>
    </font>
    <font>
      <b/>
      <sz val="12"/>
      <color indexed="39"/>
      <name val="Arial"/>
      <family val="2"/>
    </font>
    <font>
      <sz val="8"/>
      <color indexed="16"/>
      <name val="Arial"/>
      <family val="2"/>
    </font>
    <font>
      <b/>
      <sz val="24"/>
      <color indexed="39"/>
      <name val="Arial"/>
      <family val="2"/>
    </font>
    <font>
      <b/>
      <u/>
      <sz val="10"/>
      <color indexed="39"/>
      <name val="Arial"/>
      <family val="2"/>
    </font>
    <font>
      <b/>
      <sz val="12"/>
      <color indexed="63"/>
      <name val="Arial"/>
      <family val="2"/>
    </font>
    <font>
      <b/>
      <sz val="25"/>
      <name val="Arial"/>
      <family val="2"/>
    </font>
    <font>
      <sz val="8"/>
      <color theme="1" tint="0.249977111117893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b/>
      <sz val="10"/>
      <color rgb="FFC00000"/>
      <name val="Arial"/>
      <family val="2"/>
    </font>
    <font>
      <sz val="8"/>
      <color rgb="FFFF0000"/>
      <name val="Arial"/>
      <family val="2"/>
    </font>
    <font>
      <b/>
      <sz val="16"/>
      <color indexed="39"/>
      <name val="Arial"/>
      <family val="2"/>
    </font>
    <font>
      <b/>
      <sz val="24"/>
      <color rgb="FF00B050"/>
      <name val="Arial"/>
      <family val="2"/>
    </font>
    <font>
      <b/>
      <sz val="10"/>
      <color rgb="FF00B050"/>
      <name val="Arial"/>
      <family val="2"/>
    </font>
    <font>
      <sz val="8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99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39"/>
      </top>
      <bottom/>
      <diagonal/>
    </border>
    <border>
      <left/>
      <right/>
      <top/>
      <bottom style="medium">
        <color indexed="39"/>
      </bottom>
      <diagonal/>
    </border>
    <border>
      <left style="medium">
        <color indexed="39"/>
      </left>
      <right/>
      <top style="medium">
        <color indexed="39"/>
      </top>
      <bottom/>
      <diagonal/>
    </border>
    <border>
      <left/>
      <right style="medium">
        <color indexed="39"/>
      </right>
      <top style="medium">
        <color indexed="39"/>
      </top>
      <bottom/>
      <diagonal/>
    </border>
    <border>
      <left style="medium">
        <color indexed="39"/>
      </left>
      <right/>
      <top/>
      <bottom/>
      <diagonal/>
    </border>
    <border>
      <left/>
      <right style="medium">
        <color indexed="39"/>
      </right>
      <top/>
      <bottom/>
      <diagonal/>
    </border>
    <border>
      <left style="medium">
        <color indexed="39"/>
      </left>
      <right/>
      <top/>
      <bottom style="medium">
        <color indexed="39"/>
      </bottom>
      <diagonal/>
    </border>
    <border>
      <left/>
      <right style="medium">
        <color indexed="39"/>
      </right>
      <top/>
      <bottom style="medium">
        <color indexed="39"/>
      </bottom>
      <diagonal/>
    </border>
    <border>
      <left/>
      <right/>
      <top/>
      <bottom style="thick">
        <color indexed="3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66FF99"/>
      </left>
      <right/>
      <top style="medium">
        <color rgb="FF66FF99"/>
      </top>
      <bottom style="medium">
        <color rgb="FF66FF99"/>
      </bottom>
      <diagonal/>
    </border>
    <border>
      <left/>
      <right style="medium">
        <color rgb="FF66FF99"/>
      </right>
      <top style="medium">
        <color rgb="FF66FF99"/>
      </top>
      <bottom style="medium">
        <color rgb="FF66FF99"/>
      </bottom>
      <diagonal/>
    </border>
    <border>
      <left style="medium">
        <color rgb="FF66FF99"/>
      </left>
      <right/>
      <top/>
      <bottom/>
      <diagonal/>
    </border>
    <border>
      <left style="thin">
        <color indexed="39"/>
      </left>
      <right/>
      <top style="thin">
        <color indexed="39"/>
      </top>
      <bottom/>
      <diagonal/>
    </border>
    <border>
      <left/>
      <right/>
      <top style="thin">
        <color indexed="39"/>
      </top>
      <bottom/>
      <diagonal/>
    </border>
    <border>
      <left/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/>
      <top/>
      <bottom/>
      <diagonal/>
    </border>
    <border>
      <left/>
      <right style="thin">
        <color indexed="39"/>
      </right>
      <top/>
      <bottom/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/>
      <top/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39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/>
      <top/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39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3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1" fillId="0" borderId="5" applyNumberFormat="0" applyFill="0" applyAlignment="0" applyProtection="0"/>
    <xf numFmtId="0" fontId="2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2" fillId="7" borderId="1" applyNumberFormat="0" applyAlignment="0" applyProtection="0"/>
    <xf numFmtId="0" fontId="23" fillId="0" borderId="6" applyNumberFormat="0" applyFill="0" applyAlignment="0" applyProtection="0"/>
    <xf numFmtId="0" fontId="24" fillId="22" borderId="0" applyNumberFormat="0" applyBorder="0" applyAlignment="0" applyProtection="0"/>
    <xf numFmtId="0" fontId="5" fillId="0" borderId="0"/>
    <xf numFmtId="0" fontId="3" fillId="23" borderId="7" applyNumberFormat="0" applyFont="0" applyAlignment="0" applyProtection="0"/>
    <xf numFmtId="0" fontId="25" fillId="20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9" fillId="0" borderId="0" applyFont="0"/>
    <xf numFmtId="166" fontId="29" fillId="0" borderId="0"/>
    <xf numFmtId="0" fontId="28" fillId="0" borderId="0" applyNumberFormat="0" applyFill="0" applyBorder="0" applyAlignment="0" applyProtection="0"/>
    <xf numFmtId="0" fontId="3" fillId="0" borderId="0"/>
    <xf numFmtId="0" fontId="2" fillId="0" borderId="0"/>
    <xf numFmtId="0" fontId="1" fillId="0" borderId="0"/>
  </cellStyleXfs>
  <cellXfs count="391">
    <xf numFmtId="0" fontId="0" fillId="0" borderId="0" xfId="0"/>
    <xf numFmtId="0" fontId="7" fillId="24" borderId="0" xfId="0" applyFont="1" applyFill="1"/>
    <xf numFmtId="0" fontId="0" fillId="24" borderId="0" xfId="0" applyFill="1"/>
    <xf numFmtId="0" fontId="0" fillId="24" borderId="0" xfId="0" applyFill="1" applyBorder="1"/>
    <xf numFmtId="0" fontId="7" fillId="24" borderId="0" xfId="0" applyFont="1" applyFill="1" applyBorder="1"/>
    <xf numFmtId="0" fontId="32" fillId="24" borderId="0" xfId="0" applyFont="1" applyFill="1" applyBorder="1"/>
    <xf numFmtId="0" fontId="0" fillId="0" borderId="0" xfId="0" applyAlignment="1">
      <alignment wrapText="1"/>
    </xf>
    <xf numFmtId="0" fontId="35" fillId="24" borderId="0" xfId="0" applyFont="1" applyFill="1" applyBorder="1"/>
    <xf numFmtId="0" fontId="35" fillId="24" borderId="0" xfId="0" applyFont="1" applyFill="1"/>
    <xf numFmtId="0" fontId="35" fillId="24" borderId="0" xfId="0" applyFont="1" applyFill="1" applyBorder="1" applyAlignment="1">
      <alignment wrapText="1"/>
    </xf>
    <xf numFmtId="0" fontId="34" fillId="24" borderId="0" xfId="0" applyFont="1" applyFill="1" applyBorder="1" applyAlignment="1">
      <alignment horizontal="right"/>
    </xf>
    <xf numFmtId="0" fontId="3" fillId="24" borderId="0" xfId="0" applyFont="1" applyFill="1" applyBorder="1" applyAlignment="1">
      <alignment wrapText="1"/>
    </xf>
    <xf numFmtId="0" fontId="30" fillId="24" borderId="0" xfId="0" applyFont="1" applyFill="1" applyBorder="1"/>
    <xf numFmtId="0" fontId="30" fillId="24" borderId="10" xfId="0" applyFont="1" applyFill="1" applyBorder="1" applyAlignment="1">
      <alignment horizontal="left"/>
    </xf>
    <xf numFmtId="0" fontId="30" fillId="24" borderId="10" xfId="0" applyFont="1" applyFill="1" applyBorder="1" applyAlignment="1"/>
    <xf numFmtId="0" fontId="0" fillId="24" borderId="0" xfId="0" applyFill="1" applyBorder="1" applyAlignment="1">
      <alignment horizontal="right" wrapText="1"/>
    </xf>
    <xf numFmtId="0" fontId="0" fillId="24" borderId="0" xfId="0" applyFill="1" applyAlignment="1">
      <alignment wrapText="1"/>
    </xf>
    <xf numFmtId="0" fontId="4" fillId="24" borderId="0" xfId="0" applyFont="1" applyFill="1"/>
    <xf numFmtId="0" fontId="4" fillId="24" borderId="0" xfId="0" applyFont="1" applyFill="1" applyBorder="1"/>
    <xf numFmtId="0" fontId="0" fillId="24" borderId="12" xfId="0" applyFill="1" applyBorder="1"/>
    <xf numFmtId="0" fontId="0" fillId="24" borderId="13" xfId="0" applyFill="1" applyBorder="1"/>
    <xf numFmtId="0" fontId="4" fillId="24" borderId="11" xfId="0" applyFont="1" applyFill="1" applyBorder="1"/>
    <xf numFmtId="0" fontId="7" fillId="24" borderId="14" xfId="0" applyFont="1" applyFill="1" applyBorder="1"/>
    <xf numFmtId="0" fontId="7" fillId="24" borderId="12" xfId="0" applyFont="1" applyFill="1" applyBorder="1"/>
    <xf numFmtId="0" fontId="7" fillId="24" borderId="15" xfId="0" applyFont="1" applyFill="1" applyBorder="1"/>
    <xf numFmtId="0" fontId="7" fillId="24" borderId="16" xfId="0" applyFont="1" applyFill="1" applyBorder="1"/>
    <xf numFmtId="0" fontId="7" fillId="24" borderId="17" xfId="0" applyFont="1" applyFill="1" applyBorder="1"/>
    <xf numFmtId="0" fontId="7" fillId="24" borderId="18" xfId="0" applyFont="1" applyFill="1" applyBorder="1"/>
    <xf numFmtId="0" fontId="7" fillId="24" borderId="13" xfId="0" applyFont="1" applyFill="1" applyBorder="1"/>
    <xf numFmtId="0" fontId="7" fillId="24" borderId="19" xfId="0" applyFont="1" applyFill="1" applyBorder="1"/>
    <xf numFmtId="0" fontId="7" fillId="24" borderId="20" xfId="0" applyFont="1" applyFill="1" applyBorder="1"/>
    <xf numFmtId="0" fontId="8" fillId="24" borderId="17" xfId="0" applyFont="1" applyFill="1" applyBorder="1" applyAlignment="1">
      <alignment wrapText="1"/>
    </xf>
    <xf numFmtId="0" fontId="8" fillId="24" borderId="17" xfId="0" applyFont="1" applyFill="1" applyBorder="1"/>
    <xf numFmtId="0" fontId="35" fillId="24" borderId="16" xfId="0" applyFont="1" applyFill="1" applyBorder="1"/>
    <xf numFmtId="0" fontId="35" fillId="24" borderId="17" xfId="0" applyFont="1" applyFill="1" applyBorder="1"/>
    <xf numFmtId="0" fontId="30" fillId="24" borderId="0" xfId="0" applyFont="1" applyFill="1" applyBorder="1" applyAlignment="1">
      <alignment horizontal="left" indent="2"/>
    </xf>
    <xf numFmtId="0" fontId="3" fillId="24" borderId="0" xfId="0" applyFont="1" applyFill="1"/>
    <xf numFmtId="49" fontId="39" fillId="24" borderId="0" xfId="0" applyNumberFormat="1" applyFont="1" applyFill="1" applyBorder="1" applyAlignment="1">
      <alignment horizontal="right" wrapText="1"/>
    </xf>
    <xf numFmtId="0" fontId="4" fillId="24" borderId="0" xfId="0" applyFont="1" applyFill="1" applyBorder="1" applyProtection="1"/>
    <xf numFmtId="49" fontId="39" fillId="24" borderId="0" xfId="0" applyNumberFormat="1" applyFont="1" applyFill="1" applyBorder="1" applyAlignment="1">
      <alignment horizontal="right"/>
    </xf>
    <xf numFmtId="0" fontId="4" fillId="24" borderId="0" xfId="0" applyFont="1" applyFill="1" applyProtection="1"/>
    <xf numFmtId="0" fontId="4" fillId="24" borderId="0" xfId="0" applyFont="1" applyFill="1" applyBorder="1" applyAlignment="1" applyProtection="1"/>
    <xf numFmtId="3" fontId="4" fillId="24" borderId="0" xfId="0" applyNumberFormat="1" applyFont="1" applyFill="1" applyBorder="1" applyAlignment="1" applyProtection="1">
      <alignment horizontal="center"/>
    </xf>
    <xf numFmtId="0" fontId="11" fillId="24" borderId="0" xfId="0" applyFont="1" applyFill="1" applyBorder="1" applyAlignment="1" applyProtection="1">
      <alignment wrapText="1"/>
    </xf>
    <xf numFmtId="0" fontId="35" fillId="24" borderId="0" xfId="0" applyFont="1" applyFill="1" applyBorder="1" applyAlignment="1" applyProtection="1">
      <alignment horizontal="center" wrapText="1"/>
    </xf>
    <xf numFmtId="0" fontId="0" fillId="24" borderId="0" xfId="0" applyFill="1" applyBorder="1" applyAlignment="1" applyProtection="1">
      <alignment horizontal="center" wrapText="1"/>
    </xf>
    <xf numFmtId="0" fontId="0" fillId="24" borderId="0" xfId="0" applyFill="1" applyBorder="1" applyAlignment="1" applyProtection="1">
      <alignment wrapText="1"/>
    </xf>
    <xf numFmtId="0" fontId="46" fillId="0" borderId="22" xfId="0" applyFont="1" applyFill="1" applyBorder="1" applyAlignment="1" applyProtection="1">
      <alignment horizontal="center"/>
    </xf>
    <xf numFmtId="0" fontId="47" fillId="0" borderId="22" xfId="0" applyFont="1" applyFill="1" applyBorder="1" applyAlignment="1" applyProtection="1">
      <alignment horizontal="right"/>
    </xf>
    <xf numFmtId="0" fontId="47" fillId="0" borderId="22" xfId="0" applyFont="1" applyFill="1" applyBorder="1" applyAlignment="1" applyProtection="1">
      <alignment horizontal="right" vertical="center"/>
    </xf>
    <xf numFmtId="0" fontId="8" fillId="24" borderId="0" xfId="0" applyFont="1" applyFill="1" applyAlignment="1" applyProtection="1">
      <alignment horizontal="center"/>
    </xf>
    <xf numFmtId="0" fontId="8" fillId="24" borderId="0" xfId="0" applyFont="1" applyFill="1" applyBorder="1" applyAlignment="1" applyProtection="1">
      <alignment horizontal="center"/>
    </xf>
    <xf numFmtId="0" fontId="4" fillId="25" borderId="0" xfId="0" applyFont="1" applyFill="1" applyBorder="1" applyAlignment="1" applyProtection="1">
      <alignment wrapText="1"/>
    </xf>
    <xf numFmtId="0" fontId="8" fillId="25" borderId="0" xfId="0" applyFont="1" applyFill="1" applyBorder="1" applyAlignment="1" applyProtection="1">
      <alignment horizontal="center"/>
    </xf>
    <xf numFmtId="0" fontId="4" fillId="25" borderId="0" xfId="0" applyFont="1" applyFill="1" applyBorder="1" applyProtection="1"/>
    <xf numFmtId="0" fontId="10" fillId="24" borderId="0" xfId="0" applyFont="1" applyFill="1" applyBorder="1" applyAlignment="1" applyProtection="1">
      <alignment horizontal="right"/>
    </xf>
    <xf numFmtId="0" fontId="0" fillId="25" borderId="0" xfId="0" applyFill="1" applyBorder="1" applyAlignment="1">
      <alignment horizontal="left" vertical="top" wrapText="1"/>
    </xf>
    <xf numFmtId="0" fontId="36" fillId="25" borderId="0" xfId="0" applyFont="1" applyFill="1" applyBorder="1" applyAlignment="1" applyProtection="1">
      <alignment horizontal="left" vertical="top" wrapText="1"/>
    </xf>
    <xf numFmtId="0" fontId="0" fillId="25" borderId="0" xfId="0" applyFill="1" applyBorder="1" applyAlignment="1">
      <alignment wrapText="1"/>
    </xf>
    <xf numFmtId="0" fontId="47" fillId="0" borderId="22" xfId="0" applyFont="1" applyFill="1" applyBorder="1" applyAlignment="1" applyProtection="1">
      <alignment horizontal="left" vertical="center"/>
    </xf>
    <xf numFmtId="0" fontId="4" fillId="0" borderId="0" xfId="0" applyFont="1" applyFill="1" applyProtection="1"/>
    <xf numFmtId="0" fontId="4" fillId="0" borderId="0" xfId="0" applyFont="1" applyFill="1" applyAlignment="1" applyProtection="1"/>
    <xf numFmtId="0" fontId="36" fillId="0" borderId="0" xfId="0" applyFont="1" applyFill="1" applyBorder="1" applyProtection="1"/>
    <xf numFmtId="0" fontId="37" fillId="0" borderId="0" xfId="0" applyFont="1" applyFill="1" applyBorder="1" applyAlignment="1" applyProtection="1">
      <alignment horizontal="right"/>
    </xf>
    <xf numFmtId="0" fontId="36" fillId="0" borderId="0" xfId="0" applyFont="1" applyFill="1" applyBorder="1" applyAlignment="1" applyProtection="1">
      <alignment horizontal="right"/>
    </xf>
    <xf numFmtId="0" fontId="4" fillId="24" borderId="0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6" xfId="0" applyFont="1" applyFill="1" applyBorder="1" applyAlignment="1" applyProtection="1">
      <alignment horizontal="left" vertical="center" wrapText="1"/>
    </xf>
    <xf numFmtId="3" fontId="4" fillId="0" borderId="26" xfId="0" applyNumberFormat="1" applyFont="1" applyBorder="1" applyAlignment="1" applyProtection="1">
      <alignment horizontal="center" vertical="center"/>
    </xf>
    <xf numFmtId="164" fontId="4" fillId="0" borderId="22" xfId="0" applyNumberFormat="1" applyFont="1" applyBorder="1" applyAlignment="1" applyProtection="1">
      <alignment horizontal="center" vertical="center"/>
    </xf>
    <xf numFmtId="0" fontId="43" fillId="24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4" fillId="24" borderId="34" xfId="0" applyFont="1" applyFill="1" applyBorder="1" applyProtection="1"/>
    <xf numFmtId="0" fontId="4" fillId="24" borderId="35" xfId="0" applyFont="1" applyFill="1" applyBorder="1" applyProtection="1"/>
    <xf numFmtId="0" fontId="4" fillId="24" borderId="36" xfId="0" applyFont="1" applyFill="1" applyBorder="1" applyProtection="1"/>
    <xf numFmtId="0" fontId="38" fillId="24" borderId="37" xfId="0" applyFont="1" applyFill="1" applyBorder="1" applyProtection="1"/>
    <xf numFmtId="0" fontId="4" fillId="24" borderId="38" xfId="0" applyFont="1" applyFill="1" applyBorder="1" applyProtection="1"/>
    <xf numFmtId="0" fontId="4" fillId="24" borderId="37" xfId="0" applyFont="1" applyFill="1" applyBorder="1" applyProtection="1"/>
    <xf numFmtId="0" fontId="4" fillId="24" borderId="37" xfId="0" applyFont="1" applyFill="1" applyBorder="1" applyAlignment="1" applyProtection="1"/>
    <xf numFmtId="0" fontId="4" fillId="24" borderId="38" xfId="0" applyFont="1" applyFill="1" applyBorder="1" applyAlignment="1" applyProtection="1"/>
    <xf numFmtId="0" fontId="4" fillId="24" borderId="37" xfId="0" applyFont="1" applyFill="1" applyBorder="1" applyAlignment="1" applyProtection="1">
      <alignment vertical="center"/>
    </xf>
    <xf numFmtId="0" fontId="4" fillId="24" borderId="38" xfId="0" applyFont="1" applyFill="1" applyBorder="1" applyAlignment="1" applyProtection="1">
      <alignment vertical="center"/>
    </xf>
    <xf numFmtId="0" fontId="4" fillId="24" borderId="39" xfId="0" applyFont="1" applyFill="1" applyBorder="1" applyProtection="1"/>
    <xf numFmtId="0" fontId="4" fillId="24" borderId="40" xfId="0" applyFont="1" applyFill="1" applyBorder="1" applyProtection="1"/>
    <xf numFmtId="0" fontId="4" fillId="24" borderId="41" xfId="0" applyFont="1" applyFill="1" applyBorder="1" applyProtection="1"/>
    <xf numFmtId="0" fontId="50" fillId="24" borderId="0" xfId="0" applyFont="1" applyFill="1" applyBorder="1" applyAlignment="1" applyProtection="1">
      <alignment horizontal="left" vertical="center"/>
    </xf>
    <xf numFmtId="0" fontId="4" fillId="27" borderId="26" xfId="0" applyFont="1" applyFill="1" applyBorder="1" applyAlignment="1" applyProtection="1">
      <alignment horizontal="left" vertical="center" wrapText="1"/>
    </xf>
    <xf numFmtId="3" fontId="4" fillId="27" borderId="22" xfId="0" applyNumberFormat="1" applyFont="1" applyFill="1" applyBorder="1" applyAlignment="1" applyProtection="1">
      <alignment horizontal="center" vertical="center"/>
    </xf>
    <xf numFmtId="3" fontId="4" fillId="27" borderId="26" xfId="0" applyNumberFormat="1" applyFont="1" applyFill="1" applyBorder="1" applyAlignment="1" applyProtection="1">
      <alignment horizontal="center" vertical="center"/>
    </xf>
    <xf numFmtId="0" fontId="36" fillId="24" borderId="42" xfId="0" applyFont="1" applyFill="1" applyBorder="1" applyProtection="1"/>
    <xf numFmtId="0" fontId="36" fillId="24" borderId="43" xfId="0" applyFont="1" applyFill="1" applyBorder="1" applyProtection="1"/>
    <xf numFmtId="0" fontId="36" fillId="24" borderId="43" xfId="0" applyFont="1" applyFill="1" applyBorder="1" applyAlignment="1" applyProtection="1"/>
    <xf numFmtId="0" fontId="36" fillId="24" borderId="43" xfId="0" applyFont="1" applyFill="1" applyBorder="1" applyAlignment="1" applyProtection="1">
      <alignment vertical="center"/>
    </xf>
    <xf numFmtId="0" fontId="4" fillId="24" borderId="43" xfId="0" applyFont="1" applyFill="1" applyBorder="1" applyAlignment="1" applyProtection="1"/>
    <xf numFmtId="0" fontId="36" fillId="24" borderId="44" xfId="0" applyFont="1" applyFill="1" applyBorder="1" applyProtection="1"/>
    <xf numFmtId="0" fontId="4" fillId="24" borderId="45" xfId="0" applyFont="1" applyFill="1" applyBorder="1" applyProtection="1"/>
    <xf numFmtId="0" fontId="4" fillId="24" borderId="46" xfId="0" applyFont="1" applyFill="1" applyBorder="1" applyProtection="1"/>
    <xf numFmtId="0" fontId="4" fillId="24" borderId="47" xfId="0" applyFont="1" applyFill="1" applyBorder="1" applyProtection="1"/>
    <xf numFmtId="0" fontId="4" fillId="24" borderId="48" xfId="0" applyFont="1" applyFill="1" applyBorder="1" applyProtection="1"/>
    <xf numFmtId="0" fontId="36" fillId="0" borderId="49" xfId="0" applyFont="1" applyFill="1" applyBorder="1" applyProtection="1"/>
    <xf numFmtId="0" fontId="0" fillId="25" borderId="0" xfId="0" applyFill="1" applyBorder="1" applyAlignment="1" applyProtection="1">
      <protection locked="0"/>
    </xf>
    <xf numFmtId="0" fontId="36" fillId="0" borderId="24" xfId="0" applyFont="1" applyFill="1" applyBorder="1" applyProtection="1"/>
    <xf numFmtId="0" fontId="37" fillId="0" borderId="49" xfId="0" applyFont="1" applyFill="1" applyBorder="1" applyAlignment="1" applyProtection="1">
      <alignment horizontal="right"/>
    </xf>
    <xf numFmtId="0" fontId="36" fillId="0" borderId="46" xfId="0" applyFont="1" applyFill="1" applyBorder="1" applyProtection="1"/>
    <xf numFmtId="0" fontId="4" fillId="0" borderId="0" xfId="0" applyFont="1" applyFill="1" applyBorder="1" applyProtection="1"/>
    <xf numFmtId="0" fontId="46" fillId="0" borderId="22" xfId="0" applyFont="1" applyFill="1" applyBorder="1" applyAlignment="1" applyProtection="1">
      <alignment horizontal="center" wrapText="1"/>
    </xf>
    <xf numFmtId="0" fontId="36" fillId="0" borderId="46" xfId="0" applyFont="1" applyFill="1" applyBorder="1" applyAlignment="1" applyProtection="1"/>
    <xf numFmtId="0" fontId="4" fillId="0" borderId="0" xfId="0" applyFont="1" applyFill="1" applyBorder="1" applyAlignment="1" applyProtection="1"/>
    <xf numFmtId="0" fontId="37" fillId="0" borderId="0" xfId="0" applyFont="1" applyFill="1" applyBorder="1" applyAlignment="1" applyProtection="1">
      <alignment horizontal="right" vertical="center"/>
    </xf>
    <xf numFmtId="0" fontId="36" fillId="0" borderId="46" xfId="0" applyFont="1" applyFill="1" applyBorder="1" applyAlignment="1" applyProtection="1">
      <alignment vertical="center"/>
    </xf>
    <xf numFmtId="0" fontId="40" fillId="0" borderId="0" xfId="0" applyFont="1" applyFill="1" applyBorder="1" applyAlignment="1" applyProtection="1">
      <alignment horizontal="center"/>
    </xf>
    <xf numFmtId="0" fontId="37" fillId="0" borderId="1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>
      <alignment vertical="center"/>
    </xf>
    <xf numFmtId="1" fontId="47" fillId="0" borderId="22" xfId="0" applyNumberFormat="1" applyFont="1" applyFill="1" applyBorder="1" applyAlignment="1" applyProtection="1">
      <alignment horizontal="center" vertical="center"/>
    </xf>
    <xf numFmtId="0" fontId="37" fillId="0" borderId="0" xfId="0" applyFont="1" applyFill="1" applyBorder="1" applyAlignment="1" applyProtection="1">
      <alignment horizontal="center"/>
    </xf>
    <xf numFmtId="0" fontId="47" fillId="0" borderId="0" xfId="0" applyFont="1" applyFill="1" applyBorder="1" applyAlignment="1" applyProtection="1">
      <alignment horizontal="right"/>
    </xf>
    <xf numFmtId="0" fontId="4" fillId="24" borderId="0" xfId="0" applyFont="1" applyFill="1" applyBorder="1" applyAlignment="1" applyProtection="1">
      <alignment wrapText="1"/>
    </xf>
    <xf numFmtId="0" fontId="34" fillId="24" borderId="37" xfId="0" applyFont="1" applyFill="1" applyBorder="1" applyAlignment="1" applyProtection="1">
      <alignment horizontal="center" wrapText="1"/>
    </xf>
    <xf numFmtId="1" fontId="4" fillId="0" borderId="26" xfId="0" applyNumberFormat="1" applyFont="1" applyBorder="1" applyAlignment="1" applyProtection="1">
      <alignment horizontal="center" vertical="center"/>
    </xf>
    <xf numFmtId="165" fontId="4" fillId="0" borderId="22" xfId="0" applyNumberFormat="1" applyFont="1" applyBorder="1" applyAlignment="1" applyProtection="1">
      <alignment horizontal="center" vertical="center"/>
    </xf>
    <xf numFmtId="0" fontId="4" fillId="24" borderId="43" xfId="0" applyFont="1" applyFill="1" applyBorder="1" applyProtection="1"/>
    <xf numFmtId="0" fontId="4" fillId="24" borderId="50" xfId="0" applyFont="1" applyFill="1" applyBorder="1" applyProtection="1"/>
    <xf numFmtId="0" fontId="4" fillId="24" borderId="51" xfId="0" applyFont="1" applyFill="1" applyBorder="1" applyProtection="1"/>
    <xf numFmtId="0" fontId="4" fillId="24" borderId="52" xfId="0" applyFont="1" applyFill="1" applyBorder="1" applyProtection="1"/>
    <xf numFmtId="0" fontId="3" fillId="0" borderId="0" xfId="0" applyFont="1" applyFill="1" applyBorder="1" applyProtection="1"/>
    <xf numFmtId="0" fontId="0" fillId="24" borderId="43" xfId="0" applyFill="1" applyBorder="1" applyProtection="1"/>
    <xf numFmtId="0" fontId="4" fillId="24" borderId="53" xfId="0" applyFont="1" applyFill="1" applyBorder="1" applyProtection="1"/>
    <xf numFmtId="0" fontId="8" fillId="24" borderId="53" xfId="0" applyFont="1" applyFill="1" applyBorder="1" applyAlignment="1" applyProtection="1">
      <alignment horizontal="center"/>
    </xf>
    <xf numFmtId="0" fontId="4" fillId="24" borderId="54" xfId="0" applyFont="1" applyFill="1" applyBorder="1" applyProtection="1"/>
    <xf numFmtId="0" fontId="0" fillId="24" borderId="28" xfId="0" applyFill="1" applyBorder="1" applyProtection="1"/>
    <xf numFmtId="0" fontId="0" fillId="24" borderId="38" xfId="0" applyFill="1" applyBorder="1" applyAlignment="1" applyProtection="1">
      <alignment wrapText="1"/>
    </xf>
    <xf numFmtId="0" fontId="49" fillId="25" borderId="0" xfId="0" applyFont="1" applyFill="1"/>
    <xf numFmtId="0" fontId="4" fillId="24" borderId="0" xfId="0" applyFont="1" applyFill="1" applyBorder="1" applyAlignment="1" applyProtection="1">
      <alignment horizontal="left" wrapText="1"/>
    </xf>
    <xf numFmtId="0" fontId="35" fillId="24" borderId="53" xfId="0" applyFont="1" applyFill="1" applyBorder="1" applyAlignment="1" applyProtection="1">
      <alignment vertical="top" wrapText="1"/>
    </xf>
    <xf numFmtId="0" fontId="8" fillId="24" borderId="0" xfId="0" applyFont="1" applyFill="1" applyBorder="1" applyAlignment="1" applyProtection="1">
      <alignment vertical="top" wrapText="1"/>
    </xf>
    <xf numFmtId="0" fontId="4" fillId="24" borderId="55" xfId="0" applyFont="1" applyFill="1" applyBorder="1" applyProtection="1"/>
    <xf numFmtId="0" fontId="0" fillId="0" borderId="0" xfId="0" applyBorder="1" applyAlignment="1">
      <alignment wrapText="1"/>
    </xf>
    <xf numFmtId="0" fontId="8" fillId="26" borderId="27" xfId="0" applyFont="1" applyFill="1" applyBorder="1" applyAlignment="1" applyProtection="1">
      <alignment horizontal="center" vertical="center" wrapText="1"/>
    </xf>
    <xf numFmtId="0" fontId="8" fillId="24" borderId="49" xfId="0" applyFont="1" applyFill="1" applyBorder="1" applyAlignment="1" applyProtection="1">
      <alignment horizontal="center"/>
    </xf>
    <xf numFmtId="0" fontId="4" fillId="24" borderId="49" xfId="0" applyFont="1" applyFill="1" applyBorder="1" applyProtection="1"/>
    <xf numFmtId="3" fontId="4" fillId="0" borderId="26" xfId="0" applyNumberFormat="1" applyFont="1" applyFill="1" applyBorder="1" applyAlignment="1" applyProtection="1">
      <alignment horizontal="center" vertical="center"/>
    </xf>
    <xf numFmtId="0" fontId="31" fillId="24" borderId="0" xfId="0" applyFont="1" applyFill="1" applyBorder="1" applyAlignment="1" applyProtection="1">
      <alignment vertical="top"/>
    </xf>
    <xf numFmtId="0" fontId="8" fillId="25" borderId="0" xfId="0" applyFont="1" applyFill="1" applyBorder="1" applyAlignment="1" applyProtection="1">
      <alignment vertical="top"/>
      <protection locked="0"/>
    </xf>
    <xf numFmtId="0" fontId="53" fillId="28" borderId="26" xfId="0" applyFont="1" applyFill="1" applyBorder="1" applyAlignment="1" applyProtection="1">
      <alignment horizontal="left" vertical="center" wrapText="1"/>
    </xf>
    <xf numFmtId="3" fontId="53" fillId="28" borderId="22" xfId="0" applyNumberFormat="1" applyFont="1" applyFill="1" applyBorder="1" applyAlignment="1" applyProtection="1">
      <alignment horizontal="center" vertical="center"/>
    </xf>
    <xf numFmtId="3" fontId="53" fillId="28" borderId="26" xfId="0" applyNumberFormat="1" applyFont="1" applyFill="1" applyBorder="1" applyAlignment="1" applyProtection="1">
      <alignment horizontal="center" vertical="center"/>
    </xf>
    <xf numFmtId="1" fontId="4" fillId="0" borderId="26" xfId="0" applyNumberFormat="1" applyFont="1" applyFill="1" applyBorder="1" applyAlignment="1" applyProtection="1">
      <alignment horizontal="center" vertical="top"/>
      <protection hidden="1"/>
    </xf>
    <xf numFmtId="1" fontId="4" fillId="27" borderId="26" xfId="0" applyNumberFormat="1" applyFont="1" applyFill="1" applyBorder="1" applyAlignment="1" applyProtection="1">
      <alignment horizontal="center" vertical="center"/>
    </xf>
    <xf numFmtId="1" fontId="53" fillId="28" borderId="26" xfId="0" applyNumberFormat="1" applyFont="1" applyFill="1" applyBorder="1" applyAlignment="1" applyProtection="1">
      <alignment horizontal="center" vertical="center"/>
    </xf>
    <xf numFmtId="0" fontId="45" fillId="0" borderId="0" xfId="0" applyFont="1" applyFill="1" applyProtection="1"/>
    <xf numFmtId="0" fontId="45" fillId="0" borderId="0" xfId="0" applyFont="1" applyFill="1" applyProtection="1">
      <protection hidden="1"/>
    </xf>
    <xf numFmtId="164" fontId="45" fillId="0" borderId="0" xfId="0" applyNumberFormat="1" applyFont="1" applyFill="1" applyProtection="1">
      <protection hidden="1"/>
    </xf>
    <xf numFmtId="164" fontId="45" fillId="0" borderId="0" xfId="0" applyNumberFormat="1" applyFont="1" applyFill="1" applyAlignment="1" applyProtection="1">
      <alignment vertical="top"/>
      <protection hidden="1"/>
    </xf>
    <xf numFmtId="0" fontId="8" fillId="0" borderId="46" xfId="0" applyFont="1" applyFill="1" applyBorder="1" applyAlignment="1" applyProtection="1">
      <alignment vertical="center"/>
    </xf>
    <xf numFmtId="0" fontId="36" fillId="0" borderId="21" xfId="0" applyFont="1" applyFill="1" applyBorder="1" applyProtection="1"/>
    <xf numFmtId="165" fontId="4" fillId="0" borderId="26" xfId="0" applyNumberFormat="1" applyFont="1" applyBorder="1" applyAlignment="1" applyProtection="1">
      <alignment horizontal="center" vertical="center"/>
    </xf>
    <xf numFmtId="165" fontId="4" fillId="0" borderId="22" xfId="0" applyNumberFormat="1" applyFont="1" applyFill="1" applyBorder="1" applyAlignment="1" applyProtection="1">
      <alignment horizontal="center" vertical="center"/>
    </xf>
    <xf numFmtId="9" fontId="4" fillId="0" borderId="30" xfId="0" applyNumberFormat="1" applyFont="1" applyBorder="1" applyAlignment="1" applyProtection="1">
      <alignment horizontal="center" vertical="center"/>
    </xf>
    <xf numFmtId="9" fontId="4" fillId="27" borderId="30" xfId="0" applyNumberFormat="1" applyFont="1" applyFill="1" applyBorder="1" applyAlignment="1" applyProtection="1">
      <alignment horizontal="center" vertical="center"/>
    </xf>
    <xf numFmtId="9" fontId="53" fillId="28" borderId="30" xfId="0" applyNumberFormat="1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/>
    <xf numFmtId="0" fontId="4" fillId="0" borderId="25" xfId="0" applyFont="1" applyFill="1" applyBorder="1" applyProtection="1"/>
    <xf numFmtId="0" fontId="37" fillId="0" borderId="25" xfId="0" applyFont="1" applyFill="1" applyBorder="1" applyAlignment="1" applyProtection="1">
      <alignment horizontal="right"/>
    </xf>
    <xf numFmtId="0" fontId="8" fillId="26" borderId="23" xfId="0" applyFont="1" applyFill="1" applyBorder="1" applyAlignment="1" applyProtection="1">
      <alignment horizontal="center" vertical="center" wrapText="1"/>
    </xf>
    <xf numFmtId="0" fontId="8" fillId="26" borderId="25" xfId="0" applyFont="1" applyFill="1" applyBorder="1" applyAlignment="1" applyProtection="1">
      <alignment horizontal="center" vertical="center" wrapText="1"/>
    </xf>
    <xf numFmtId="0" fontId="8" fillId="26" borderId="30" xfId="0" applyFont="1" applyFill="1" applyBorder="1" applyAlignment="1" applyProtection="1">
      <alignment horizontal="center" vertical="center" wrapText="1"/>
    </xf>
    <xf numFmtId="0" fontId="0" fillId="0" borderId="0" xfId="0" applyBorder="1" applyAlignment="1">
      <alignment wrapText="1"/>
    </xf>
    <xf numFmtId="0" fontId="8" fillId="26" borderId="22" xfId="0" applyFont="1" applyFill="1" applyBorder="1" applyAlignment="1" applyProtection="1">
      <alignment horizontal="center" vertical="center" wrapText="1"/>
    </xf>
    <xf numFmtId="0" fontId="8" fillId="26" borderId="26" xfId="0" applyFont="1" applyFill="1" applyBorder="1" applyAlignment="1" applyProtection="1">
      <alignment horizontal="center" vertical="center" wrapText="1"/>
    </xf>
    <xf numFmtId="0" fontId="4" fillId="24" borderId="55" xfId="0" applyFont="1" applyFill="1" applyBorder="1" applyAlignment="1" applyProtection="1">
      <alignment vertical="center"/>
    </xf>
    <xf numFmtId="0" fontId="47" fillId="0" borderId="0" xfId="0" applyFont="1" applyFill="1" applyBorder="1" applyAlignment="1" applyProtection="1">
      <alignment horizontal="left" vertical="center"/>
    </xf>
    <xf numFmtId="1" fontId="4" fillId="0" borderId="0" xfId="0" applyNumberFormat="1" applyFont="1" applyFill="1" applyAlignment="1" applyProtection="1">
      <alignment vertical="center"/>
    </xf>
    <xf numFmtId="1" fontId="37" fillId="0" borderId="0" xfId="0" applyNumberFormat="1" applyFont="1" applyFill="1" applyBorder="1" applyAlignment="1" applyProtection="1">
      <alignment horizontal="right"/>
    </xf>
    <xf numFmtId="0" fontId="47" fillId="0" borderId="0" xfId="0" applyFont="1" applyFill="1" applyBorder="1" applyAlignment="1" applyProtection="1">
      <alignment horizontal="right" vertical="center"/>
    </xf>
    <xf numFmtId="1" fontId="4" fillId="0" borderId="22" xfId="0" applyNumberFormat="1" applyFont="1" applyBorder="1" applyAlignment="1" applyProtection="1">
      <alignment horizontal="center" vertical="center"/>
    </xf>
    <xf numFmtId="1" fontId="4" fillId="0" borderId="22" xfId="0" applyNumberFormat="1" applyFont="1" applyFill="1" applyBorder="1" applyAlignment="1" applyProtection="1">
      <alignment horizontal="center" vertical="center"/>
    </xf>
    <xf numFmtId="1" fontId="4" fillId="27" borderId="22" xfId="0" applyNumberFormat="1" applyFont="1" applyFill="1" applyBorder="1" applyAlignment="1" applyProtection="1">
      <alignment horizontal="center" vertical="center"/>
    </xf>
    <xf numFmtId="1" fontId="53" fillId="28" borderId="22" xfId="0" applyNumberFormat="1" applyFont="1" applyFill="1" applyBorder="1" applyAlignment="1" applyProtection="1">
      <alignment horizontal="center" vertical="center"/>
    </xf>
    <xf numFmtId="1" fontId="4" fillId="0" borderId="22" xfId="0" applyNumberFormat="1" applyFont="1" applyFill="1" applyBorder="1" applyAlignment="1" applyProtection="1">
      <alignment horizontal="center" vertical="top"/>
      <protection hidden="1"/>
    </xf>
    <xf numFmtId="0" fontId="4" fillId="29" borderId="26" xfId="0" applyFont="1" applyFill="1" applyBorder="1" applyAlignment="1" applyProtection="1">
      <alignment horizontal="left" vertical="center" wrapText="1"/>
    </xf>
    <xf numFmtId="1" fontId="4" fillId="29" borderId="22" xfId="0" applyNumberFormat="1" applyFont="1" applyFill="1" applyBorder="1" applyAlignment="1" applyProtection="1">
      <alignment horizontal="center" vertical="center"/>
    </xf>
    <xf numFmtId="3" fontId="4" fillId="29" borderId="22" xfId="0" applyNumberFormat="1" applyFont="1" applyFill="1" applyBorder="1" applyAlignment="1" applyProtection="1">
      <alignment horizontal="center" vertical="center"/>
    </xf>
    <xf numFmtId="1" fontId="4" fillId="29" borderId="26" xfId="0" applyNumberFormat="1" applyFont="1" applyFill="1" applyBorder="1" applyAlignment="1" applyProtection="1">
      <alignment horizontal="center" vertical="center"/>
    </xf>
    <xf numFmtId="9" fontId="4" fillId="29" borderId="30" xfId="0" applyNumberFormat="1" applyFont="1" applyFill="1" applyBorder="1" applyAlignment="1" applyProtection="1">
      <alignment horizontal="center" vertical="center"/>
    </xf>
    <xf numFmtId="3" fontId="4" fillId="29" borderId="26" xfId="0" applyNumberFormat="1" applyFont="1" applyFill="1" applyBorder="1" applyAlignment="1" applyProtection="1">
      <alignment horizontal="center" vertical="center"/>
    </xf>
    <xf numFmtId="0" fontId="8" fillId="26" borderId="25" xfId="0" applyFont="1" applyFill="1" applyBorder="1" applyAlignment="1" applyProtection="1">
      <alignment horizontal="center" vertical="center" wrapText="1"/>
    </xf>
    <xf numFmtId="165" fontId="4" fillId="27" borderId="26" xfId="0" applyNumberFormat="1" applyFont="1" applyFill="1" applyBorder="1" applyAlignment="1" applyProtection="1">
      <alignment horizontal="center" vertical="center"/>
    </xf>
    <xf numFmtId="165" fontId="4" fillId="29" borderId="26" xfId="0" applyNumberFormat="1" applyFont="1" applyFill="1" applyBorder="1" applyAlignment="1" applyProtection="1">
      <alignment horizontal="center" vertical="center"/>
    </xf>
    <xf numFmtId="165" fontId="53" fillId="28" borderId="26" xfId="0" applyNumberFormat="1" applyFont="1" applyFill="1" applyBorder="1" applyAlignment="1" applyProtection="1">
      <alignment horizontal="center" vertical="center"/>
    </xf>
    <xf numFmtId="165" fontId="4" fillId="27" borderId="22" xfId="0" applyNumberFormat="1" applyFont="1" applyFill="1" applyBorder="1" applyAlignment="1" applyProtection="1">
      <alignment horizontal="center" vertical="center"/>
    </xf>
    <xf numFmtId="165" fontId="4" fillId="29" borderId="22" xfId="0" applyNumberFormat="1" applyFont="1" applyFill="1" applyBorder="1" applyAlignment="1" applyProtection="1">
      <alignment horizontal="center" vertical="center"/>
    </xf>
    <xf numFmtId="165" fontId="53" fillId="28" borderId="22" xfId="0" applyNumberFormat="1" applyFont="1" applyFill="1" applyBorder="1" applyAlignment="1" applyProtection="1">
      <alignment horizontal="center" vertical="center"/>
    </xf>
    <xf numFmtId="1" fontId="4" fillId="0" borderId="56" xfId="0" applyNumberFormat="1" applyFont="1" applyBorder="1" applyAlignment="1" applyProtection="1">
      <alignment horizontal="center" vertical="center"/>
    </xf>
    <xf numFmtId="1" fontId="4" fillId="0" borderId="56" xfId="0" applyNumberFormat="1" applyFont="1" applyFill="1" applyBorder="1" applyAlignment="1" applyProtection="1">
      <alignment horizontal="center" vertical="center"/>
    </xf>
    <xf numFmtId="1" fontId="4" fillId="27" borderId="56" xfId="0" applyNumberFormat="1" applyFont="1" applyFill="1" applyBorder="1" applyAlignment="1" applyProtection="1">
      <alignment horizontal="center" vertical="center"/>
    </xf>
    <xf numFmtId="1" fontId="4" fillId="29" borderId="56" xfId="0" applyNumberFormat="1" applyFont="1" applyFill="1" applyBorder="1" applyAlignment="1" applyProtection="1">
      <alignment horizontal="center" vertical="center"/>
    </xf>
    <xf numFmtId="3" fontId="53" fillId="28" borderId="56" xfId="0" applyNumberFormat="1" applyFont="1" applyFill="1" applyBorder="1" applyAlignment="1" applyProtection="1">
      <alignment horizontal="center" vertical="center"/>
    </xf>
    <xf numFmtId="1" fontId="4" fillId="0" borderId="25" xfId="0" applyNumberFormat="1" applyFont="1" applyBorder="1" applyAlignment="1" applyProtection="1">
      <alignment horizontal="center" vertical="center"/>
    </xf>
    <xf numFmtId="1" fontId="4" fillId="0" borderId="25" xfId="0" applyNumberFormat="1" applyFont="1" applyFill="1" applyBorder="1" applyAlignment="1" applyProtection="1">
      <alignment horizontal="center" vertical="center"/>
    </xf>
    <xf numFmtId="1" fontId="4" fillId="27" borderId="25" xfId="0" applyNumberFormat="1" applyFont="1" applyFill="1" applyBorder="1" applyAlignment="1" applyProtection="1">
      <alignment horizontal="center" vertical="center"/>
    </xf>
    <xf numFmtId="1" fontId="4" fillId="29" borderId="25" xfId="0" applyNumberFormat="1" applyFont="1" applyFill="1" applyBorder="1" applyAlignment="1" applyProtection="1">
      <alignment horizontal="center" vertical="center"/>
    </xf>
    <xf numFmtId="3" fontId="53" fillId="28" borderId="25" xfId="0" applyNumberFormat="1" applyFont="1" applyFill="1" applyBorder="1" applyAlignment="1" applyProtection="1">
      <alignment horizontal="center" vertical="center"/>
    </xf>
    <xf numFmtId="1" fontId="4" fillId="0" borderId="60" xfId="0" applyNumberFormat="1" applyFont="1" applyBorder="1" applyAlignment="1" applyProtection="1">
      <alignment horizontal="center" vertical="center"/>
    </xf>
    <xf numFmtId="1" fontId="4" fillId="0" borderId="60" xfId="0" applyNumberFormat="1" applyFont="1" applyFill="1" applyBorder="1" applyAlignment="1" applyProtection="1">
      <alignment horizontal="center" vertical="center"/>
    </xf>
    <xf numFmtId="1" fontId="4" fillId="27" borderId="60" xfId="0" applyNumberFormat="1" applyFont="1" applyFill="1" applyBorder="1" applyAlignment="1" applyProtection="1">
      <alignment horizontal="center" vertical="center"/>
    </xf>
    <xf numFmtId="1" fontId="4" fillId="29" borderId="60" xfId="0" applyNumberFormat="1" applyFont="1" applyFill="1" applyBorder="1" applyAlignment="1" applyProtection="1">
      <alignment horizontal="center" vertical="center"/>
    </xf>
    <xf numFmtId="3" fontId="53" fillId="28" borderId="60" xfId="0" applyNumberFormat="1" applyFont="1" applyFill="1" applyBorder="1" applyAlignment="1" applyProtection="1">
      <alignment horizontal="center" vertical="center"/>
    </xf>
    <xf numFmtId="0" fontId="37" fillId="25" borderId="0" xfId="0" applyFont="1" applyFill="1" applyBorder="1" applyAlignment="1" applyProtection="1">
      <alignment horizontal="right"/>
    </xf>
    <xf numFmtId="0" fontId="4" fillId="25" borderId="0" xfId="0" applyFont="1" applyFill="1" applyProtection="1"/>
    <xf numFmtId="0" fontId="8" fillId="26" borderId="59" xfId="0" applyFont="1" applyFill="1" applyBorder="1" applyAlignment="1" applyProtection="1">
      <alignment horizontal="center" vertical="center" wrapText="1"/>
    </xf>
    <xf numFmtId="0" fontId="4" fillId="25" borderId="0" xfId="0" applyFont="1" applyFill="1" applyBorder="1" applyAlignment="1" applyProtection="1">
      <alignment vertical="center"/>
    </xf>
    <xf numFmtId="0" fontId="4" fillId="25" borderId="61" xfId="0" applyFont="1" applyFill="1" applyBorder="1" applyProtection="1"/>
    <xf numFmtId="0" fontId="4" fillId="25" borderId="43" xfId="0" applyFont="1" applyFill="1" applyBorder="1" applyProtection="1"/>
    <xf numFmtId="0" fontId="4" fillId="25" borderId="21" xfId="0" applyFont="1" applyFill="1" applyBorder="1" applyProtection="1"/>
    <xf numFmtId="0" fontId="4" fillId="25" borderId="54" xfId="0" applyFont="1" applyFill="1" applyBorder="1" applyProtection="1"/>
    <xf numFmtId="165" fontId="4" fillId="0" borderId="60" xfId="0" applyNumberFormat="1" applyFont="1" applyBorder="1" applyAlignment="1" applyProtection="1">
      <alignment horizontal="center" vertical="center"/>
    </xf>
    <xf numFmtId="165" fontId="4" fillId="0" borderId="60" xfId="0" applyNumberFormat="1" applyFont="1" applyFill="1" applyBorder="1" applyAlignment="1" applyProtection="1">
      <alignment horizontal="center" vertical="center"/>
    </xf>
    <xf numFmtId="0" fontId="4" fillId="24" borderId="62" xfId="0" applyFont="1" applyFill="1" applyBorder="1" applyProtection="1"/>
    <xf numFmtId="0" fontId="4" fillId="25" borderId="0" xfId="0" applyFont="1" applyFill="1" applyBorder="1" applyAlignment="1" applyProtection="1">
      <alignment horizontal="left" vertical="top" wrapText="1"/>
      <protection locked="0"/>
    </xf>
    <xf numFmtId="0" fontId="8" fillId="25" borderId="0" xfId="0" applyFont="1" applyFill="1" applyBorder="1" applyAlignment="1" applyProtection="1">
      <alignment horizontal="left" vertical="top" wrapText="1"/>
      <protection locked="0"/>
    </xf>
    <xf numFmtId="0" fontId="8" fillId="26" borderId="60" xfId="0" applyFont="1" applyFill="1" applyBorder="1" applyAlignment="1" applyProtection="1">
      <alignment horizontal="center" vertical="center" wrapText="1"/>
    </xf>
    <xf numFmtId="1" fontId="53" fillId="28" borderId="60" xfId="0" applyNumberFormat="1" applyFont="1" applyFill="1" applyBorder="1" applyAlignment="1" applyProtection="1">
      <alignment horizontal="center" vertical="center"/>
    </xf>
    <xf numFmtId="0" fontId="4" fillId="25" borderId="0" xfId="0" applyFont="1" applyFill="1" applyBorder="1" applyAlignment="1" applyProtection="1"/>
    <xf numFmtId="0" fontId="35" fillId="25" borderId="0" xfId="0" applyFont="1" applyFill="1" applyBorder="1" applyAlignment="1" applyProtection="1">
      <alignment horizontal="center" wrapText="1"/>
    </xf>
    <xf numFmtId="0" fontId="35" fillId="24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/>
    </xf>
    <xf numFmtId="165" fontId="4" fillId="0" borderId="22" xfId="0" applyNumberFormat="1" applyFont="1" applyFill="1" applyBorder="1" applyProtection="1">
      <protection hidden="1"/>
    </xf>
    <xf numFmtId="165" fontId="4" fillId="0" borderId="22" xfId="0" applyNumberFormat="1" applyFont="1" applyFill="1" applyBorder="1" applyAlignment="1" applyProtection="1">
      <alignment horizontal="right"/>
    </xf>
    <xf numFmtId="165" fontId="4" fillId="27" borderId="22" xfId="0" applyNumberFormat="1" applyFont="1" applyFill="1" applyBorder="1" applyProtection="1">
      <protection hidden="1"/>
    </xf>
    <xf numFmtId="165" fontId="4" fillId="27" borderId="22" xfId="0" applyNumberFormat="1" applyFont="1" applyFill="1" applyBorder="1" applyAlignment="1" applyProtection="1">
      <alignment vertical="top"/>
      <protection hidden="1"/>
    </xf>
    <xf numFmtId="165" fontId="4" fillId="30" borderId="22" xfId="0" applyNumberFormat="1" applyFont="1" applyFill="1" applyBorder="1" applyAlignment="1" applyProtection="1">
      <alignment horizontal="right"/>
    </xf>
    <xf numFmtId="165" fontId="4" fillId="30" borderId="22" xfId="0" applyNumberFormat="1" applyFont="1" applyFill="1" applyBorder="1" applyAlignment="1" applyProtection="1">
      <alignment vertical="top"/>
      <protection hidden="1"/>
    </xf>
    <xf numFmtId="165" fontId="53" fillId="28" borderId="22" xfId="0" applyNumberFormat="1" applyFont="1" applyFill="1" applyBorder="1" applyAlignment="1" applyProtection="1">
      <alignment vertical="center"/>
    </xf>
    <xf numFmtId="0" fontId="4" fillId="27" borderId="22" xfId="0" applyFont="1" applyFill="1" applyBorder="1" applyProtection="1"/>
    <xf numFmtId="0" fontId="4" fillId="30" borderId="22" xfId="0" applyFont="1" applyFill="1" applyBorder="1" applyProtection="1"/>
    <xf numFmtId="0" fontId="53" fillId="28" borderId="22" xfId="0" applyFont="1" applyFill="1" applyBorder="1" applyProtection="1"/>
    <xf numFmtId="0" fontId="0" fillId="0" borderId="0" xfId="0" applyBorder="1" applyAlignment="1">
      <alignment vertical="top" wrapText="1"/>
    </xf>
    <xf numFmtId="0" fontId="43" fillId="24" borderId="0" xfId="0" applyFont="1" applyFill="1" applyBorder="1" applyAlignment="1" applyProtection="1">
      <alignment vertical="top" wrapText="1"/>
    </xf>
    <xf numFmtId="0" fontId="8" fillId="25" borderId="49" xfId="0" applyFont="1" applyFill="1" applyBorder="1" applyAlignment="1" applyProtection="1">
      <alignment vertical="top" wrapText="1"/>
    </xf>
    <xf numFmtId="0" fontId="6" fillId="25" borderId="49" xfId="0" applyFont="1" applyFill="1" applyBorder="1" applyAlignment="1" applyProtection="1">
      <alignment vertical="center" wrapText="1"/>
    </xf>
    <xf numFmtId="0" fontId="4" fillId="25" borderId="49" xfId="0" applyFont="1" applyFill="1" applyBorder="1" applyAlignment="1" applyProtection="1">
      <alignment horizontal="left" vertical="center"/>
    </xf>
    <xf numFmtId="0" fontId="4" fillId="25" borderId="49" xfId="0" applyFont="1" applyFill="1" applyBorder="1" applyProtection="1"/>
    <xf numFmtId="0" fontId="8" fillId="25" borderId="49" xfId="0" applyFont="1" applyFill="1" applyBorder="1" applyAlignment="1" applyProtection="1">
      <alignment horizontal="center"/>
    </xf>
    <xf numFmtId="0" fontId="8" fillId="25" borderId="0" xfId="0" applyFont="1" applyFill="1" applyBorder="1" applyAlignment="1">
      <alignment vertical="top" wrapText="1"/>
    </xf>
    <xf numFmtId="0" fontId="6" fillId="25" borderId="0" xfId="0" applyFont="1" applyFill="1" applyBorder="1" applyAlignment="1">
      <alignment vertical="center" wrapText="1"/>
    </xf>
    <xf numFmtId="0" fontId="8" fillId="25" borderId="53" xfId="0" applyFont="1" applyFill="1" applyBorder="1" applyAlignment="1">
      <alignment vertical="top" wrapText="1"/>
    </xf>
    <xf numFmtId="0" fontId="6" fillId="25" borderId="53" xfId="0" applyFont="1" applyFill="1" applyBorder="1" applyAlignment="1">
      <alignment vertical="center" wrapText="1"/>
    </xf>
    <xf numFmtId="0" fontId="4" fillId="25" borderId="53" xfId="0" applyFont="1" applyFill="1" applyBorder="1" applyProtection="1"/>
    <xf numFmtId="0" fontId="8" fillId="25" borderId="53" xfId="0" applyFont="1" applyFill="1" applyBorder="1" applyAlignment="1" applyProtection="1">
      <alignment horizontal="center"/>
    </xf>
    <xf numFmtId="0" fontId="4" fillId="25" borderId="49" xfId="0" applyFont="1" applyFill="1" applyBorder="1" applyAlignment="1" applyProtection="1">
      <alignment horizontal="left"/>
    </xf>
    <xf numFmtId="4" fontId="4" fillId="25" borderId="0" xfId="0" applyNumberFormat="1" applyFont="1" applyFill="1" applyBorder="1" applyAlignment="1" applyProtection="1">
      <alignment horizontal="left" vertical="top"/>
    </xf>
    <xf numFmtId="0" fontId="0" fillId="25" borderId="0" xfId="0" applyFill="1" applyBorder="1" applyAlignment="1">
      <alignment vertical="center" wrapText="1"/>
    </xf>
    <xf numFmtId="0" fontId="4" fillId="25" borderId="0" xfId="0" applyFont="1" applyFill="1" applyBorder="1" applyAlignment="1" applyProtection="1">
      <alignment horizontal="left"/>
    </xf>
    <xf numFmtId="0" fontId="4" fillId="25" borderId="53" xfId="0" applyFont="1" applyFill="1" applyBorder="1" applyAlignment="1">
      <alignment vertical="top" wrapText="1"/>
    </xf>
    <xf numFmtId="0" fontId="0" fillId="25" borderId="53" xfId="0" applyFill="1" applyBorder="1" applyAlignment="1">
      <alignment vertical="center" wrapText="1"/>
    </xf>
    <xf numFmtId="4" fontId="4" fillId="25" borderId="53" xfId="0" applyNumberFormat="1" applyFont="1" applyFill="1" applyBorder="1" applyAlignment="1" applyProtection="1">
      <alignment horizontal="left" vertical="top"/>
    </xf>
    <xf numFmtId="0" fontId="0" fillId="25" borderId="0" xfId="0" applyFill="1" applyBorder="1" applyAlignment="1"/>
    <xf numFmtId="0" fontId="8" fillId="0" borderId="0" xfId="0" applyFont="1" applyFill="1" applyAlignment="1" applyProtection="1">
      <alignment horizontal="center"/>
    </xf>
    <xf numFmtId="0" fontId="4" fillId="25" borderId="48" xfId="0" applyFont="1" applyFill="1" applyBorder="1" applyProtection="1"/>
    <xf numFmtId="0" fontId="43" fillId="25" borderId="0" xfId="0" applyFont="1" applyFill="1" applyBorder="1" applyAlignment="1" applyProtection="1">
      <alignment vertical="top" wrapText="1"/>
    </xf>
    <xf numFmtId="0" fontId="0" fillId="25" borderId="0" xfId="0" applyFill="1" applyBorder="1" applyAlignment="1">
      <alignment vertical="top" wrapText="1"/>
    </xf>
    <xf numFmtId="164" fontId="4" fillId="0" borderId="26" xfId="0" applyNumberFormat="1" applyFont="1" applyBorder="1" applyAlignment="1" applyProtection="1">
      <alignment horizontal="center" vertical="center"/>
    </xf>
    <xf numFmtId="164" fontId="4" fillId="0" borderId="26" xfId="0" applyNumberFormat="1" applyFont="1" applyFill="1" applyBorder="1" applyAlignment="1" applyProtection="1">
      <alignment horizontal="center" vertical="center"/>
    </xf>
    <xf numFmtId="165" fontId="4" fillId="0" borderId="26" xfId="0" applyNumberFormat="1" applyFont="1" applyFill="1" applyBorder="1" applyAlignment="1" applyProtection="1">
      <alignment horizontal="center" vertical="center"/>
    </xf>
    <xf numFmtId="0" fontId="8" fillId="26" borderId="22" xfId="0" applyFont="1" applyFill="1" applyBorder="1" applyAlignment="1" applyProtection="1">
      <alignment horizontal="center" vertical="center" wrapText="1"/>
    </xf>
    <xf numFmtId="167" fontId="4" fillId="0" borderId="60" xfId="0" applyNumberFormat="1" applyFont="1" applyBorder="1" applyAlignment="1" applyProtection="1">
      <alignment horizontal="center" vertical="center"/>
    </xf>
    <xf numFmtId="167" fontId="4" fillId="0" borderId="22" xfId="0" applyNumberFormat="1" applyFont="1" applyBorder="1" applyAlignment="1" applyProtection="1">
      <alignment horizontal="center" vertical="center"/>
    </xf>
    <xf numFmtId="167" fontId="4" fillId="0" borderId="26" xfId="0" applyNumberFormat="1" applyFont="1" applyFill="1" applyBorder="1" applyAlignment="1" applyProtection="1">
      <alignment horizontal="center" vertical="top"/>
      <protection hidden="1"/>
    </xf>
    <xf numFmtId="167" fontId="4" fillId="0" borderId="26" xfId="0" applyNumberFormat="1" applyFont="1" applyBorder="1" applyAlignment="1" applyProtection="1">
      <alignment horizontal="center" vertical="center"/>
    </xf>
    <xf numFmtId="0" fontId="4" fillId="25" borderId="46" xfId="0" applyFont="1" applyFill="1" applyBorder="1" applyProtection="1"/>
    <xf numFmtId="167" fontId="4" fillId="0" borderId="22" xfId="0" applyNumberFormat="1" applyFont="1" applyFill="1" applyBorder="1" applyAlignment="1" applyProtection="1">
      <alignment horizontal="center" vertical="top"/>
      <protection hidden="1"/>
    </xf>
    <xf numFmtId="0" fontId="8" fillId="25" borderId="0" xfId="0" applyFont="1" applyFill="1" applyAlignment="1" applyProtection="1">
      <alignment horizontal="center"/>
    </xf>
    <xf numFmtId="0" fontId="8" fillId="26" borderId="24" xfId="0" applyFont="1" applyFill="1" applyBorder="1" applyAlignment="1" applyProtection="1">
      <alignment horizontal="center" vertical="center" wrapText="1"/>
    </xf>
    <xf numFmtId="165" fontId="4" fillId="0" borderId="63" xfId="0" applyNumberFormat="1" applyFont="1" applyBorder="1" applyAlignment="1" applyProtection="1">
      <alignment horizontal="center" vertical="center"/>
    </xf>
    <xf numFmtId="165" fontId="4" fillId="27" borderId="63" xfId="0" applyNumberFormat="1" applyFont="1" applyFill="1" applyBorder="1" applyAlignment="1" applyProtection="1">
      <alignment horizontal="center" vertical="center"/>
    </xf>
    <xf numFmtId="165" fontId="4" fillId="29" borderId="63" xfId="0" applyNumberFormat="1" applyFont="1" applyFill="1" applyBorder="1" applyAlignment="1" applyProtection="1">
      <alignment horizontal="center" vertical="center"/>
    </xf>
    <xf numFmtId="165" fontId="53" fillId="28" borderId="63" xfId="0" applyNumberFormat="1" applyFont="1" applyFill="1" applyBorder="1" applyAlignment="1" applyProtection="1">
      <alignment horizontal="center" vertical="center"/>
    </xf>
    <xf numFmtId="167" fontId="4" fillId="0" borderId="22" xfId="0" applyNumberFormat="1" applyFont="1" applyFill="1" applyBorder="1" applyAlignment="1" applyProtection="1">
      <alignment horizontal="center" vertical="center"/>
    </xf>
    <xf numFmtId="167" fontId="4" fillId="0" borderId="26" xfId="0" applyNumberFormat="1" applyFont="1" applyFill="1" applyBorder="1" applyAlignment="1" applyProtection="1">
      <alignment horizontal="center" vertical="center"/>
    </xf>
    <xf numFmtId="0" fontId="8" fillId="26" borderId="26" xfId="0" applyFont="1" applyFill="1" applyBorder="1" applyAlignment="1" applyProtection="1">
      <alignment horizontal="center" vertical="center" wrapText="1"/>
    </xf>
    <xf numFmtId="0" fontId="8" fillId="26" borderId="22" xfId="0" applyFont="1" applyFill="1" applyBorder="1" applyAlignment="1" applyProtection="1">
      <alignment horizontal="center" vertical="center" wrapText="1"/>
    </xf>
    <xf numFmtId="0" fontId="42" fillId="25" borderId="0" xfId="34" applyFill="1" applyBorder="1" applyAlignment="1" applyProtection="1">
      <alignment horizontal="left" vertical="center" wrapText="1"/>
      <protection locked="0"/>
    </xf>
    <xf numFmtId="0" fontId="8" fillId="26" borderId="56" xfId="0" applyFont="1" applyFill="1" applyBorder="1" applyAlignment="1" applyProtection="1">
      <alignment horizontal="center" vertical="center" wrapText="1"/>
    </xf>
    <xf numFmtId="0" fontId="4" fillId="25" borderId="0" xfId="0" applyFont="1" applyFill="1" applyBorder="1" applyAlignment="1" applyProtection="1">
      <alignment horizontal="left" vertical="top" wrapText="1"/>
      <protection locked="0"/>
    </xf>
    <xf numFmtId="0" fontId="34" fillId="24" borderId="55" xfId="0" applyFont="1" applyFill="1" applyBorder="1" applyAlignment="1" applyProtection="1">
      <alignment horizontal="center" wrapText="1"/>
    </xf>
    <xf numFmtId="0" fontId="34" fillId="24" borderId="0" xfId="0" applyFont="1" applyFill="1" applyBorder="1" applyAlignment="1" applyProtection="1">
      <alignment horizontal="center" wrapText="1"/>
    </xf>
    <xf numFmtId="0" fontId="34" fillId="24" borderId="38" xfId="0" applyFont="1" applyFill="1" applyBorder="1" applyAlignment="1" applyProtection="1">
      <alignment horizontal="center" wrapText="1"/>
    </xf>
    <xf numFmtId="0" fontId="33" fillId="24" borderId="50" xfId="0" applyFont="1" applyFill="1" applyBorder="1" applyAlignment="1" applyProtection="1">
      <alignment horizontal="center" wrapText="1"/>
    </xf>
    <xf numFmtId="0" fontId="33" fillId="24" borderId="51" xfId="0" applyFont="1" applyFill="1" applyBorder="1" applyAlignment="1" applyProtection="1">
      <alignment horizontal="center" wrapText="1"/>
    </xf>
    <xf numFmtId="0" fontId="33" fillId="24" borderId="52" xfId="0" applyFont="1" applyFill="1" applyBorder="1" applyAlignment="1" applyProtection="1">
      <alignment horizontal="center" wrapText="1"/>
    </xf>
    <xf numFmtId="0" fontId="34" fillId="25" borderId="23" xfId="0" applyFont="1" applyFill="1" applyBorder="1" applyAlignment="1" applyProtection="1">
      <alignment horizontal="center" vertical="center" wrapText="1"/>
    </xf>
    <xf numFmtId="0" fontId="8" fillId="25" borderId="60" xfId="0" applyFont="1" applyFill="1" applyBorder="1" applyAlignment="1">
      <alignment horizontal="center" vertical="center" wrapText="1"/>
    </xf>
    <xf numFmtId="0" fontId="8" fillId="25" borderId="22" xfId="0" applyFont="1" applyFill="1" applyBorder="1" applyAlignment="1">
      <alignment horizontal="center" vertical="center" wrapText="1"/>
    </xf>
    <xf numFmtId="0" fontId="8" fillId="25" borderId="26" xfId="0" applyFont="1" applyFill="1" applyBorder="1" applyAlignment="1">
      <alignment horizontal="center" vertical="center" wrapText="1"/>
    </xf>
    <xf numFmtId="0" fontId="33" fillId="24" borderId="62" xfId="0" applyFont="1" applyFill="1" applyBorder="1" applyAlignment="1" applyProtection="1">
      <alignment horizontal="center" wrapText="1"/>
    </xf>
    <xf numFmtId="0" fontId="2" fillId="0" borderId="0" xfId="47"/>
    <xf numFmtId="0" fontId="2" fillId="0" borderId="0" xfId="47" applyAlignment="1">
      <alignment textRotation="180" wrapText="1"/>
    </xf>
    <xf numFmtId="0" fontId="54" fillId="0" borderId="0" xfId="47" applyFont="1" applyAlignment="1">
      <alignment horizontal="center" textRotation="180" wrapText="1"/>
    </xf>
    <xf numFmtId="0" fontId="0" fillId="0" borderId="0" xfId="0" applyBorder="1" applyAlignment="1">
      <alignment wrapText="1"/>
    </xf>
    <xf numFmtId="0" fontId="43" fillId="24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1" fillId="0" borderId="0" xfId="47" applyFont="1" applyAlignment="1">
      <alignment horizontal="left" wrapText="1"/>
    </xf>
    <xf numFmtId="0" fontId="55" fillId="0" borderId="0" xfId="47" applyFont="1" applyAlignment="1">
      <alignment horizontal="left" wrapText="1"/>
    </xf>
    <xf numFmtId="0" fontId="55" fillId="31" borderId="0" xfId="47" applyFont="1" applyFill="1" applyAlignment="1">
      <alignment horizontal="left" wrapText="1"/>
    </xf>
    <xf numFmtId="165" fontId="4" fillId="0" borderId="26" xfId="0" applyNumberFormat="1" applyFont="1" applyFill="1" applyBorder="1" applyAlignment="1" applyProtection="1">
      <alignment horizontal="center" vertical="center"/>
      <protection hidden="1"/>
    </xf>
    <xf numFmtId="0" fontId="47" fillId="0" borderId="22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right"/>
    </xf>
    <xf numFmtId="0" fontId="45" fillId="0" borderId="22" xfId="0" applyFont="1" applyFill="1" applyBorder="1" applyProtection="1"/>
    <xf numFmtId="165" fontId="4" fillId="0" borderId="22" xfId="0" applyNumberFormat="1" applyFont="1" applyFill="1" applyBorder="1" applyAlignment="1" applyProtection="1">
      <alignment vertical="top"/>
      <protection hidden="1"/>
    </xf>
    <xf numFmtId="165" fontId="4" fillId="0" borderId="22" xfId="0" applyNumberFormat="1" applyFont="1" applyFill="1" applyBorder="1" applyAlignment="1" applyProtection="1">
      <alignment vertical="center"/>
    </xf>
    <xf numFmtId="165" fontId="4" fillId="0" borderId="63" xfId="0" applyNumberFormat="1" applyFont="1" applyFill="1" applyBorder="1" applyAlignment="1" applyProtection="1">
      <alignment horizontal="center" vertical="center"/>
      <protection hidden="1"/>
    </xf>
    <xf numFmtId="0" fontId="4" fillId="0" borderId="25" xfId="0" applyFont="1" applyFill="1" applyBorder="1" applyAlignment="1" applyProtection="1">
      <alignment vertical="center"/>
    </xf>
    <xf numFmtId="9" fontId="4" fillId="0" borderId="30" xfId="0" applyNumberFormat="1" applyFont="1" applyFill="1" applyBorder="1" applyAlignment="1" applyProtection="1">
      <alignment horizontal="center" vertical="center"/>
      <protection hidden="1"/>
    </xf>
    <xf numFmtId="0" fontId="37" fillId="0" borderId="25" xfId="0" applyFont="1" applyFill="1" applyBorder="1" applyAlignment="1" applyProtection="1">
      <alignment horizontal="right" vertical="center"/>
    </xf>
    <xf numFmtId="0" fontId="56" fillId="0" borderId="0" xfId="47" applyFont="1" applyAlignment="1">
      <alignment horizontal="center" textRotation="180" wrapText="1"/>
    </xf>
    <xf numFmtId="0" fontId="4" fillId="0" borderId="22" xfId="0" applyFont="1" applyFill="1" applyBorder="1" applyAlignment="1" applyProtection="1">
      <alignment horizontal="right"/>
    </xf>
    <xf numFmtId="0" fontId="4" fillId="0" borderId="22" xfId="0" applyFont="1" applyFill="1" applyBorder="1" applyAlignment="1" applyProtection="1">
      <alignment horizontal="right" vertical="center"/>
    </xf>
    <xf numFmtId="0" fontId="4" fillId="0" borderId="22" xfId="0" applyFont="1" applyFill="1" applyBorder="1" applyAlignment="1" applyProtection="1">
      <alignment horizontal="center" vertical="center"/>
    </xf>
    <xf numFmtId="1" fontId="4" fillId="0" borderId="26" xfId="0" applyNumberFormat="1" applyFont="1" applyFill="1" applyBorder="1" applyAlignment="1" applyProtection="1">
      <alignment horizontal="center" vertical="center"/>
    </xf>
    <xf numFmtId="165" fontId="4" fillId="0" borderId="56" xfId="0" applyNumberFormat="1" applyFont="1" applyBorder="1" applyAlignment="1" applyProtection="1">
      <alignment horizontal="center" vertical="center"/>
    </xf>
    <xf numFmtId="165" fontId="4" fillId="0" borderId="56" xfId="0" applyNumberFormat="1" applyFont="1" applyFill="1" applyBorder="1" applyAlignment="1" applyProtection="1">
      <alignment horizontal="center" vertical="center"/>
    </xf>
    <xf numFmtId="165" fontId="4" fillId="27" borderId="56" xfId="0" applyNumberFormat="1" applyFont="1" applyFill="1" applyBorder="1" applyAlignment="1" applyProtection="1">
      <alignment horizontal="center" vertical="center"/>
    </xf>
    <xf numFmtId="165" fontId="4" fillId="29" borderId="56" xfId="0" applyNumberFormat="1" applyFont="1" applyFill="1" applyBorder="1" applyAlignment="1" applyProtection="1">
      <alignment horizontal="center" vertical="center"/>
    </xf>
    <xf numFmtId="165" fontId="53" fillId="28" borderId="56" xfId="0" applyNumberFormat="1" applyFont="1" applyFill="1" applyBorder="1" applyAlignment="1" applyProtection="1">
      <alignment horizontal="center" vertical="center"/>
    </xf>
    <xf numFmtId="0" fontId="8" fillId="26" borderId="27" xfId="0" applyFont="1" applyFill="1" applyBorder="1" applyAlignment="1" applyProtection="1">
      <alignment horizontal="center" vertical="center" wrapText="1"/>
    </xf>
    <xf numFmtId="0" fontId="1" fillId="0" borderId="0" xfId="48"/>
    <xf numFmtId="0" fontId="55" fillId="32" borderId="0" xfId="47" applyFont="1" applyFill="1" applyAlignment="1">
      <alignment horizontal="left" wrapText="1"/>
    </xf>
    <xf numFmtId="0" fontId="4" fillId="25" borderId="0" xfId="0" applyFont="1" applyFill="1" applyBorder="1" applyAlignment="1" applyProtection="1">
      <alignment horizontal="left" vertical="center"/>
    </xf>
    <xf numFmtId="0" fontId="4" fillId="0" borderId="11" xfId="0" applyFont="1" applyFill="1" applyBorder="1" applyProtection="1"/>
    <xf numFmtId="0" fontId="3" fillId="0" borderId="0" xfId="0" applyFont="1"/>
    <xf numFmtId="0" fontId="41" fillId="24" borderId="0" xfId="0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20" xfId="0" applyBorder="1" applyAlignment="1">
      <alignment vertical="center" wrapText="1"/>
    </xf>
    <xf numFmtId="0" fontId="31" fillId="24" borderId="0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31" fillId="0" borderId="29" xfId="0" applyFont="1" applyBorder="1" applyAlignment="1">
      <alignment horizontal="center" wrapText="1"/>
    </xf>
    <xf numFmtId="0" fontId="0" fillId="0" borderId="29" xfId="0" applyBorder="1" applyAlignment="1">
      <alignment wrapText="1"/>
    </xf>
    <xf numFmtId="0" fontId="3" fillId="24" borderId="0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52" fillId="24" borderId="0" xfId="0" applyFont="1" applyFill="1" applyAlignment="1">
      <alignment horizontal="center" wrapText="1"/>
    </xf>
    <xf numFmtId="0" fontId="48" fillId="0" borderId="0" xfId="0" applyFont="1" applyAlignment="1">
      <alignment horizontal="center" wrapText="1"/>
    </xf>
    <xf numFmtId="0" fontId="4" fillId="24" borderId="50" xfId="0" applyFont="1" applyFill="1" applyBorder="1" applyAlignment="1" applyProtection="1">
      <alignment horizontal="center" wrapText="1"/>
    </xf>
    <xf numFmtId="0" fontId="0" fillId="0" borderId="51" xfId="0" applyBorder="1" applyAlignment="1" applyProtection="1">
      <alignment wrapText="1"/>
    </xf>
    <xf numFmtId="0" fontId="0" fillId="0" borderId="52" xfId="0" applyBorder="1" applyAlignment="1" applyProtection="1">
      <alignment wrapText="1"/>
    </xf>
    <xf numFmtId="0" fontId="8" fillId="25" borderId="0" xfId="0" applyFont="1" applyFill="1" applyBorder="1" applyAlignment="1" applyProtection="1">
      <alignment horizontal="left" vertical="center" wrapText="1"/>
    </xf>
    <xf numFmtId="0" fontId="0" fillId="25" borderId="0" xfId="0" applyFill="1" applyBorder="1" applyAlignment="1" applyProtection="1">
      <alignment horizontal="left" vertical="center" wrapText="1"/>
    </xf>
    <xf numFmtId="0" fontId="6" fillId="25" borderId="31" xfId="0" applyFont="1" applyFill="1" applyBorder="1" applyAlignment="1" applyProtection="1">
      <alignment horizontal="center" vertical="center" wrapText="1"/>
      <protection locked="0"/>
    </xf>
    <xf numFmtId="0" fontId="6" fillId="0" borderId="32" xfId="0" applyFont="1" applyBorder="1" applyAlignment="1" applyProtection="1">
      <alignment wrapText="1"/>
      <protection locked="0"/>
    </xf>
    <xf numFmtId="0" fontId="34" fillId="25" borderId="33" xfId="0" applyFont="1" applyFill="1" applyBorder="1" applyAlignment="1" applyProtection="1">
      <alignment horizontal="center" vertical="center" wrapText="1"/>
    </xf>
    <xf numFmtId="0" fontId="4" fillId="24" borderId="0" xfId="0" applyFont="1" applyFill="1" applyBorder="1" applyAlignment="1" applyProtection="1">
      <alignment horizontal="left" wrapText="1"/>
    </xf>
    <xf numFmtId="0" fontId="3" fillId="24" borderId="0" xfId="0" applyFont="1" applyFill="1" applyBorder="1" applyAlignment="1" applyProtection="1">
      <alignment horizontal="center" vertical="center"/>
    </xf>
    <xf numFmtId="0" fontId="3" fillId="24" borderId="53" xfId="0" applyFont="1" applyFill="1" applyBorder="1" applyAlignment="1" applyProtection="1">
      <alignment horizontal="center" vertical="center"/>
    </xf>
    <xf numFmtId="0" fontId="44" fillId="24" borderId="0" xfId="0" applyFont="1" applyFill="1" applyBorder="1" applyAlignment="1" applyProtection="1">
      <alignment horizontal="left" vertical="center" wrapText="1"/>
    </xf>
    <xf numFmtId="0" fontId="44" fillId="24" borderId="53" xfId="0" applyFont="1" applyFill="1" applyBorder="1" applyAlignment="1" applyProtection="1">
      <alignment horizontal="left" vertical="center" wrapText="1"/>
    </xf>
    <xf numFmtId="0" fontId="34" fillId="24" borderId="37" xfId="0" applyFont="1" applyFill="1" applyBorder="1" applyAlignment="1" applyProtection="1">
      <alignment horizontal="center" wrapText="1"/>
    </xf>
    <xf numFmtId="0" fontId="0" fillId="0" borderId="0" xfId="0" applyBorder="1" applyAlignment="1" applyProtection="1"/>
    <xf numFmtId="0" fontId="0" fillId="0" borderId="38" xfId="0" applyBorder="1" applyAlignment="1" applyProtection="1"/>
    <xf numFmtId="0" fontId="33" fillId="24" borderId="39" xfId="0" applyFont="1" applyFill="1" applyBorder="1" applyAlignment="1" applyProtection="1">
      <alignment horizontal="center" wrapText="1"/>
    </xf>
    <xf numFmtId="0" fontId="33" fillId="0" borderId="40" xfId="0" applyFont="1" applyBorder="1" applyAlignment="1" applyProtection="1">
      <alignment horizontal="center" wrapText="1"/>
    </xf>
    <xf numFmtId="0" fontId="33" fillId="0" borderId="41" xfId="0" applyFont="1" applyBorder="1" applyAlignment="1" applyProtection="1">
      <alignment horizontal="center" wrapText="1"/>
    </xf>
    <xf numFmtId="0" fontId="42" fillId="24" borderId="0" xfId="34" applyFill="1" applyBorder="1" applyAlignment="1" applyProtection="1">
      <alignment horizontal="left" vertical="center" wrapText="1"/>
      <protection locked="0"/>
    </xf>
    <xf numFmtId="0" fontId="43" fillId="24" borderId="0" xfId="0" applyFont="1" applyFill="1" applyBorder="1" applyAlignment="1" applyProtection="1">
      <alignment vertical="top" wrapText="1"/>
    </xf>
    <xf numFmtId="0" fontId="0" fillId="0" borderId="0" xfId="0" applyBorder="1" applyAlignment="1">
      <alignment vertical="top" wrapText="1"/>
    </xf>
    <xf numFmtId="0" fontId="42" fillId="25" borderId="0" xfId="34" applyFill="1" applyBorder="1" applyAlignment="1" applyProtection="1">
      <alignment horizontal="left" vertical="center" wrapText="1"/>
      <protection locked="0"/>
    </xf>
    <xf numFmtId="0" fontId="33" fillId="0" borderId="51" xfId="0" applyFont="1" applyBorder="1" applyAlignment="1" applyProtection="1">
      <alignment horizontal="center" wrapText="1"/>
    </xf>
    <xf numFmtId="0" fontId="43" fillId="25" borderId="0" xfId="0" applyFont="1" applyFill="1" applyBorder="1" applyAlignment="1" applyProtection="1">
      <alignment vertical="top" wrapText="1"/>
    </xf>
    <xf numFmtId="0" fontId="0" fillId="25" borderId="0" xfId="0" applyFill="1" applyBorder="1" applyAlignment="1">
      <alignment vertical="top" wrapText="1"/>
    </xf>
    <xf numFmtId="0" fontId="34" fillId="24" borderId="55" xfId="0" applyFont="1" applyFill="1" applyBorder="1" applyAlignment="1" applyProtection="1">
      <alignment horizontal="center" wrapText="1"/>
    </xf>
    <xf numFmtId="0" fontId="34" fillId="24" borderId="0" xfId="0" applyFont="1" applyFill="1" applyBorder="1" applyAlignment="1" applyProtection="1">
      <alignment horizontal="center" wrapText="1"/>
    </xf>
    <xf numFmtId="0" fontId="34" fillId="24" borderId="38" xfId="0" applyFont="1" applyFill="1" applyBorder="1" applyAlignment="1" applyProtection="1">
      <alignment horizontal="center" wrapText="1"/>
    </xf>
    <xf numFmtId="0" fontId="33" fillId="24" borderId="50" xfId="0" applyFont="1" applyFill="1" applyBorder="1" applyAlignment="1" applyProtection="1">
      <alignment horizontal="center" wrapText="1"/>
    </xf>
    <xf numFmtId="0" fontId="33" fillId="24" borderId="51" xfId="0" applyFont="1" applyFill="1" applyBorder="1" applyAlignment="1" applyProtection="1">
      <alignment horizontal="center" wrapText="1"/>
    </xf>
    <xf numFmtId="0" fontId="33" fillId="24" borderId="52" xfId="0" applyFont="1" applyFill="1" applyBorder="1" applyAlignment="1" applyProtection="1">
      <alignment horizontal="center" wrapText="1"/>
    </xf>
    <xf numFmtId="0" fontId="34" fillId="25" borderId="61" xfId="0" applyFont="1" applyFill="1" applyBorder="1" applyAlignment="1" applyProtection="1">
      <alignment horizontal="center" vertical="center" wrapText="1"/>
    </xf>
    <xf numFmtId="0" fontId="34" fillId="25" borderId="0" xfId="0" applyFont="1" applyFill="1" applyBorder="1" applyAlignment="1" applyProtection="1">
      <alignment horizontal="center" vertical="center" wrapText="1"/>
    </xf>
    <xf numFmtId="0" fontId="34" fillId="25" borderId="23" xfId="0" applyFont="1" applyFill="1" applyBorder="1" applyAlignment="1" applyProtection="1">
      <alignment horizontal="center" vertical="center" wrapText="1"/>
    </xf>
    <xf numFmtId="0" fontId="8" fillId="26" borderId="27" xfId="0" applyFont="1" applyFill="1" applyBorder="1" applyAlignment="1" applyProtection="1">
      <alignment horizontal="center" vertical="center" wrapText="1"/>
    </xf>
    <xf numFmtId="0" fontId="8" fillId="26" borderId="65" xfId="0" applyFont="1" applyFill="1" applyBorder="1" applyAlignment="1" applyProtection="1">
      <alignment horizontal="center" vertical="center" wrapText="1"/>
    </xf>
    <xf numFmtId="0" fontId="4" fillId="25" borderId="0" xfId="0" applyFont="1" applyFill="1" applyBorder="1" applyAlignment="1" applyProtection="1">
      <alignment horizontal="left" vertical="top" wrapText="1"/>
      <protection locked="0"/>
    </xf>
    <xf numFmtId="0" fontId="8" fillId="25" borderId="64" xfId="0" applyFont="1" applyFill="1" applyBorder="1" applyAlignment="1">
      <alignment horizontal="center" vertical="center" wrapText="1"/>
    </xf>
    <xf numFmtId="0" fontId="8" fillId="25" borderId="29" xfId="0" applyFont="1" applyFill="1" applyBorder="1" applyAlignment="1">
      <alignment horizontal="center" vertical="center" wrapText="1"/>
    </xf>
    <xf numFmtId="0" fontId="8" fillId="25" borderId="30" xfId="0" applyFont="1" applyFill="1" applyBorder="1" applyAlignment="1">
      <alignment horizontal="center" vertical="center" wrapText="1"/>
    </xf>
    <xf numFmtId="0" fontId="8" fillId="26" borderId="57" xfId="0" applyFont="1" applyFill="1" applyBorder="1" applyAlignment="1" applyProtection="1">
      <alignment horizontal="center" vertical="center" wrapText="1"/>
    </xf>
    <xf numFmtId="0" fontId="8" fillId="26" borderId="58" xfId="0" applyFont="1" applyFill="1" applyBorder="1" applyAlignment="1" applyProtection="1">
      <alignment horizontal="center" vertical="center" wrapText="1"/>
    </xf>
    <xf numFmtId="0" fontId="34" fillId="25" borderId="24" xfId="0" applyFont="1" applyFill="1" applyBorder="1" applyAlignment="1" applyProtection="1">
      <alignment horizontal="center" vertical="center" wrapText="1"/>
    </xf>
    <xf numFmtId="0" fontId="34" fillId="25" borderId="28" xfId="0" applyFont="1" applyFill="1" applyBorder="1" applyAlignment="1" applyProtection="1">
      <alignment horizontal="center" vertical="center" wrapText="1"/>
    </xf>
    <xf numFmtId="0" fontId="8" fillId="25" borderId="60" xfId="0" applyFont="1" applyFill="1" applyBorder="1" applyAlignment="1">
      <alignment horizontal="center" vertical="center" wrapText="1"/>
    </xf>
    <xf numFmtId="0" fontId="8" fillId="25" borderId="22" xfId="0" applyFont="1" applyFill="1" applyBorder="1" applyAlignment="1">
      <alignment horizontal="center" vertical="center" wrapText="1"/>
    </xf>
    <xf numFmtId="0" fontId="8" fillId="25" borderId="26" xfId="0" applyFont="1" applyFill="1" applyBorder="1" applyAlignment="1">
      <alignment horizontal="center" vertical="center" wrapText="1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rmal 2 3" xfId="46" xr:uid="{00000000-0005-0000-0000-000027000000}"/>
    <cellStyle name="Normal 3" xfId="47" xr:uid="{00000000-0005-0000-0000-000028000000}"/>
    <cellStyle name="Normal 4" xfId="48" xr:uid="{00000000-0005-0000-0000-000029000000}"/>
    <cellStyle name="Note" xfId="39" builtinId="10" customBuiltin="1"/>
    <cellStyle name="Output" xfId="40" builtinId="21" customBuiltin="1"/>
    <cellStyle name="Title" xfId="41" builtinId="15" customBuiltin="1"/>
    <cellStyle name="Total" xfId="42" builtinId="25" customBuiltin="1"/>
    <cellStyle name="u" xfId="43" xr:uid="{00000000-0005-0000-0000-00002E000000}"/>
    <cellStyle name="Undefined" xfId="44" xr:uid="{00000000-0005-0000-0000-00002F000000}"/>
    <cellStyle name="Warning Text" xfId="45" builtinId="11" customBuiltin="1"/>
  </cellStyles>
  <dxfs count="23">
    <dxf>
      <font>
        <color theme="0"/>
      </font>
    </dxf>
    <dxf>
      <fill>
        <patternFill>
          <bgColor rgb="FF66FF99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lor theme="0"/>
      </font>
    </dxf>
    <dxf>
      <fill>
        <patternFill>
          <bgColor rgb="FF66FF99"/>
        </patternFill>
      </fill>
    </dxf>
    <dxf>
      <border>
        <top style="thin">
          <color rgb="FF66FF99"/>
        </top>
        <bottom style="thin">
          <color rgb="FF66FF99"/>
        </bottom>
        <vertical/>
        <horizontal/>
      </border>
    </dxf>
    <dxf>
      <font>
        <b/>
        <i val="0"/>
      </font>
      <fill>
        <patternFill>
          <bgColor indexed="42"/>
        </patternFill>
      </fill>
    </dxf>
    <dxf>
      <font>
        <color theme="0"/>
      </font>
    </dxf>
    <dxf>
      <fill>
        <patternFill>
          <bgColor rgb="FF66FF99"/>
        </patternFill>
      </fill>
    </dxf>
    <dxf>
      <font>
        <condense val="0"/>
        <extend val="0"/>
        <color indexed="9"/>
      </font>
    </dxf>
    <dxf>
      <font>
        <b val="0"/>
        <i val="0"/>
        <condense val="0"/>
        <extend val="0"/>
      </font>
      <fill>
        <patternFill>
          <bgColor indexed="11"/>
        </patternFill>
      </fill>
    </dxf>
    <dxf>
      <fill>
        <patternFill>
          <bgColor rgb="FF66FF99"/>
        </patternFill>
      </fill>
    </dxf>
    <dxf>
      <border>
        <top style="thin">
          <color rgb="FF66FF99"/>
        </top>
        <bottom style="thin">
          <color rgb="FF66FF99"/>
        </bottom>
        <vertical/>
        <horizontal/>
      </border>
    </dxf>
    <dxf>
      <font>
        <color theme="0"/>
      </font>
    </dxf>
    <dxf>
      <fill>
        <patternFill>
          <bgColor rgb="FF66FF99"/>
        </patternFill>
      </fill>
    </dxf>
    <dxf>
      <font>
        <color theme="0"/>
      </font>
    </dxf>
    <dxf>
      <font>
        <color theme="0"/>
      </font>
    </dxf>
    <dxf>
      <fill>
        <patternFill>
          <bgColor rgb="FF66FF99"/>
        </patternFill>
      </fill>
    </dxf>
    <dxf>
      <font>
        <color theme="0"/>
      </font>
    </dxf>
    <dxf>
      <fill>
        <patternFill>
          <bgColor rgb="FF66FF99"/>
        </patternFill>
      </fill>
    </dxf>
    <dxf>
      <fill>
        <patternFill>
          <bgColor rgb="FF66FF99"/>
        </patternFill>
      </fill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6FEB8D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5F5F5"/>
      <rgbColor rgb="00CCFFFF"/>
      <rgbColor rgb="00F16A05"/>
      <rgbColor rgb="00F04242"/>
      <rgbColor rgb="00BF4900"/>
      <rgbColor rgb="00FB994F"/>
      <rgbColor rgb="00000080"/>
      <rgbColor rgb="009B4719"/>
      <rgbColor rgb="00FFFF00"/>
      <rgbColor rgb="0000FFFF"/>
      <rgbColor rgb="00800080"/>
      <rgbColor rgb="00BA1400"/>
      <rgbColor rgb="00008080"/>
      <rgbColor rgb="00C8510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  <color rgb="FFC49500"/>
      <color rgb="FFD6A300"/>
      <color rgb="FFF05E5A"/>
      <color rgb="FFFF5D5D"/>
      <color rgb="FF993300"/>
      <color rgb="FFCC6600"/>
      <color rgb="FFFF66CC"/>
      <color rgb="FFFF00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Vacancy Rate of Social Workers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Vacancies!$D$7</c:f>
              <c:strCache>
                <c:ptCount val="1"/>
                <c:pt idx="0">
                  <c:v>Total Social Workers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Vacancies!$B$8:$B$29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Vacancies!$D$8:$D$29</c:f>
              <c:numCache>
                <c:formatCode>#,##0.0</c:formatCode>
                <c:ptCount val="22"/>
                <c:pt idx="0">
                  <c:v>71.7</c:v>
                </c:pt>
                <c:pt idx="1">
                  <c:v>215.8</c:v>
                </c:pt>
                <c:pt idx="2">
                  <c:v>218.2</c:v>
                </c:pt>
                <c:pt idx="3">
                  <c:v>313.39999999999998</c:v>
                </c:pt>
                <c:pt idx="4">
                  <c:v>462.7</c:v>
                </c:pt>
                <c:pt idx="5">
                  <c:v>71.2</c:v>
                </c:pt>
                <c:pt idx="6">
                  <c:v>702</c:v>
                </c:pt>
                <c:pt idx="7">
                  <c:v>129.80000000000001</c:v>
                </c:pt>
                <c:pt idx="8">
                  <c:v>142.1</c:v>
                </c:pt>
                <c:pt idx="9">
                  <c:v>363.4</c:v>
                </c:pt>
                <c:pt idx="10">
                  <c:v>172</c:v>
                </c:pt>
                <c:pt idx="11">
                  <c:v>96.8</c:v>
                </c:pt>
                <c:pt idx="12">
                  <c:v>94.1</c:v>
                </c:pt>
                <c:pt idx="13">
                  <c:v>233.2</c:v>
                </c:pt>
                <c:pt idx="14">
                  <c:v>180.7</c:v>
                </c:pt>
                <c:pt idx="15">
                  <c:v>470.8</c:v>
                </c:pt>
                <c:pt idx="16">
                  <c:v>87.7</c:v>
                </c:pt>
                <c:pt idx="17">
                  <c:v>72.5</c:v>
                </c:pt>
                <c:pt idx="18">
                  <c:v>80.8</c:v>
                </c:pt>
                <c:pt idx="19">
                  <c:v>433.4</c:v>
                </c:pt>
                <c:pt idx="20">
                  <c:v>40.200000000000003</c:v>
                </c:pt>
                <c:pt idx="21">
                  <c:v>53.7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E-4B07-AE14-6117A4CBB7C1}"/>
            </c:ext>
          </c:extLst>
        </c:ser>
        <c:ser>
          <c:idx val="1"/>
          <c:order val="1"/>
          <c:tx>
            <c:strRef>
              <c:f>Vacancies!$E$7</c:f>
              <c:strCache>
                <c:ptCount val="1"/>
                <c:pt idx="0">
                  <c:v>Number of Vacancies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Vacancies!$B$8:$B$29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Vacancies!$E$8:$E$29</c:f>
              <c:numCache>
                <c:formatCode>#,##0.0</c:formatCode>
                <c:ptCount val="22"/>
                <c:pt idx="0">
                  <c:v>12</c:v>
                </c:pt>
                <c:pt idx="1">
                  <c:v>2</c:v>
                </c:pt>
                <c:pt idx="2">
                  <c:v>62</c:v>
                </c:pt>
                <c:pt idx="3">
                  <c:v>13</c:v>
                </c:pt>
                <c:pt idx="4">
                  <c:v>62.6</c:v>
                </c:pt>
                <c:pt idx="5">
                  <c:v>5</c:v>
                </c:pt>
                <c:pt idx="6">
                  <c:v>84.1</c:v>
                </c:pt>
                <c:pt idx="7">
                  <c:v>64.900000000000006</c:v>
                </c:pt>
                <c:pt idx="8">
                  <c:v>22</c:v>
                </c:pt>
                <c:pt idx="9">
                  <c:v>46</c:v>
                </c:pt>
                <c:pt idx="10">
                  <c:v>23</c:v>
                </c:pt>
                <c:pt idx="11">
                  <c:v>85</c:v>
                </c:pt>
                <c:pt idx="12">
                  <c:v>37</c:v>
                </c:pt>
                <c:pt idx="13">
                  <c:v>80.5</c:v>
                </c:pt>
                <c:pt idx="14">
                  <c:v>37</c:v>
                </c:pt>
                <c:pt idx="15">
                  <c:v>132</c:v>
                </c:pt>
                <c:pt idx="16">
                  <c:v>102</c:v>
                </c:pt>
                <c:pt idx="17">
                  <c:v>26.9</c:v>
                </c:pt>
                <c:pt idx="18">
                  <c:v>20.6</c:v>
                </c:pt>
                <c:pt idx="19">
                  <c:v>44.6</c:v>
                </c:pt>
                <c:pt idx="20">
                  <c:v>25</c:v>
                </c:pt>
                <c:pt idx="2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6E-4B07-AE14-6117A4CBB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0277504"/>
        <c:axId val="40279040"/>
      </c:barChart>
      <c:barChart>
        <c:barDir val="col"/>
        <c:grouping val="clustered"/>
        <c:varyColors val="0"/>
        <c:ser>
          <c:idx val="4"/>
          <c:order val="6"/>
          <c:tx>
            <c:strRef>
              <c:f>Vacancies!$V$2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66FF99"/>
              </a:solidFill>
            </a:ln>
          </c:spPr>
          <c:invertIfNegative val="0"/>
          <c:val>
            <c:numRef>
              <c:f>Vacancies!$U$8:$U$29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6E-4B07-AE14-6117A4CBB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0441344"/>
        <c:axId val="40443264"/>
      </c:barChart>
      <c:lineChart>
        <c:grouping val="standard"/>
        <c:varyColors val="0"/>
        <c:ser>
          <c:idx val="2"/>
          <c:order val="2"/>
          <c:tx>
            <c:strRef>
              <c:f>Vacancies!$F$7</c:f>
              <c:strCache>
                <c:ptCount val="1"/>
                <c:pt idx="0">
                  <c:v>Vacancy Rate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Vacancies!$F$8:$F$29</c:f>
              <c:numCache>
                <c:formatCode>0.0</c:formatCode>
                <c:ptCount val="22"/>
                <c:pt idx="0">
                  <c:v>14.336917562724013</c:v>
                </c:pt>
                <c:pt idx="1">
                  <c:v>0.91827364554637281</c:v>
                </c:pt>
                <c:pt idx="2">
                  <c:v>22.127052105638832</c:v>
                </c:pt>
                <c:pt idx="3">
                  <c:v>3.9828431372549025</c:v>
                </c:pt>
                <c:pt idx="4">
                  <c:v>11.916999809632593</c:v>
                </c:pt>
                <c:pt idx="5">
                  <c:v>6.5616797900262469</c:v>
                </c:pt>
                <c:pt idx="6">
                  <c:v>10.6983844294619</c:v>
                </c:pt>
                <c:pt idx="7">
                  <c:v>33.333333333333329</c:v>
                </c:pt>
                <c:pt idx="8">
                  <c:v>13.40645947592931</c:v>
                </c:pt>
                <c:pt idx="9">
                  <c:v>11.235955056179776</c:v>
                </c:pt>
                <c:pt idx="10">
                  <c:v>11.794871794871794</c:v>
                </c:pt>
                <c:pt idx="11">
                  <c:v>46.754675467546754</c:v>
                </c:pt>
                <c:pt idx="12">
                  <c:v>28.222730739893215</c:v>
                </c:pt>
                <c:pt idx="13">
                  <c:v>25.661459993624479</c:v>
                </c:pt>
                <c:pt idx="14">
                  <c:v>16.995865870463941</c:v>
                </c:pt>
                <c:pt idx="15">
                  <c:v>21.897810218978105</c:v>
                </c:pt>
                <c:pt idx="16">
                  <c:v>53.76910911966263</c:v>
                </c:pt>
                <c:pt idx="17">
                  <c:v>27.062374245472835</c:v>
                </c:pt>
                <c:pt idx="18">
                  <c:v>20.315581854043394</c:v>
                </c:pt>
                <c:pt idx="19">
                  <c:v>9.3305439330543933</c:v>
                </c:pt>
                <c:pt idx="20">
                  <c:v>38.343558282208591</c:v>
                </c:pt>
                <c:pt idx="21">
                  <c:v>25.10460251046025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6E-4B07-AE14-6117A4CBB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41344"/>
        <c:axId val="40443264"/>
      </c:lineChart>
      <c:scatterChart>
        <c:scatterStyle val="lineMarker"/>
        <c:varyColors val="0"/>
        <c:ser>
          <c:idx val="3"/>
          <c:order val="3"/>
          <c:tx>
            <c:strRef>
              <c:f>Vacancies!$T$5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476E-4B07-AE14-6117A4CBB7C1}"/>
              </c:ext>
            </c:extLst>
          </c:dPt>
          <c:xVal>
            <c:numRef>
              <c:f>Vacancies!$U$4:$V$4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Vacancies!$U$5:$V$5</c:f>
              <c:numCache>
                <c:formatCode>0.0</c:formatCode>
                <c:ptCount val="2"/>
                <c:pt idx="0">
                  <c:v>15.578263252681854</c:v>
                </c:pt>
                <c:pt idx="1">
                  <c:v>15.578263252681854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476E-4B07-AE14-6117A4CBB7C1}"/>
            </c:ext>
          </c:extLst>
        </c:ser>
        <c:ser>
          <c:idx val="6"/>
          <c:order val="4"/>
          <c:tx>
            <c:strRef>
              <c:f>Vacancies!$T$6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Vacancies!$U$4:$V$4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Vacancies!$U$6:$V$6</c:f>
              <c:numCache>
                <c:formatCode>0.0</c:formatCode>
                <c:ptCount val="2"/>
                <c:pt idx="0">
                  <c:v>18.759597605691184</c:v>
                </c:pt>
                <c:pt idx="1">
                  <c:v>18.759597605691184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476E-4B07-AE14-6117A4CBB7C1}"/>
            </c:ext>
          </c:extLst>
        </c:ser>
        <c:ser>
          <c:idx val="5"/>
          <c:order val="5"/>
          <c:tx>
            <c:strRef>
              <c:f>Vacancies!$T$7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476E-4B07-AE14-6117A4CBB7C1}"/>
              </c:ext>
            </c:extLst>
          </c:dPt>
          <c:xVal>
            <c:numRef>
              <c:f>Vacancies!$U$4:$V$4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Vacancies!$U$7:$V$7</c:f>
              <c:numCache>
                <c:formatCode>0.0</c:formatCode>
                <c:ptCount val="2"/>
                <c:pt idx="0">
                  <c:v>16.47174179799417</c:v>
                </c:pt>
                <c:pt idx="1">
                  <c:v>16.47174179799417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476E-4B07-AE14-6117A4CBB7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441344"/>
        <c:axId val="40443264"/>
      </c:scatterChart>
      <c:catAx>
        <c:axId val="40277504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27904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027904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Social Workers/ Vacancies (FTE)</a:t>
                </a:r>
              </a:p>
            </c:rich>
          </c:tx>
          <c:layout>
            <c:manualLayout>
              <c:xMode val="edge"/>
              <c:yMode val="edge"/>
              <c:x val="1.7241379310344827E-2"/>
              <c:y val="0.184015065031369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277504"/>
        <c:crosses val="autoZero"/>
        <c:crossBetween val="between"/>
      </c:valAx>
      <c:catAx>
        <c:axId val="40441344"/>
        <c:scaling>
          <c:orientation val="minMax"/>
        </c:scaling>
        <c:delete val="1"/>
        <c:axPos val="b"/>
        <c:majorTickMark val="out"/>
        <c:minorTickMark val="none"/>
        <c:tickLblPos val="nextTo"/>
        <c:crossAx val="40443264"/>
        <c:crosses val="autoZero"/>
        <c:auto val="1"/>
        <c:lblAlgn val="ctr"/>
        <c:lblOffset val="100"/>
        <c:noMultiLvlLbl val="0"/>
      </c:catAx>
      <c:valAx>
        <c:axId val="40443264"/>
        <c:scaling>
          <c:orientation val="minMax"/>
          <c:max val="8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Vacancy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0441344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Agency Worker Rate (FTE)</a:t>
            </a:r>
            <a:r>
              <a:rPr lang="en-US" sz="1100"/>
              <a:t> 2016-2018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Agency!$H$40</c:f>
              <c:strCache>
                <c:ptCount val="1"/>
                <c:pt idx="0">
                  <c:v>Change 2016-2018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Agency!$B$41:$B$65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Agency!$H$110:$H$134</c:f>
              <c:numCache>
                <c:formatCode>0%</c:formatCode>
                <c:ptCount val="25"/>
                <c:pt idx="0">
                  <c:v>0.3318532818532815</c:v>
                </c:pt>
                <c:pt idx="1">
                  <c:v>-1</c:v>
                </c:pt>
                <c:pt idx="2">
                  <c:v>-0.38561539715422372</c:v>
                </c:pt>
                <c:pt idx="3">
                  <c:v>0</c:v>
                </c:pt>
                <c:pt idx="4">
                  <c:v>0.35961003264271119</c:v>
                </c:pt>
                <c:pt idx="5">
                  <c:v>0.43401534526854196</c:v>
                </c:pt>
                <c:pt idx="6">
                  <c:v>-0.16785574188486804</c:v>
                </c:pt>
                <c:pt idx="7">
                  <c:v>0.19499369599311137</c:v>
                </c:pt>
                <c:pt idx="8">
                  <c:v>-0.26493540759178585</c:v>
                </c:pt>
                <c:pt idx="9">
                  <c:v>-0.31807094190461316</c:v>
                </c:pt>
                <c:pt idx="10">
                  <c:v>0</c:v>
                </c:pt>
                <c:pt idx="11">
                  <c:v>-0.20665371053053391</c:v>
                </c:pt>
                <c:pt idx="12">
                  <c:v>-0.35490419231215875</c:v>
                </c:pt>
                <c:pt idx="13">
                  <c:v>-0.41651069518716582</c:v>
                </c:pt>
                <c:pt idx="14">
                  <c:v>-0.41922447567486704</c:v>
                </c:pt>
                <c:pt idx="15">
                  <c:v>0.59231699039264829</c:v>
                </c:pt>
                <c:pt idx="16">
                  <c:v>1.1897684455976649</c:v>
                </c:pt>
                <c:pt idx="17">
                  <c:v>1.4570083400591878</c:v>
                </c:pt>
                <c:pt idx="18">
                  <c:v>-0.26917078180413384</c:v>
                </c:pt>
                <c:pt idx="19">
                  <c:v>-0.15706775409486565</c:v>
                </c:pt>
                <c:pt idx="20">
                  <c:v>4.6604729729729719E-2</c:v>
                </c:pt>
                <c:pt idx="21">
                  <c:v>0.63988095238095222</c:v>
                </c:pt>
                <c:pt idx="22">
                  <c:v>-9.2959663891126879E-2</c:v>
                </c:pt>
                <c:pt idx="23">
                  <c:v>0.28813550747001143</c:v>
                </c:pt>
                <c:pt idx="24">
                  <c:v>-4.7027617620606289E-2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5D-4D53-A4A6-23936F58437C}"/>
            </c:ext>
          </c:extLst>
        </c:ser>
        <c:ser>
          <c:idx val="1"/>
          <c:order val="1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val>
            <c:numRef>
              <c:f>Agency!$V$110:$V$134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5D-4D53-A4A6-23936F584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67581568"/>
        <c:axId val="167583104"/>
      </c:barChart>
      <c:catAx>
        <c:axId val="167581568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167583104"/>
        <c:crosses val="autoZero"/>
        <c:auto val="1"/>
        <c:lblAlgn val="ctr"/>
        <c:lblOffset val="100"/>
        <c:noMultiLvlLbl val="0"/>
      </c:catAx>
      <c:valAx>
        <c:axId val="16758310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167581568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Absence Rate of Social Workers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Absence!$F$7</c:f>
              <c:strCache>
                <c:ptCount val="1"/>
                <c:pt idx="0">
                  <c:v>Absence Rate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8575">
              <a:noFill/>
            </a:ln>
          </c:spPr>
          <c:invertIfNegative val="0"/>
          <c:cat>
            <c:strRef>
              <c:f>Absence!$B$8:$B$29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Absence!$F$8:$F$29</c:f>
              <c:numCache>
                <c:formatCode>0.0</c:formatCode>
                <c:ptCount val="22"/>
                <c:pt idx="0">
                  <c:v>1.4580956003550143</c:v>
                </c:pt>
                <c:pt idx="1">
                  <c:v>2.8977570360493354</c:v>
                </c:pt>
                <c:pt idx="2">
                  <c:v>3.4134836589704483</c:v>
                </c:pt>
                <c:pt idx="3">
                  <c:v>2.3748205957356645</c:v>
                </c:pt>
                <c:pt idx="4">
                  <c:v>2.6379790044856151</c:v>
                </c:pt>
                <c:pt idx="5">
                  <c:v>1.7286938757383308</c:v>
                </c:pt>
                <c:pt idx="6">
                  <c:v>2.1804443543573977</c:v>
                </c:pt>
                <c:pt idx="7">
                  <c:v>4.235765574279676</c:v>
                </c:pt>
                <c:pt idx="8">
                  <c:v>1.4024527624870311</c:v>
                </c:pt>
                <c:pt idx="9">
                  <c:v>2.2951875240645547</c:v>
                </c:pt>
                <c:pt idx="10">
                  <c:v>2.1486349848331652</c:v>
                </c:pt>
                <c:pt idx="11">
                  <c:v>1.5761277888478753</c:v>
                </c:pt>
                <c:pt idx="12">
                  <c:v>2.8033418321271206</c:v>
                </c:pt>
                <c:pt idx="13">
                  <c:v>1.8383175479155789</c:v>
                </c:pt>
                <c:pt idx="14">
                  <c:v>2.7934842761242513</c:v>
                </c:pt>
                <c:pt idx="15">
                  <c:v>2.8653607852750849</c:v>
                </c:pt>
                <c:pt idx="16">
                  <c:v>1.944736142346573</c:v>
                </c:pt>
                <c:pt idx="17">
                  <c:v>0</c:v>
                </c:pt>
                <c:pt idx="18">
                  <c:v>3.3239737017179984</c:v>
                </c:pt>
                <c:pt idx="19">
                  <c:v>2.5180072630966475</c:v>
                </c:pt>
                <c:pt idx="20">
                  <c:v>3.0922462784889779</c:v>
                </c:pt>
                <c:pt idx="21">
                  <c:v>3.299696012836649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28-4E1A-BE69-6DC250DB2DC1}"/>
            </c:ext>
          </c:extLst>
        </c:ser>
        <c:ser>
          <c:idx val="4"/>
          <c:order val="4"/>
          <c:tx>
            <c:strRef>
              <c:f>Absence!$V$2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 w="25400">
              <a:noFill/>
            </a:ln>
          </c:spPr>
          <c:invertIfNegative val="0"/>
          <c:cat>
            <c:strRef>
              <c:f>Absence!$B$8:$B$29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Absence!$U$8:$U$29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028-4E1A-BE69-6DC250DB2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74341120"/>
        <c:axId val="174349312"/>
      </c:barChart>
      <c:scatterChart>
        <c:scatterStyle val="lineMarker"/>
        <c:varyColors val="0"/>
        <c:ser>
          <c:idx val="3"/>
          <c:order val="1"/>
          <c:tx>
            <c:strRef>
              <c:f>Absence!$T$5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2-9028-4E1A-BE69-6DC250DB2DC1}"/>
              </c:ext>
            </c:extLst>
          </c:dPt>
          <c:xVal>
            <c:numRef>
              <c:f>Absence!$U$4:$V$4</c:f>
              <c:numCache>
                <c:formatCode>0.0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Absence!$U$5:$V$5</c:f>
              <c:numCache>
                <c:formatCode>0.0</c:formatCode>
                <c:ptCount val="2"/>
                <c:pt idx="0">
                  <c:v>2.5454688431123507</c:v>
                </c:pt>
                <c:pt idx="1">
                  <c:v>2.5454688431123507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028-4E1A-BE69-6DC250DB2DC1}"/>
            </c:ext>
          </c:extLst>
        </c:ser>
        <c:ser>
          <c:idx val="6"/>
          <c:order val="2"/>
          <c:tx>
            <c:strRef>
              <c:f>Absence!$T$6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Absence!$U$4:$V$4</c:f>
              <c:numCache>
                <c:formatCode>0.0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Absence!$U$6:$V$6</c:f>
              <c:numCache>
                <c:formatCode>0.0</c:formatCode>
                <c:ptCount val="2"/>
                <c:pt idx="0">
                  <c:v>2.9150331042724735</c:v>
                </c:pt>
                <c:pt idx="1">
                  <c:v>2.9150331042724735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028-4E1A-BE69-6DC250DB2DC1}"/>
            </c:ext>
          </c:extLst>
        </c:ser>
        <c:ser>
          <c:idx val="5"/>
          <c:order val="3"/>
          <c:tx>
            <c:strRef>
              <c:f>Absence!$T$7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5-9028-4E1A-BE69-6DC250DB2DC1}"/>
              </c:ext>
            </c:extLst>
          </c:dPt>
          <c:xVal>
            <c:numRef>
              <c:f>Absence!$U$4:$V$4</c:f>
              <c:numCache>
                <c:formatCode>0.0</c:formatCode>
                <c:ptCount val="2"/>
                <c:pt idx="0">
                  <c:v>0.5</c:v>
                </c:pt>
                <c:pt idx="1">
                  <c:v>22.5</c:v>
                </c:pt>
              </c:numCache>
            </c:numRef>
          </c:xVal>
          <c:yVal>
            <c:numRef>
              <c:f>Absence!$U$7:$V$7</c:f>
              <c:numCache>
                <c:formatCode>0.0</c:formatCode>
                <c:ptCount val="2"/>
                <c:pt idx="0">
                  <c:v>3.160275823610819</c:v>
                </c:pt>
                <c:pt idx="1">
                  <c:v>3.160275823610819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028-4E1A-BE69-6DC250DB2D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4341120"/>
        <c:axId val="174349312"/>
      </c:scatterChart>
      <c:catAx>
        <c:axId val="174341120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34931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74349312"/>
        <c:scaling>
          <c:orientation val="minMax"/>
          <c:max val="5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Social Workers/  Days Lost</a:t>
                </a:r>
                <a:r>
                  <a:rPr lang="en-GB" sz="900" b="1" baseline="0"/>
                  <a:t> </a:t>
                </a:r>
                <a:r>
                  <a:rPr lang="en-GB" sz="900" b="1"/>
                  <a:t>(FTE)</a:t>
                </a:r>
              </a:p>
            </c:rich>
          </c:tx>
          <c:layout>
            <c:manualLayout>
              <c:xMode val="edge"/>
              <c:yMode val="edge"/>
              <c:x val="1.7241379310344827E-2"/>
              <c:y val="0.18401506503136922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74341120"/>
        <c:crosses val="autoZero"/>
        <c:crossBetween val="between"/>
        <c:majorUnit val="0.5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FTE Absence Rate</a:t>
            </a:r>
            <a:r>
              <a:rPr lang="en-US" sz="1100"/>
              <a:t> 2016-2018</a:t>
            </a:r>
          </a:p>
        </c:rich>
      </c:tx>
      <c:layout>
        <c:manualLayout>
          <c:xMode val="edge"/>
          <c:yMode val="edge"/>
          <c:x val="0.13667506561679788"/>
          <c:y val="9.275362318840579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142770284149264"/>
          <c:w val="0.60838376499695646"/>
          <c:h val="0.843055643044619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Absence!$H$39</c:f>
              <c:strCache>
                <c:ptCount val="1"/>
                <c:pt idx="0">
                  <c:v>Change 2016-2018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Absence!$B$40:$B$64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Absence!$H$40:$H$64</c:f>
              <c:numCache>
                <c:formatCode>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67-4CF9-8787-33051D3D8E03}"/>
            </c:ext>
          </c:extLst>
        </c:ser>
        <c:ser>
          <c:idx val="1"/>
          <c:order val="1"/>
          <c:tx>
            <c:strRef>
              <c:f>Absence!$V$2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val>
            <c:numRef>
              <c:f>Absence!$U$40:$U$64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67-4CF9-8787-33051D3D8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174564480"/>
        <c:axId val="174566016"/>
      </c:barChart>
      <c:catAx>
        <c:axId val="174564480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174566016"/>
        <c:crosses val="autoZero"/>
        <c:auto val="1"/>
        <c:lblAlgn val="ctr"/>
        <c:lblOffset val="100"/>
        <c:noMultiLvlLbl val="0"/>
      </c:catAx>
      <c:valAx>
        <c:axId val="17456601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174564480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7.0001049868766402E-2"/>
          <c:y val="7.332178477690289E-2"/>
          <c:w val="0.86664750656167977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507975410358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Age!$I$82</c:f>
              <c:strCache>
                <c:ptCount val="1"/>
                <c:pt idx="0">
                  <c:v>20 to 29 years old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Age!$I$83:$I$107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E-4923-AC71-9E52F7FA15B5}"/>
            </c:ext>
          </c:extLst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Age!$S$116:$S$140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7E-4923-AC71-9E52F7FA1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6041984"/>
        <c:axId val="176043520"/>
      </c:barChart>
      <c:catAx>
        <c:axId val="176041984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176043520"/>
        <c:crosses val="autoZero"/>
        <c:auto val="1"/>
        <c:lblAlgn val="ctr"/>
        <c:lblOffset val="100"/>
        <c:noMultiLvlLbl val="0"/>
      </c:catAx>
      <c:valAx>
        <c:axId val="17604352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76041984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Age!$J$82</c:f>
              <c:strCache>
                <c:ptCount val="1"/>
                <c:pt idx="0">
                  <c:v>30 to 39 years old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Age!$J$83:$J$107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D-498F-8473-4775FA78D71C}"/>
            </c:ext>
          </c:extLst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Age!$T$116:$T$140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D-498F-8473-4775FA78D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131520"/>
        <c:axId val="199133824"/>
      </c:barChart>
      <c:catAx>
        <c:axId val="199131520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199133824"/>
        <c:crosses val="autoZero"/>
        <c:auto val="1"/>
        <c:lblAlgn val="ctr"/>
        <c:lblOffset val="100"/>
        <c:noMultiLvlLbl val="0"/>
      </c:catAx>
      <c:valAx>
        <c:axId val="19913382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99131520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Age!$K$82</c:f>
              <c:strCache>
                <c:ptCount val="1"/>
                <c:pt idx="0">
                  <c:v>  40 to 49 years old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Age!$K$83:$K$107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07-4743-A995-82D59AC273B2}"/>
            </c:ext>
          </c:extLst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Age!$U$116:$U$140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07-4743-A995-82D59AC273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9952640"/>
        <c:axId val="199987200"/>
      </c:barChart>
      <c:catAx>
        <c:axId val="199952640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199987200"/>
        <c:crosses val="autoZero"/>
        <c:auto val="1"/>
        <c:lblAlgn val="ctr"/>
        <c:lblOffset val="100"/>
        <c:noMultiLvlLbl val="0"/>
      </c:catAx>
      <c:valAx>
        <c:axId val="19998720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199952640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Age!$L$82</c:f>
              <c:strCache>
                <c:ptCount val="1"/>
                <c:pt idx="0">
                  <c:v>50 years and over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Age!$L$83:$L$107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F8-4F48-8F97-E66EE7F4131C}"/>
            </c:ext>
          </c:extLst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Age!$V$116:$V$140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F8-4F48-8F97-E66EE7F413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0433024"/>
        <c:axId val="201979008"/>
      </c:barChart>
      <c:catAx>
        <c:axId val="200433024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201979008"/>
        <c:crosses val="autoZero"/>
        <c:auto val="1"/>
        <c:lblAlgn val="ctr"/>
        <c:lblOffset val="100"/>
        <c:noMultiLvlLbl val="0"/>
      </c:catAx>
      <c:valAx>
        <c:axId val="20197900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200433024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6796451398989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Age!$I$8</c:f>
              <c:strCache>
                <c:ptCount val="1"/>
                <c:pt idx="0">
                  <c:v>20 to 29 years old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Age!$I$9:$I$33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88-4653-8980-4CEEBC5642F9}"/>
            </c:ext>
          </c:extLst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Age!$S$116:$S$140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88-4653-8980-4CEEBC564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2599424"/>
        <c:axId val="202720000"/>
      </c:barChart>
      <c:catAx>
        <c:axId val="202599424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202720000"/>
        <c:crosses val="autoZero"/>
        <c:auto val="1"/>
        <c:lblAlgn val="ctr"/>
        <c:lblOffset val="100"/>
        <c:noMultiLvlLbl val="0"/>
      </c:catAx>
      <c:valAx>
        <c:axId val="20272000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202599424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Age!$J$8</c:f>
              <c:strCache>
                <c:ptCount val="1"/>
                <c:pt idx="0">
                  <c:v>30 to 39 years old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Age!$J$9:$J$33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34-4E97-B31A-86BA52397191}"/>
            </c:ext>
          </c:extLst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Age!$T$116:$T$140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34-4E97-B31A-86BA52397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6110720"/>
        <c:axId val="206112256"/>
      </c:barChart>
      <c:catAx>
        <c:axId val="206110720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206112256"/>
        <c:crosses val="autoZero"/>
        <c:auto val="1"/>
        <c:lblAlgn val="ctr"/>
        <c:lblOffset val="100"/>
        <c:noMultiLvlLbl val="0"/>
      </c:catAx>
      <c:valAx>
        <c:axId val="20611225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206110720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Age!$K$8</c:f>
              <c:strCache>
                <c:ptCount val="1"/>
                <c:pt idx="0">
                  <c:v>  40 to 49 years old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Age!$K$9:$K$33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E-453D-9930-3AFD9D340046}"/>
            </c:ext>
          </c:extLst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Age!$U$116:$U$140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5E-453D-9930-3AFD9D340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7344768"/>
        <c:axId val="208117760"/>
      </c:barChart>
      <c:catAx>
        <c:axId val="207344768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208117760"/>
        <c:crosses val="autoZero"/>
        <c:auto val="1"/>
        <c:lblAlgn val="ctr"/>
        <c:lblOffset val="100"/>
        <c:noMultiLvlLbl val="0"/>
      </c:catAx>
      <c:valAx>
        <c:axId val="20811776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207344768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FTE Vacancy Rate</a:t>
            </a:r>
            <a:r>
              <a:rPr lang="en-US" sz="1100"/>
              <a:t> 2016-2018</a:t>
            </a:r>
          </a:p>
        </c:rich>
      </c:tx>
      <c:layout>
        <c:manualLayout>
          <c:xMode val="edge"/>
          <c:yMode val="edge"/>
          <c:x val="0.13667506561679788"/>
          <c:y val="9.275362318840579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142770284149264"/>
          <c:w val="0.60838376499695646"/>
          <c:h val="0.8430556430446194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Vacancies!$H$39</c:f>
              <c:strCache>
                <c:ptCount val="1"/>
                <c:pt idx="0">
                  <c:v>Change 2016-2018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Vacancies!$B$40:$B$64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Vacancies!$H$40:$H$64</c:f>
              <c:numCache>
                <c:formatCode>0%</c:formatCode>
                <c:ptCount val="25"/>
                <c:pt idx="0">
                  <c:v>2.2492234169653518</c:v>
                </c:pt>
                <c:pt idx="1">
                  <c:v>-0.87277430625545926</c:v>
                </c:pt>
                <c:pt idx="2">
                  <c:v>-0.22743603147280467</c:v>
                </c:pt>
                <c:pt idx="3">
                  <c:v>-0.17594139928698738</c:v>
                </c:pt>
                <c:pt idx="4">
                  <c:v>-0.14434428208734304</c:v>
                </c:pt>
                <c:pt idx="5">
                  <c:v>5.1181102362204578E-2</c:v>
                </c:pt>
                <c:pt idx="6">
                  <c:v>-0.36384788012390384</c:v>
                </c:pt>
                <c:pt idx="7">
                  <c:v>8.8729016786570011E-2</c:v>
                </c:pt>
                <c:pt idx="8">
                  <c:v>0.22625831223497131</c:v>
                </c:pt>
                <c:pt idx="9">
                  <c:v>-0.12370778861195258</c:v>
                </c:pt>
                <c:pt idx="10">
                  <c:v>0.39661472820512789</c:v>
                </c:pt>
                <c:pt idx="11">
                  <c:v>9.8316174901072084E-2</c:v>
                </c:pt>
                <c:pt idx="12">
                  <c:v>-0.37576023391812852</c:v>
                </c:pt>
                <c:pt idx="13">
                  <c:v>-4.2791946265558503E-2</c:v>
                </c:pt>
                <c:pt idx="14">
                  <c:v>6.4599107976351086E-2</c:v>
                </c:pt>
                <c:pt idx="15">
                  <c:v>0.37586648076765372</c:v>
                </c:pt>
                <c:pt idx="16">
                  <c:v>4.4822693014574932</c:v>
                </c:pt>
                <c:pt idx="17">
                  <c:v>0.25319609967497286</c:v>
                </c:pt>
                <c:pt idx="18">
                  <c:v>4.9128137188085987E-2</c:v>
                </c:pt>
                <c:pt idx="19">
                  <c:v>-0.26735446782565481</c:v>
                </c:pt>
                <c:pt idx="20">
                  <c:v>0.46712039877300604</c:v>
                </c:pt>
                <c:pt idx="21">
                  <c:v>-3.3460338301346718E-2</c:v>
                </c:pt>
                <c:pt idx="22">
                  <c:v>-7.6843659100334583E-2</c:v>
                </c:pt>
                <c:pt idx="23">
                  <c:v>0.28263295257516469</c:v>
                </c:pt>
                <c:pt idx="24">
                  <c:v>-1.1695492120349657E-2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75-43B0-9C60-B759C7D99951}"/>
            </c:ext>
          </c:extLst>
        </c:ser>
        <c:ser>
          <c:idx val="1"/>
          <c:order val="1"/>
          <c:tx>
            <c:strRef>
              <c:f>Vacancies!$V$2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val>
            <c:numRef>
              <c:f>Vacancies!$U$40:$U$64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75-43B0-9C60-B759C7D999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1"/>
        <c:overlap val="100"/>
        <c:axId val="40636800"/>
        <c:axId val="40639104"/>
      </c:barChart>
      <c:catAx>
        <c:axId val="40636800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40639104"/>
        <c:crosses val="autoZero"/>
        <c:auto val="1"/>
        <c:lblAlgn val="ctr"/>
        <c:lblOffset val="100"/>
        <c:noMultiLvlLbl val="0"/>
      </c:catAx>
      <c:valAx>
        <c:axId val="4063910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40636800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7.0001049868766402E-2"/>
          <c:y val="7.332178477690289E-2"/>
          <c:w val="0.86664750656167977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Age!$L$8</c:f>
              <c:strCache>
                <c:ptCount val="1"/>
                <c:pt idx="0">
                  <c:v>50 years and over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Age!$B$83:$B$107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Age!$L$9:$L$33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A7-4C78-AC14-712BEA7BCE15}"/>
            </c:ext>
          </c:extLst>
        </c:ser>
        <c:ser>
          <c:idx val="1"/>
          <c:order val="1"/>
          <c:tx>
            <c:strRef>
              <c:f>Age!$T$76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Age!$V$116:$V$140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A7-4C78-AC14-712BEA7BC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9204352"/>
        <c:axId val="209206656"/>
      </c:barChart>
      <c:catAx>
        <c:axId val="209204352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209206656"/>
        <c:crosses val="autoZero"/>
        <c:auto val="1"/>
        <c:lblAlgn val="ctr"/>
        <c:lblOffset val="100"/>
        <c:noMultiLvlLbl val="0"/>
      </c:catAx>
      <c:valAx>
        <c:axId val="20920665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209204352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507975410358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TimeInService!$K$8</c:f>
              <c:strCache>
                <c:ptCount val="1"/>
                <c:pt idx="0">
                  <c:v>Less than 2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TimeInService!$K$9:$K$33</c:f>
              <c:numCache>
                <c:formatCode>0.0%</c:formatCode>
                <c:ptCount val="25"/>
                <c:pt idx="0">
                  <c:v>0.36262203626220363</c:v>
                </c:pt>
                <c:pt idx="1">
                  <c:v>0.50509731232622801</c:v>
                </c:pt>
                <c:pt idx="2">
                  <c:v>0.49312557286892761</c:v>
                </c:pt>
                <c:pt idx="3">
                  <c:v>0.23292916400765795</c:v>
                </c:pt>
                <c:pt idx="4">
                  <c:v>0.32915496001728983</c:v>
                </c:pt>
                <c:pt idx="5">
                  <c:v>0.2837078651685393</c:v>
                </c:pt>
                <c:pt idx="6">
                  <c:v>0.27193732193732195</c:v>
                </c:pt>
                <c:pt idx="7">
                  <c:v>0.35130970724191063</c:v>
                </c:pt>
                <c:pt idx="8">
                  <c:v>0.32512315270935965</c:v>
                </c:pt>
                <c:pt idx="9">
                  <c:v>0.32113373692900388</c:v>
                </c:pt>
                <c:pt idx="10">
                  <c:v>0.29593023255813955</c:v>
                </c:pt>
                <c:pt idx="11">
                  <c:v>0.44318181818181818</c:v>
                </c:pt>
                <c:pt idx="12">
                  <c:v>0.47290116896918177</c:v>
                </c:pt>
                <c:pt idx="13">
                  <c:v>0.30617495711835341</c:v>
                </c:pt>
                <c:pt idx="14">
                  <c:v>0.29164360819037083</c:v>
                </c:pt>
                <c:pt idx="15">
                  <c:v>0.24214103653355989</c:v>
                </c:pt>
                <c:pt idx="16">
                  <c:v>0.31584948688711517</c:v>
                </c:pt>
                <c:pt idx="17">
                  <c:v>0.29517241379310344</c:v>
                </c:pt>
                <c:pt idx="18">
                  <c:v>0.31435643564356436</c:v>
                </c:pt>
                <c:pt idx="19">
                  <c:v>0.34125519150899863</c:v>
                </c:pt>
                <c:pt idx="20">
                  <c:v>0.32835820895522383</c:v>
                </c:pt>
                <c:pt idx="21">
                  <c:v>0.36312849162011174</c:v>
                </c:pt>
                <c:pt idx="22">
                  <c:v>0.32428233548207575</c:v>
                </c:pt>
                <c:pt idx="23">
                  <c:v>0.31886741503683985</c:v>
                </c:pt>
                <c:pt idx="24">
                  <c:v>0.33552504351189322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0F-4EAD-93E5-92E21CF899A5}"/>
            </c:ext>
          </c:extLst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TimeInService!$U$42:$U$66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0F-4EAD-93E5-92E21CF89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09659776"/>
        <c:axId val="210264064"/>
      </c:barChart>
      <c:catAx>
        <c:axId val="209659776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210264064"/>
        <c:crosses val="autoZero"/>
        <c:auto val="1"/>
        <c:lblAlgn val="ctr"/>
        <c:lblOffset val="100"/>
        <c:noMultiLvlLbl val="0"/>
      </c:catAx>
      <c:valAx>
        <c:axId val="21026406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209659776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TimeInService!$L$8</c:f>
              <c:strCache>
                <c:ptCount val="1"/>
                <c:pt idx="0">
                  <c:v>2 - 5 Years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TimeInService!$L$9:$L$33</c:f>
              <c:numCache>
                <c:formatCode>0.0%</c:formatCode>
                <c:ptCount val="25"/>
                <c:pt idx="0">
                  <c:v>0.36262203626220363</c:v>
                </c:pt>
                <c:pt idx="1">
                  <c:v>0.50509731232622801</c:v>
                </c:pt>
                <c:pt idx="2">
                  <c:v>0.49312557286892761</c:v>
                </c:pt>
                <c:pt idx="3">
                  <c:v>0.23292916400765795</c:v>
                </c:pt>
                <c:pt idx="4">
                  <c:v>0.32915496001728983</c:v>
                </c:pt>
                <c:pt idx="5">
                  <c:v>0.2837078651685393</c:v>
                </c:pt>
                <c:pt idx="6">
                  <c:v>0.27193732193732195</c:v>
                </c:pt>
                <c:pt idx="7">
                  <c:v>0.35130970724191063</c:v>
                </c:pt>
                <c:pt idx="8">
                  <c:v>0.32512315270935965</c:v>
                </c:pt>
                <c:pt idx="9">
                  <c:v>0.32113373692900388</c:v>
                </c:pt>
                <c:pt idx="10">
                  <c:v>0.29593023255813955</c:v>
                </c:pt>
                <c:pt idx="11">
                  <c:v>0.44318181818181818</c:v>
                </c:pt>
                <c:pt idx="12">
                  <c:v>0.47290116896918177</c:v>
                </c:pt>
                <c:pt idx="13">
                  <c:v>0.30617495711835341</c:v>
                </c:pt>
                <c:pt idx="14">
                  <c:v>0.29164360819037083</c:v>
                </c:pt>
                <c:pt idx="15">
                  <c:v>0.24214103653355989</c:v>
                </c:pt>
                <c:pt idx="16">
                  <c:v>0.31584948688711517</c:v>
                </c:pt>
                <c:pt idx="17">
                  <c:v>0.29517241379310344</c:v>
                </c:pt>
                <c:pt idx="18">
                  <c:v>0.31435643564356436</c:v>
                </c:pt>
                <c:pt idx="19">
                  <c:v>0.34125519150899863</c:v>
                </c:pt>
                <c:pt idx="20">
                  <c:v>0.32835820895522383</c:v>
                </c:pt>
                <c:pt idx="21">
                  <c:v>0.36312849162011174</c:v>
                </c:pt>
                <c:pt idx="22">
                  <c:v>0.32428233548207575</c:v>
                </c:pt>
                <c:pt idx="23">
                  <c:v>0.31886741503683985</c:v>
                </c:pt>
                <c:pt idx="24">
                  <c:v>0.33552504351189322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0-4E34-88D1-E94841086942}"/>
            </c:ext>
          </c:extLst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TimeInService!$V$42:$V$66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D0-4E34-88D1-E94841086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6583680"/>
        <c:axId val="226585600"/>
      </c:barChart>
      <c:catAx>
        <c:axId val="226583680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226585600"/>
        <c:crosses val="autoZero"/>
        <c:auto val="1"/>
        <c:lblAlgn val="ctr"/>
        <c:lblOffset val="100"/>
        <c:noMultiLvlLbl val="0"/>
      </c:catAx>
      <c:valAx>
        <c:axId val="22658560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226583680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TimeInService!$M$8</c:f>
              <c:strCache>
                <c:ptCount val="1"/>
                <c:pt idx="0">
                  <c:v>5 - 10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TimeInService!$M$9:$M$33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E5-4F6F-BAA6-2BAA15CF54B8}"/>
            </c:ext>
          </c:extLst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TimeInService!$W$42:$W$66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E5-4F6F-BAA6-2BAA15CF5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27313920"/>
        <c:axId val="231366656"/>
      </c:barChart>
      <c:catAx>
        <c:axId val="227313920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231366656"/>
        <c:crosses val="autoZero"/>
        <c:auto val="1"/>
        <c:lblAlgn val="ctr"/>
        <c:lblOffset val="100"/>
        <c:noMultiLvlLbl val="0"/>
      </c:catAx>
      <c:valAx>
        <c:axId val="23136665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227313920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507975410358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TimeInService!$N$8</c:f>
              <c:strCache>
                <c:ptCount val="1"/>
                <c:pt idx="0">
                  <c:v>10 - 20 Years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TimeInService!$N$9:$N$33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44-4D7D-8164-F7EBF8BC6361}"/>
            </c:ext>
          </c:extLst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TimeInService!$X$42:$X$66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44-4D7D-8164-F7EBF8BC6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1603200"/>
        <c:axId val="231695104"/>
      </c:barChart>
      <c:catAx>
        <c:axId val="231603200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231695104"/>
        <c:crosses val="autoZero"/>
        <c:auto val="1"/>
        <c:lblAlgn val="ctr"/>
        <c:lblOffset val="100"/>
        <c:noMultiLvlLbl val="0"/>
      </c:catAx>
      <c:valAx>
        <c:axId val="23169510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231603200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TimeInService!$O$8</c:f>
              <c:strCache>
                <c:ptCount val="1"/>
                <c:pt idx="0">
                  <c:v>20 - 30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TimeInService!$O$9:$O$33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E3-4278-AC64-506022B8936B}"/>
            </c:ext>
          </c:extLst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TimeInService!$Y$42:$Y$66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E3-4278-AC64-506022B89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2769792"/>
        <c:axId val="232873984"/>
      </c:barChart>
      <c:catAx>
        <c:axId val="232769792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232873984"/>
        <c:crosses val="autoZero"/>
        <c:auto val="1"/>
        <c:lblAlgn val="ctr"/>
        <c:lblOffset val="100"/>
        <c:noMultiLvlLbl val="0"/>
      </c:catAx>
      <c:valAx>
        <c:axId val="23287398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232769792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TimeInService!$P$8</c:f>
              <c:strCache>
                <c:ptCount val="1"/>
                <c:pt idx="0">
                  <c:v>30 Years or more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TimeInService!$P$9:$P$33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A3-4A0A-9694-D00BBCFF2B01}"/>
            </c:ext>
          </c:extLst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TimeInService!$Z$42:$Z$66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A3-4A0A-9694-D00BBCFF2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35532672"/>
        <c:axId val="235534976"/>
      </c:barChart>
      <c:catAx>
        <c:axId val="235532672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235534976"/>
        <c:crosses val="autoZero"/>
        <c:auto val="1"/>
        <c:lblAlgn val="ctr"/>
        <c:lblOffset val="100"/>
        <c:noMultiLvlLbl val="0"/>
      </c:catAx>
      <c:valAx>
        <c:axId val="23553497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235532672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507975410358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TimeInService!$K$8</c:f>
              <c:strCache>
                <c:ptCount val="1"/>
                <c:pt idx="0">
                  <c:v>Less than 2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TimeInService!$K$83:$K$107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1A-4CC8-9BA0-079B8EC5CEF7}"/>
            </c:ext>
          </c:extLst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TimeInService!$U$116:$U$140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1A-4CC8-9BA0-079B8EC5C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0599040"/>
        <c:axId val="240600576"/>
      </c:barChart>
      <c:catAx>
        <c:axId val="240599040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240600576"/>
        <c:crosses val="autoZero"/>
        <c:auto val="1"/>
        <c:lblAlgn val="ctr"/>
        <c:lblOffset val="100"/>
        <c:noMultiLvlLbl val="0"/>
      </c:catAx>
      <c:valAx>
        <c:axId val="240600576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240599040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TimeInService!$L$8</c:f>
              <c:strCache>
                <c:ptCount val="1"/>
                <c:pt idx="0">
                  <c:v>2 - 5 Years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TimeInService!$L$83:$L$107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3B-46BC-A55B-DC6E9044D180}"/>
            </c:ext>
          </c:extLst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TimeInService!$V$116:$V$140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3B-46BC-A55B-DC6E9044D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1958912"/>
        <c:axId val="241960448"/>
      </c:barChart>
      <c:catAx>
        <c:axId val="241958912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241960448"/>
        <c:crosses val="autoZero"/>
        <c:auto val="1"/>
        <c:lblAlgn val="ctr"/>
        <c:lblOffset val="100"/>
        <c:noMultiLvlLbl val="0"/>
      </c:catAx>
      <c:valAx>
        <c:axId val="241960448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241958912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TimeInService!$M$8</c:f>
              <c:strCache>
                <c:ptCount val="1"/>
                <c:pt idx="0">
                  <c:v>5 - 10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TimeInService!$M$83:$M$107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F8-47F1-89AA-2AEE008AD057}"/>
            </c:ext>
          </c:extLst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TimeInService!$W$116:$W$140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F8-47F1-89AA-2AEE008AD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48231040"/>
        <c:axId val="248232960"/>
      </c:barChart>
      <c:catAx>
        <c:axId val="248231040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248232960"/>
        <c:crosses val="autoZero"/>
        <c:auto val="1"/>
        <c:lblAlgn val="ctr"/>
        <c:lblOffset val="100"/>
        <c:noMultiLvlLbl val="0"/>
      </c:catAx>
      <c:valAx>
        <c:axId val="24823296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248231040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Turnover Rate of Social Workers (Headcount)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Turnover!$E$7</c:f>
              <c:strCache>
                <c:ptCount val="1"/>
                <c:pt idx="0">
                  <c:v>Total Number of Starters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Turnover!$B$8:$B$29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Turnover!$E$8:$E$29</c:f>
              <c:numCache>
                <c:formatCode>0</c:formatCode>
                <c:ptCount val="22"/>
                <c:pt idx="0">
                  <c:v>14</c:v>
                </c:pt>
                <c:pt idx="1">
                  <c:v>32</c:v>
                </c:pt>
                <c:pt idx="2">
                  <c:v>55</c:v>
                </c:pt>
                <c:pt idx="3">
                  <c:v>49</c:v>
                </c:pt>
                <c:pt idx="4">
                  <c:v>103</c:v>
                </c:pt>
                <c:pt idx="5">
                  <c:v>17</c:v>
                </c:pt>
                <c:pt idx="6">
                  <c:v>101</c:v>
                </c:pt>
                <c:pt idx="7">
                  <c:v>26</c:v>
                </c:pt>
                <c:pt idx="8">
                  <c:v>26</c:v>
                </c:pt>
                <c:pt idx="9">
                  <c:v>86</c:v>
                </c:pt>
                <c:pt idx="10">
                  <c:v>32</c:v>
                </c:pt>
                <c:pt idx="11">
                  <c:v>29</c:v>
                </c:pt>
                <c:pt idx="12">
                  <c:v>29</c:v>
                </c:pt>
                <c:pt idx="13">
                  <c:v>45</c:v>
                </c:pt>
                <c:pt idx="14">
                  <c:v>20</c:v>
                </c:pt>
                <c:pt idx="15">
                  <c:v>67</c:v>
                </c:pt>
                <c:pt idx="16">
                  <c:v>11</c:v>
                </c:pt>
                <c:pt idx="17">
                  <c:v>8</c:v>
                </c:pt>
                <c:pt idx="18">
                  <c:v>14</c:v>
                </c:pt>
                <c:pt idx="19">
                  <c:v>90</c:v>
                </c:pt>
                <c:pt idx="20">
                  <c:v>8</c:v>
                </c:pt>
                <c:pt idx="2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1-48A8-AA16-E0C2A3890AED}"/>
            </c:ext>
          </c:extLst>
        </c:ser>
        <c:ser>
          <c:idx val="1"/>
          <c:order val="1"/>
          <c:tx>
            <c:strRef>
              <c:f>Turnover!$F$7</c:f>
              <c:strCache>
                <c:ptCount val="1"/>
                <c:pt idx="0">
                  <c:v>Total Number of Leavers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Turnover!$B$8:$B$29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Turnover!$F$8:$F$29</c:f>
              <c:numCache>
                <c:formatCode>#,##0</c:formatCode>
                <c:ptCount val="22"/>
                <c:pt idx="0">
                  <c:v>15</c:v>
                </c:pt>
                <c:pt idx="1">
                  <c:v>37</c:v>
                </c:pt>
                <c:pt idx="2">
                  <c:v>59</c:v>
                </c:pt>
                <c:pt idx="3">
                  <c:v>33</c:v>
                </c:pt>
                <c:pt idx="4">
                  <c:v>66</c:v>
                </c:pt>
                <c:pt idx="5">
                  <c:v>17</c:v>
                </c:pt>
                <c:pt idx="6">
                  <c:v>105</c:v>
                </c:pt>
                <c:pt idx="7">
                  <c:v>26</c:v>
                </c:pt>
                <c:pt idx="8">
                  <c:v>28</c:v>
                </c:pt>
                <c:pt idx="9">
                  <c:v>45</c:v>
                </c:pt>
                <c:pt idx="10">
                  <c:v>14</c:v>
                </c:pt>
                <c:pt idx="11">
                  <c:v>26</c:v>
                </c:pt>
                <c:pt idx="12">
                  <c:v>23</c:v>
                </c:pt>
                <c:pt idx="13">
                  <c:v>74</c:v>
                </c:pt>
                <c:pt idx="14">
                  <c:v>23</c:v>
                </c:pt>
                <c:pt idx="15">
                  <c:v>111</c:v>
                </c:pt>
                <c:pt idx="16">
                  <c:v>29</c:v>
                </c:pt>
                <c:pt idx="17">
                  <c:v>16</c:v>
                </c:pt>
                <c:pt idx="18">
                  <c:v>20</c:v>
                </c:pt>
                <c:pt idx="19">
                  <c:v>74</c:v>
                </c:pt>
                <c:pt idx="20">
                  <c:v>15</c:v>
                </c:pt>
                <c:pt idx="2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D1-48A8-AA16-E0C2A3890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41052416"/>
        <c:axId val="41062784"/>
      </c:barChart>
      <c:barChart>
        <c:barDir val="col"/>
        <c:grouping val="clustered"/>
        <c:varyColors val="0"/>
        <c:ser>
          <c:idx val="4"/>
          <c:order val="6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2225">
              <a:solidFill>
                <a:srgbClr val="66FF99"/>
              </a:solidFill>
              <a:prstDash val="solid"/>
            </a:ln>
          </c:spPr>
          <c:invertIfNegative val="0"/>
          <c:val>
            <c:numRef>
              <c:f>Turnover!$V$8:$V$29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D1-48A8-AA16-E0C2A3890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41065088"/>
        <c:axId val="41182720"/>
      </c:barChart>
      <c:lineChart>
        <c:grouping val="standard"/>
        <c:varyColors val="0"/>
        <c:ser>
          <c:idx val="2"/>
          <c:order val="2"/>
          <c:tx>
            <c:strRef>
              <c:f>Turnover!$G$7</c:f>
              <c:strCache>
                <c:ptCount val="1"/>
                <c:pt idx="0">
                  <c:v>Turnover  Rate 2018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Turnover!$G$8:$G$29</c:f>
              <c:numCache>
                <c:formatCode>0.0</c:formatCode>
                <c:ptCount val="22"/>
                <c:pt idx="0">
                  <c:v>19.736842105263158</c:v>
                </c:pt>
                <c:pt idx="1">
                  <c:v>15.163934426229508</c:v>
                </c:pt>
                <c:pt idx="2">
                  <c:v>25</c:v>
                </c:pt>
                <c:pt idx="3">
                  <c:v>9.4827586206896548</c:v>
                </c:pt>
                <c:pt idx="4">
                  <c:v>13.333333333333334</c:v>
                </c:pt>
                <c:pt idx="5">
                  <c:v>22.666666666666664</c:v>
                </c:pt>
                <c:pt idx="6">
                  <c:v>13.925729442970821</c:v>
                </c:pt>
                <c:pt idx="7">
                  <c:v>19.117647058823529</c:v>
                </c:pt>
                <c:pt idx="8">
                  <c:v>18.666666666666668</c:v>
                </c:pt>
                <c:pt idx="9">
                  <c:v>10.843373493975903</c:v>
                </c:pt>
                <c:pt idx="10">
                  <c:v>7.4866310160427805</c:v>
                </c:pt>
                <c:pt idx="11">
                  <c:v>24.761904761904763</c:v>
                </c:pt>
                <c:pt idx="12">
                  <c:v>23.232323232323232</c:v>
                </c:pt>
                <c:pt idx="13">
                  <c:v>29.249011857707508</c:v>
                </c:pt>
                <c:pt idx="14">
                  <c:v>11.616161616161616</c:v>
                </c:pt>
                <c:pt idx="15">
                  <c:v>20.825515947467167</c:v>
                </c:pt>
                <c:pt idx="16">
                  <c:v>30.526315789473685</c:v>
                </c:pt>
                <c:pt idx="17">
                  <c:v>20.253164556962027</c:v>
                </c:pt>
                <c:pt idx="18">
                  <c:v>23.52941176470588</c:v>
                </c:pt>
                <c:pt idx="19">
                  <c:v>15.74468085106383</c:v>
                </c:pt>
                <c:pt idx="20">
                  <c:v>35.714285714285715</c:v>
                </c:pt>
                <c:pt idx="21">
                  <c:v>33.333333333333329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9D1-48A8-AA16-E0C2A3890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065088"/>
        <c:axId val="41182720"/>
      </c:lineChart>
      <c:scatterChart>
        <c:scatterStyle val="lineMarker"/>
        <c:varyColors val="0"/>
        <c:ser>
          <c:idx val="3"/>
          <c:order val="3"/>
          <c:tx>
            <c:strRef>
              <c:f>Turnover!$U$5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A9D1-48A8-AA16-E0C2A3890AED}"/>
              </c:ext>
            </c:extLst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Turnover!$V$5:$W$5</c:f>
              <c:numCache>
                <c:formatCode>#,##0.0</c:formatCode>
                <c:ptCount val="2"/>
                <c:pt idx="0">
                  <c:v>16.068012752391073</c:v>
                </c:pt>
                <c:pt idx="1">
                  <c:v>16.068012752391073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9D1-48A8-AA16-E0C2A3890AED}"/>
            </c:ext>
          </c:extLst>
        </c:ser>
        <c:ser>
          <c:idx val="6"/>
          <c:order val="4"/>
          <c:tx>
            <c:strRef>
              <c:f>Turnover!$U$6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Turnover!$V$6:$W$6</c:f>
              <c:numCache>
                <c:formatCode>#,##0.0</c:formatCode>
                <c:ptCount val="2"/>
                <c:pt idx="0" formatCode="0">
                  <c:v>19.523308797756748</c:v>
                </c:pt>
                <c:pt idx="1">
                  <c:v>19.523308797756748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9D1-48A8-AA16-E0C2A3890AED}"/>
            </c:ext>
          </c:extLst>
        </c:ser>
        <c:ser>
          <c:idx val="5"/>
          <c:order val="5"/>
          <c:tx>
            <c:strRef>
              <c:f>Turnover!$U$7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A9D1-48A8-AA16-E0C2A3890AED}"/>
              </c:ext>
            </c:extLst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Turnover!$V$7:$W$7</c:f>
              <c:numCache>
                <c:formatCode>0</c:formatCode>
                <c:ptCount val="2"/>
                <c:pt idx="0">
                  <c:v>16.24424689489944</c:v>
                </c:pt>
                <c:pt idx="1">
                  <c:v>16.24424689489944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9D1-48A8-AA16-E0C2A3890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065088"/>
        <c:axId val="41182720"/>
      </c:scatterChart>
      <c:catAx>
        <c:axId val="41052416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06278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41062784"/>
        <c:scaling>
          <c:orientation val="minMax"/>
          <c:max val="120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Starters/ Leavers (Headcount)</a:t>
                </a:r>
              </a:p>
            </c:rich>
          </c:tx>
          <c:layout>
            <c:manualLayout>
              <c:xMode val="edge"/>
              <c:yMode val="edge"/>
              <c:x val="1.7241464448845736E-2"/>
              <c:y val="0.1941544664331407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052416"/>
        <c:crosses val="autoZero"/>
        <c:crossBetween val="between"/>
      </c:valAx>
      <c:catAx>
        <c:axId val="41065088"/>
        <c:scaling>
          <c:orientation val="minMax"/>
        </c:scaling>
        <c:delete val="1"/>
        <c:axPos val="b"/>
        <c:majorTickMark val="out"/>
        <c:minorTickMark val="none"/>
        <c:tickLblPos val="nextTo"/>
        <c:crossAx val="41182720"/>
        <c:crosses val="autoZero"/>
        <c:auto val="1"/>
        <c:lblAlgn val="ctr"/>
        <c:lblOffset val="100"/>
        <c:noMultiLvlLbl val="0"/>
      </c:catAx>
      <c:valAx>
        <c:axId val="41182720"/>
        <c:scaling>
          <c:orientation val="minMax"/>
          <c:max val="6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Turnover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065088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507975410358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TimeInService!$N$8</c:f>
              <c:strCache>
                <c:ptCount val="1"/>
                <c:pt idx="0">
                  <c:v>10 - 20 Years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TimeInService!$N$83:$N$107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1D-4201-8E35-ADB14BC183EE}"/>
            </c:ext>
          </c:extLst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TimeInService!$X$116:$X$140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1D-4201-8E35-ADB14BC183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257519616"/>
        <c:axId val="257521152"/>
      </c:barChart>
      <c:catAx>
        <c:axId val="257519616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257521152"/>
        <c:crosses val="autoZero"/>
        <c:auto val="1"/>
        <c:lblAlgn val="ctr"/>
        <c:lblOffset val="100"/>
        <c:noMultiLvlLbl val="0"/>
      </c:catAx>
      <c:valAx>
        <c:axId val="257521152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257519616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TimeInService!$O$8</c:f>
              <c:strCache>
                <c:ptCount val="1"/>
                <c:pt idx="0">
                  <c:v>20 - 30 Years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TimeInService!$O$83:$O$107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DD-44C1-893C-B10F4CC146DA}"/>
            </c:ext>
          </c:extLst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TimeInService!$Y$116:$Y$140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DD-44C1-893C-B10F4CC146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4865792"/>
        <c:axId val="44867584"/>
      </c:barChart>
      <c:catAx>
        <c:axId val="44865792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44867584"/>
        <c:crosses val="autoZero"/>
        <c:auto val="1"/>
        <c:lblAlgn val="ctr"/>
        <c:lblOffset val="100"/>
        <c:noMultiLvlLbl val="0"/>
      </c:catAx>
      <c:valAx>
        <c:axId val="4486758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44865792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157042869641298E-2"/>
          <c:y val="0"/>
          <c:w val="0.82708369787109948"/>
          <c:h val="0.9522418398140760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TimeInService!$P$8</c:f>
              <c:strCache>
                <c:ptCount val="1"/>
                <c:pt idx="0">
                  <c:v>30 Years or more</c:v>
                </c:pt>
              </c:strCache>
            </c:strRef>
          </c:tx>
          <c:spPr>
            <a:solidFill>
              <a:schemeClr val="bg2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TimeInService!$B$83:$B$107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TimeInService!$P$83:$P$107</c:f>
              <c:numCache>
                <c:formatCode>0.0%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B3-42FE-A589-018E61056B3C}"/>
            </c:ext>
          </c:extLst>
        </c:ser>
        <c:ser>
          <c:idx val="1"/>
          <c:order val="1"/>
          <c:tx>
            <c:strRef>
              <c:f>TimeInService!$V$76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TimeInService!$Z$116:$Z$140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B3-42FE-A589-018E61056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44888064"/>
        <c:axId val="44889600"/>
      </c:barChart>
      <c:catAx>
        <c:axId val="44888064"/>
        <c:scaling>
          <c:orientation val="maxMin"/>
        </c:scaling>
        <c:delete val="1"/>
        <c:axPos val="l"/>
        <c:numFmt formatCode="General" sourceLinked="0"/>
        <c:majorTickMark val="out"/>
        <c:minorTickMark val="none"/>
        <c:tickLblPos val="nextTo"/>
        <c:crossAx val="44889600"/>
        <c:crosses val="autoZero"/>
        <c:auto val="1"/>
        <c:lblAlgn val="ctr"/>
        <c:lblOffset val="100"/>
        <c:noMultiLvlLbl val="0"/>
      </c:catAx>
      <c:valAx>
        <c:axId val="4488960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0"/>
        <c:majorTickMark val="out"/>
        <c:minorTickMark val="none"/>
        <c:tickLblPos val="nextTo"/>
        <c:crossAx val="44888064"/>
        <c:crosses val="max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plotVisOnly val="0"/>
    <c:dispBlanksAs val="gap"/>
    <c:showDLblsOverMax val="0"/>
  </c:chart>
  <c:spPr>
    <a:noFill/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Turnover Rate (Headcount)</a:t>
            </a:r>
            <a:r>
              <a:rPr lang="en-US" sz="1100"/>
              <a:t> 2016-2018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Turnover!$H$40</c:f>
              <c:strCache>
                <c:ptCount val="1"/>
                <c:pt idx="0">
                  <c:v>Change 2016-2018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Turnover!$B$41:$B$65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Turnover!$H$41:$H$65</c:f>
              <c:numCache>
                <c:formatCode>0%</c:formatCode>
                <c:ptCount val="25"/>
                <c:pt idx="0">
                  <c:v>0.22009569377990432</c:v>
                </c:pt>
                <c:pt idx="1">
                  <c:v>5.2555448408871677E-2</c:v>
                </c:pt>
                <c:pt idx="2">
                  <c:v>0.29069767441860461</c:v>
                </c:pt>
                <c:pt idx="3">
                  <c:v>-0.28301093355761148</c:v>
                </c:pt>
                <c:pt idx="4">
                  <c:v>0.1512820512820513</c:v>
                </c:pt>
                <c:pt idx="5">
                  <c:v>0.47333333333333316</c:v>
                </c:pt>
                <c:pt idx="6">
                  <c:v>0.30735579397442481</c:v>
                </c:pt>
                <c:pt idx="7">
                  <c:v>-0.17555147058823531</c:v>
                </c:pt>
                <c:pt idx="8">
                  <c:v>0.26222222222222241</c:v>
                </c:pt>
                <c:pt idx="9">
                  <c:v>0.12151462994836483</c:v>
                </c:pt>
                <c:pt idx="10">
                  <c:v>-8.6631016042780701E-2</c:v>
                </c:pt>
                <c:pt idx="11">
                  <c:v>1.9047619047619081E-2</c:v>
                </c:pt>
                <c:pt idx="12">
                  <c:v>-0.15921115921115933</c:v>
                </c:pt>
                <c:pt idx="13">
                  <c:v>1.2172638021165372</c:v>
                </c:pt>
                <c:pt idx="14">
                  <c:v>-0.29101358411703232</c:v>
                </c:pt>
                <c:pt idx="15">
                  <c:v>0.20878538216820289</c:v>
                </c:pt>
                <c:pt idx="16">
                  <c:v>1.232236842105263</c:v>
                </c:pt>
                <c:pt idx="17">
                  <c:v>1.4810126582278482</c:v>
                </c:pt>
                <c:pt idx="18">
                  <c:v>0.3781512605042015</c:v>
                </c:pt>
                <c:pt idx="19">
                  <c:v>0.13972689742775479</c:v>
                </c:pt>
                <c:pt idx="20">
                  <c:v>-0.27083333333333326</c:v>
                </c:pt>
                <c:pt idx="21">
                  <c:v>0.27083333333333309</c:v>
                </c:pt>
                <c:pt idx="22">
                  <c:v>8.5208861276874104E-2</c:v>
                </c:pt>
                <c:pt idx="23">
                  <c:v>0.26220461529683148</c:v>
                </c:pt>
                <c:pt idx="24">
                  <c:v>2.7886489565201435E-2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B2-4E22-B678-BCB7BFBC5696}"/>
            </c:ext>
          </c:extLst>
        </c:ser>
        <c:ser>
          <c:idx val="1"/>
          <c:order val="1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val>
            <c:numRef>
              <c:f>Turnover!$V$41:$V$65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B2-4E22-B678-BCB7BFBC5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42846848"/>
        <c:axId val="43786624"/>
      </c:barChart>
      <c:catAx>
        <c:axId val="42846848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43786624"/>
        <c:crosses val="autoZero"/>
        <c:auto val="1"/>
        <c:lblAlgn val="ctr"/>
        <c:lblOffset val="100"/>
        <c:noMultiLvlLbl val="0"/>
      </c:catAx>
      <c:valAx>
        <c:axId val="43786624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42846848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Turnover Rate of Social Workers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Turnover!$E$7</c:f>
              <c:strCache>
                <c:ptCount val="1"/>
                <c:pt idx="0">
                  <c:v>Total Number of Starters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Turnover!$B$8:$B$29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Turnover!$E$8:$E$29</c:f>
              <c:numCache>
                <c:formatCode>0</c:formatCode>
                <c:ptCount val="22"/>
                <c:pt idx="0">
                  <c:v>14</c:v>
                </c:pt>
                <c:pt idx="1">
                  <c:v>32</c:v>
                </c:pt>
                <c:pt idx="2">
                  <c:v>55</c:v>
                </c:pt>
                <c:pt idx="3">
                  <c:v>49</c:v>
                </c:pt>
                <c:pt idx="4">
                  <c:v>103</c:v>
                </c:pt>
                <c:pt idx="5">
                  <c:v>17</c:v>
                </c:pt>
                <c:pt idx="6">
                  <c:v>101</c:v>
                </c:pt>
                <c:pt idx="7">
                  <c:v>26</c:v>
                </c:pt>
                <c:pt idx="8">
                  <c:v>26</c:v>
                </c:pt>
                <c:pt idx="9">
                  <c:v>86</c:v>
                </c:pt>
                <c:pt idx="10">
                  <c:v>32</c:v>
                </c:pt>
                <c:pt idx="11">
                  <c:v>29</c:v>
                </c:pt>
                <c:pt idx="12">
                  <c:v>29</c:v>
                </c:pt>
                <c:pt idx="13">
                  <c:v>45</c:v>
                </c:pt>
                <c:pt idx="14">
                  <c:v>20</c:v>
                </c:pt>
                <c:pt idx="15">
                  <c:v>67</c:v>
                </c:pt>
                <c:pt idx="16">
                  <c:v>11</c:v>
                </c:pt>
                <c:pt idx="17">
                  <c:v>8</c:v>
                </c:pt>
                <c:pt idx="18">
                  <c:v>14</c:v>
                </c:pt>
                <c:pt idx="19">
                  <c:v>90</c:v>
                </c:pt>
                <c:pt idx="20">
                  <c:v>8</c:v>
                </c:pt>
                <c:pt idx="21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5B-4412-85A2-7F4E0FD7A0AC}"/>
            </c:ext>
          </c:extLst>
        </c:ser>
        <c:ser>
          <c:idx val="1"/>
          <c:order val="1"/>
          <c:tx>
            <c:strRef>
              <c:f>Turnover!$F$7</c:f>
              <c:strCache>
                <c:ptCount val="1"/>
                <c:pt idx="0">
                  <c:v>Total Number of Leavers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Turnover!$B$8:$B$29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Turnover!$F$8:$F$29</c:f>
              <c:numCache>
                <c:formatCode>#,##0</c:formatCode>
                <c:ptCount val="22"/>
                <c:pt idx="0">
                  <c:v>15</c:v>
                </c:pt>
                <c:pt idx="1">
                  <c:v>37</c:v>
                </c:pt>
                <c:pt idx="2">
                  <c:v>59</c:v>
                </c:pt>
                <c:pt idx="3">
                  <c:v>33</c:v>
                </c:pt>
                <c:pt idx="4">
                  <c:v>66</c:v>
                </c:pt>
                <c:pt idx="5">
                  <c:v>17</c:v>
                </c:pt>
                <c:pt idx="6">
                  <c:v>105</c:v>
                </c:pt>
                <c:pt idx="7">
                  <c:v>26</c:v>
                </c:pt>
                <c:pt idx="8">
                  <c:v>28</c:v>
                </c:pt>
                <c:pt idx="9">
                  <c:v>45</c:v>
                </c:pt>
                <c:pt idx="10">
                  <c:v>14</c:v>
                </c:pt>
                <c:pt idx="11">
                  <c:v>26</c:v>
                </c:pt>
                <c:pt idx="12">
                  <c:v>23</c:v>
                </c:pt>
                <c:pt idx="13">
                  <c:v>74</c:v>
                </c:pt>
                <c:pt idx="14">
                  <c:v>23</c:v>
                </c:pt>
                <c:pt idx="15">
                  <c:v>111</c:v>
                </c:pt>
                <c:pt idx="16">
                  <c:v>29</c:v>
                </c:pt>
                <c:pt idx="17">
                  <c:v>16</c:v>
                </c:pt>
                <c:pt idx="18">
                  <c:v>20</c:v>
                </c:pt>
                <c:pt idx="19">
                  <c:v>74</c:v>
                </c:pt>
                <c:pt idx="20">
                  <c:v>15</c:v>
                </c:pt>
                <c:pt idx="21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5B-4412-85A2-7F4E0FD7A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85104128"/>
        <c:axId val="85106048"/>
      </c:barChart>
      <c:barChart>
        <c:barDir val="col"/>
        <c:grouping val="clustered"/>
        <c:varyColors val="0"/>
        <c:ser>
          <c:idx val="4"/>
          <c:order val="6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66FF99"/>
              </a:solidFill>
            </a:ln>
          </c:spPr>
          <c:invertIfNegative val="0"/>
          <c:dPt>
            <c:idx val="16"/>
            <c:invertIfNegative val="0"/>
            <c:bubble3D val="0"/>
            <c:spPr>
              <a:noFill/>
              <a:ln w="22225">
                <a:solidFill>
                  <a:srgbClr val="66FF99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55B-4412-85A2-7F4E0FD7A0AC}"/>
              </c:ext>
            </c:extLst>
          </c:dPt>
          <c:val>
            <c:numRef>
              <c:f>Turnover!$V$76:$V$97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55B-4412-85A2-7F4E0FD7A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91649536"/>
        <c:axId val="91651456"/>
      </c:barChart>
      <c:lineChart>
        <c:grouping val="standard"/>
        <c:varyColors val="0"/>
        <c:ser>
          <c:idx val="2"/>
          <c:order val="2"/>
          <c:tx>
            <c:strRef>
              <c:f>Turnover!$G$7</c:f>
              <c:strCache>
                <c:ptCount val="1"/>
                <c:pt idx="0">
                  <c:v>Turnover  Rate 2018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Turnover!$G$8:$G$29</c:f>
              <c:numCache>
                <c:formatCode>0.0</c:formatCode>
                <c:ptCount val="22"/>
                <c:pt idx="0">
                  <c:v>19.736842105263158</c:v>
                </c:pt>
                <c:pt idx="1">
                  <c:v>15.163934426229508</c:v>
                </c:pt>
                <c:pt idx="2">
                  <c:v>25</c:v>
                </c:pt>
                <c:pt idx="3">
                  <c:v>9.4827586206896548</c:v>
                </c:pt>
                <c:pt idx="4">
                  <c:v>13.333333333333334</c:v>
                </c:pt>
                <c:pt idx="5">
                  <c:v>22.666666666666664</c:v>
                </c:pt>
                <c:pt idx="6">
                  <c:v>13.925729442970821</c:v>
                </c:pt>
                <c:pt idx="7">
                  <c:v>19.117647058823529</c:v>
                </c:pt>
                <c:pt idx="8">
                  <c:v>18.666666666666668</c:v>
                </c:pt>
                <c:pt idx="9">
                  <c:v>10.843373493975903</c:v>
                </c:pt>
                <c:pt idx="10">
                  <c:v>7.4866310160427805</c:v>
                </c:pt>
                <c:pt idx="11">
                  <c:v>24.761904761904763</c:v>
                </c:pt>
                <c:pt idx="12">
                  <c:v>23.232323232323232</c:v>
                </c:pt>
                <c:pt idx="13">
                  <c:v>29.249011857707508</c:v>
                </c:pt>
                <c:pt idx="14">
                  <c:v>11.616161616161616</c:v>
                </c:pt>
                <c:pt idx="15">
                  <c:v>20.825515947467167</c:v>
                </c:pt>
                <c:pt idx="16">
                  <c:v>30.526315789473685</c:v>
                </c:pt>
                <c:pt idx="17">
                  <c:v>20.253164556962027</c:v>
                </c:pt>
                <c:pt idx="18">
                  <c:v>23.52941176470588</c:v>
                </c:pt>
                <c:pt idx="19">
                  <c:v>15.74468085106383</c:v>
                </c:pt>
                <c:pt idx="20">
                  <c:v>35.714285714285715</c:v>
                </c:pt>
                <c:pt idx="21">
                  <c:v>33.333333333333329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5B-4412-85A2-7F4E0FD7A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49536"/>
        <c:axId val="91651456"/>
      </c:lineChart>
      <c:scatterChart>
        <c:scatterStyle val="lineMarker"/>
        <c:varyColors val="0"/>
        <c:ser>
          <c:idx val="3"/>
          <c:order val="3"/>
          <c:tx>
            <c:strRef>
              <c:f>Turnover!$U$5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6-355B-4412-85A2-7F4E0FD7A0AC}"/>
              </c:ext>
            </c:extLst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Turnover!$V$5:$W$5</c:f>
              <c:numCache>
                <c:formatCode>#,##0.0</c:formatCode>
                <c:ptCount val="2"/>
                <c:pt idx="0">
                  <c:v>16.068012752391073</c:v>
                </c:pt>
                <c:pt idx="1">
                  <c:v>16.068012752391073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55B-4412-85A2-7F4E0FD7A0AC}"/>
            </c:ext>
          </c:extLst>
        </c:ser>
        <c:ser>
          <c:idx val="6"/>
          <c:order val="4"/>
          <c:tx>
            <c:strRef>
              <c:f>Turnover!$U$6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Turnover!$V$6:$W$6</c:f>
              <c:numCache>
                <c:formatCode>#,##0.0</c:formatCode>
                <c:ptCount val="2"/>
                <c:pt idx="0" formatCode="0">
                  <c:v>19.523308797756748</c:v>
                </c:pt>
                <c:pt idx="1">
                  <c:v>19.523308797756748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355B-4412-85A2-7F4E0FD7A0AC}"/>
            </c:ext>
          </c:extLst>
        </c:ser>
        <c:ser>
          <c:idx val="5"/>
          <c:order val="5"/>
          <c:tx>
            <c:strRef>
              <c:f>Turnover!$U$7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9-355B-4412-85A2-7F4E0FD7A0AC}"/>
              </c:ext>
            </c:extLst>
          </c:dPt>
          <c:xVal>
            <c:numRef>
              <c:f>Turnover!$V$4:$W$4</c:f>
              <c:numCache>
                <c:formatCode>General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Turnover!$V$7:$W$7</c:f>
              <c:numCache>
                <c:formatCode>0</c:formatCode>
                <c:ptCount val="2"/>
                <c:pt idx="0">
                  <c:v>16.24424689489944</c:v>
                </c:pt>
                <c:pt idx="1">
                  <c:v>16.24424689489944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355B-4412-85A2-7F4E0FD7A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1649536"/>
        <c:axId val="91651456"/>
      </c:scatterChart>
      <c:catAx>
        <c:axId val="85104128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106048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8510604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Starters/ Leavers</a:t>
                </a:r>
                <a:r>
                  <a:rPr lang="en-GB" sz="900" b="1" baseline="0"/>
                  <a:t> </a:t>
                </a:r>
                <a:r>
                  <a:rPr lang="en-GB" sz="900" b="1"/>
                  <a:t>(FTE)</a:t>
                </a:r>
              </a:p>
            </c:rich>
          </c:tx>
          <c:layout>
            <c:manualLayout>
              <c:xMode val="edge"/>
              <c:yMode val="edge"/>
              <c:x val="1.7241464448845736E-2"/>
              <c:y val="0.222037863137830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5104128"/>
        <c:crosses val="autoZero"/>
        <c:crossBetween val="between"/>
      </c:valAx>
      <c:catAx>
        <c:axId val="91649536"/>
        <c:scaling>
          <c:orientation val="minMax"/>
        </c:scaling>
        <c:delete val="1"/>
        <c:axPos val="b"/>
        <c:majorTickMark val="out"/>
        <c:minorTickMark val="none"/>
        <c:tickLblPos val="nextTo"/>
        <c:crossAx val="91651456"/>
        <c:crosses val="autoZero"/>
        <c:auto val="1"/>
        <c:lblAlgn val="ctr"/>
        <c:lblOffset val="100"/>
        <c:noMultiLvlLbl val="0"/>
      </c:catAx>
      <c:valAx>
        <c:axId val="91651456"/>
        <c:scaling>
          <c:orientation val="minMax"/>
          <c:max val="6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Turnover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1649536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Turnover Rate (FTE)</a:t>
            </a:r>
            <a:r>
              <a:rPr lang="en-US" sz="1100"/>
              <a:t> </a:t>
            </a:r>
          </a:p>
          <a:p>
            <a:pPr>
              <a:defRPr sz="1100"/>
            </a:pPr>
            <a:r>
              <a:rPr lang="en-US" sz="1100"/>
              <a:t>2016-2018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Turnover!$H$40</c:f>
              <c:strCache>
                <c:ptCount val="1"/>
                <c:pt idx="0">
                  <c:v>Change 2016-2018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Turnover!$B$41:$B$65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Turnover!$H$41:$H$65</c:f>
              <c:numCache>
                <c:formatCode>0%</c:formatCode>
                <c:ptCount val="25"/>
                <c:pt idx="0">
                  <c:v>0.22009569377990432</c:v>
                </c:pt>
                <c:pt idx="1">
                  <c:v>5.2555448408871677E-2</c:v>
                </c:pt>
                <c:pt idx="2">
                  <c:v>0.29069767441860461</c:v>
                </c:pt>
                <c:pt idx="3">
                  <c:v>-0.28301093355761148</c:v>
                </c:pt>
                <c:pt idx="4">
                  <c:v>0.1512820512820513</c:v>
                </c:pt>
                <c:pt idx="5">
                  <c:v>0.47333333333333316</c:v>
                </c:pt>
                <c:pt idx="6">
                  <c:v>0.30735579397442481</c:v>
                </c:pt>
                <c:pt idx="7">
                  <c:v>-0.17555147058823531</c:v>
                </c:pt>
                <c:pt idx="8">
                  <c:v>0.26222222222222241</c:v>
                </c:pt>
                <c:pt idx="9">
                  <c:v>0.12151462994836483</c:v>
                </c:pt>
                <c:pt idx="10">
                  <c:v>-8.6631016042780701E-2</c:v>
                </c:pt>
                <c:pt idx="11">
                  <c:v>1.9047619047619081E-2</c:v>
                </c:pt>
                <c:pt idx="12">
                  <c:v>-0.15921115921115933</c:v>
                </c:pt>
                <c:pt idx="13">
                  <c:v>1.2172638021165372</c:v>
                </c:pt>
                <c:pt idx="14">
                  <c:v>-0.29101358411703232</c:v>
                </c:pt>
                <c:pt idx="15">
                  <c:v>0.20878538216820289</c:v>
                </c:pt>
                <c:pt idx="16">
                  <c:v>1.232236842105263</c:v>
                </c:pt>
                <c:pt idx="17">
                  <c:v>1.4810126582278482</c:v>
                </c:pt>
                <c:pt idx="18">
                  <c:v>0.3781512605042015</c:v>
                </c:pt>
                <c:pt idx="19">
                  <c:v>0.13972689742775479</c:v>
                </c:pt>
                <c:pt idx="20">
                  <c:v>-0.27083333333333326</c:v>
                </c:pt>
                <c:pt idx="21">
                  <c:v>0.27083333333333309</c:v>
                </c:pt>
                <c:pt idx="22">
                  <c:v>8.5208861276874104E-2</c:v>
                </c:pt>
                <c:pt idx="23">
                  <c:v>0.26220461529683148</c:v>
                </c:pt>
                <c:pt idx="24">
                  <c:v>2.7886489565201435E-2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3D-4B55-A3C9-F938D3742462}"/>
            </c:ext>
          </c:extLst>
        </c:ser>
        <c:ser>
          <c:idx val="1"/>
          <c:order val="1"/>
          <c:tx>
            <c:strRef>
              <c:f>Turnover!$W$2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val>
            <c:numRef>
              <c:f>Turnover!$V$109:$V$133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3D-4B55-A3C9-F938D3742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97043200"/>
        <c:axId val="97045120"/>
      </c:barChart>
      <c:catAx>
        <c:axId val="97043200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97045120"/>
        <c:crosses val="autoZero"/>
        <c:auto val="1"/>
        <c:lblAlgn val="ctr"/>
        <c:lblOffset val="100"/>
        <c:noMultiLvlLbl val="0"/>
      </c:catAx>
      <c:valAx>
        <c:axId val="9704512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97043200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Agency Worker Rate (Headcount)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Agency!$E$7</c:f>
              <c:strCache>
                <c:ptCount val="1"/>
                <c:pt idx="0">
                  <c:v>Number of Agency Workers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Agency!$B$8:$B$29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Agency!$E$8:$E$29</c:f>
              <c:numCache>
                <c:formatCode>0</c:formatCode>
                <c:ptCount val="22"/>
                <c:pt idx="0">
                  <c:v>6</c:v>
                </c:pt>
                <c:pt idx="1">
                  <c:v>0</c:v>
                </c:pt>
                <c:pt idx="2">
                  <c:v>42</c:v>
                </c:pt>
                <c:pt idx="3">
                  <c:v>1</c:v>
                </c:pt>
                <c:pt idx="4">
                  <c:v>107</c:v>
                </c:pt>
                <c:pt idx="5">
                  <c:v>7</c:v>
                </c:pt>
                <c:pt idx="6">
                  <c:v>91</c:v>
                </c:pt>
                <c:pt idx="7">
                  <c:v>80</c:v>
                </c:pt>
                <c:pt idx="8">
                  <c:v>19</c:v>
                </c:pt>
                <c:pt idx="9">
                  <c:v>31</c:v>
                </c:pt>
                <c:pt idx="10">
                  <c:v>5</c:v>
                </c:pt>
                <c:pt idx="11">
                  <c:v>51</c:v>
                </c:pt>
                <c:pt idx="12">
                  <c:v>49</c:v>
                </c:pt>
                <c:pt idx="13">
                  <c:v>62</c:v>
                </c:pt>
                <c:pt idx="14">
                  <c:v>29</c:v>
                </c:pt>
                <c:pt idx="15">
                  <c:v>134</c:v>
                </c:pt>
                <c:pt idx="16">
                  <c:v>86</c:v>
                </c:pt>
                <c:pt idx="17">
                  <c:v>35</c:v>
                </c:pt>
                <c:pt idx="18">
                  <c:v>13</c:v>
                </c:pt>
                <c:pt idx="19">
                  <c:v>58</c:v>
                </c:pt>
                <c:pt idx="20">
                  <c:v>19</c:v>
                </c:pt>
                <c:pt idx="2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74-49A0-8C1F-2EC4CF10CF0D}"/>
            </c:ext>
          </c:extLst>
        </c:ser>
        <c:ser>
          <c:idx val="1"/>
          <c:order val="1"/>
          <c:tx>
            <c:strRef>
              <c:f>Agency!$F$7</c:f>
              <c:strCache>
                <c:ptCount val="1"/>
                <c:pt idx="0">
                  <c:v>Number  Covering Vacancies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Agency!$B$8:$B$29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Agency!$F$8:$F$29</c:f>
              <c:numCache>
                <c:formatCode>#,##0</c:formatCode>
                <c:ptCount val="22"/>
                <c:pt idx="0">
                  <c:v>6</c:v>
                </c:pt>
                <c:pt idx="1">
                  <c:v>0</c:v>
                </c:pt>
                <c:pt idx="2">
                  <c:v>37</c:v>
                </c:pt>
                <c:pt idx="3">
                  <c:v>1</c:v>
                </c:pt>
                <c:pt idx="4">
                  <c:v>65</c:v>
                </c:pt>
                <c:pt idx="5">
                  <c:v>5</c:v>
                </c:pt>
                <c:pt idx="6">
                  <c:v>52</c:v>
                </c:pt>
                <c:pt idx="7">
                  <c:v>65</c:v>
                </c:pt>
                <c:pt idx="8">
                  <c:v>19</c:v>
                </c:pt>
                <c:pt idx="9">
                  <c:v>31</c:v>
                </c:pt>
                <c:pt idx="10">
                  <c:v>5</c:v>
                </c:pt>
                <c:pt idx="11">
                  <c:v>26</c:v>
                </c:pt>
                <c:pt idx="12">
                  <c:v>27</c:v>
                </c:pt>
                <c:pt idx="13">
                  <c:v>54</c:v>
                </c:pt>
                <c:pt idx="14">
                  <c:v>29</c:v>
                </c:pt>
                <c:pt idx="15">
                  <c:v>132</c:v>
                </c:pt>
                <c:pt idx="16">
                  <c:v>86</c:v>
                </c:pt>
                <c:pt idx="17">
                  <c:v>25</c:v>
                </c:pt>
                <c:pt idx="18">
                  <c:v>13</c:v>
                </c:pt>
                <c:pt idx="19">
                  <c:v>45</c:v>
                </c:pt>
                <c:pt idx="20">
                  <c:v>19</c:v>
                </c:pt>
                <c:pt idx="2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374-49A0-8C1F-2EC4CF10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99814400"/>
        <c:axId val="99830400"/>
      </c:barChart>
      <c:barChart>
        <c:barDir val="col"/>
        <c:grouping val="clustered"/>
        <c:varyColors val="0"/>
        <c:ser>
          <c:idx val="4"/>
          <c:order val="6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66FF99"/>
              </a:solidFill>
            </a:ln>
          </c:spPr>
          <c:invertIfNegative val="0"/>
          <c:val>
            <c:numRef>
              <c:f>Agency!$V$8:$V$29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374-49A0-8C1F-2EC4CF10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11407872"/>
        <c:axId val="111409408"/>
      </c:barChart>
      <c:lineChart>
        <c:grouping val="standard"/>
        <c:varyColors val="0"/>
        <c:ser>
          <c:idx val="2"/>
          <c:order val="2"/>
          <c:tx>
            <c:strRef>
              <c:f>Agency!$G$7</c:f>
              <c:strCache>
                <c:ptCount val="1"/>
                <c:pt idx="0">
                  <c:v>Agency Worker Rate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Agency!$G$8:$G$29</c:f>
              <c:numCache>
                <c:formatCode>0.0</c:formatCode>
                <c:ptCount val="22"/>
                <c:pt idx="0">
                  <c:v>7.3170731707317067</c:v>
                </c:pt>
                <c:pt idx="1">
                  <c:v>0</c:v>
                </c:pt>
                <c:pt idx="2">
                  <c:v>15.107913669064748</c:v>
                </c:pt>
                <c:pt idx="3">
                  <c:v>0.28653295128939826</c:v>
                </c:pt>
                <c:pt idx="4">
                  <c:v>17.774086378737543</c:v>
                </c:pt>
                <c:pt idx="5">
                  <c:v>8.536585365853659</c:v>
                </c:pt>
                <c:pt idx="6">
                  <c:v>10.76923076923077</c:v>
                </c:pt>
                <c:pt idx="7">
                  <c:v>37.037037037037038</c:v>
                </c:pt>
                <c:pt idx="8">
                  <c:v>11.242603550295858</c:v>
                </c:pt>
                <c:pt idx="9">
                  <c:v>6.9506726457399113</c:v>
                </c:pt>
                <c:pt idx="10">
                  <c:v>2.604166666666667</c:v>
                </c:pt>
                <c:pt idx="11">
                  <c:v>32.692307692307693</c:v>
                </c:pt>
                <c:pt idx="12">
                  <c:v>33.108108108108105</c:v>
                </c:pt>
                <c:pt idx="13">
                  <c:v>19.682539682539684</c:v>
                </c:pt>
                <c:pt idx="14">
                  <c:v>12.77533039647577</c:v>
                </c:pt>
                <c:pt idx="15">
                  <c:v>20.089955022488756</c:v>
                </c:pt>
                <c:pt idx="16">
                  <c:v>47.513812154696133</c:v>
                </c:pt>
                <c:pt idx="17">
                  <c:v>30.701754385964914</c:v>
                </c:pt>
                <c:pt idx="18">
                  <c:v>13.26530612244898</c:v>
                </c:pt>
                <c:pt idx="19">
                  <c:v>10.984848484848484</c:v>
                </c:pt>
                <c:pt idx="20">
                  <c:v>31.147540983606557</c:v>
                </c:pt>
                <c:pt idx="21">
                  <c:v>30.487804878048781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374-49A0-8C1F-2EC4CF10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407872"/>
        <c:axId val="111409408"/>
      </c:lineChart>
      <c:scatterChart>
        <c:scatterStyle val="lineMarker"/>
        <c:varyColors val="0"/>
        <c:ser>
          <c:idx val="3"/>
          <c:order val="3"/>
          <c:tx>
            <c:strRef>
              <c:f>Agency!$U$5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A374-49A0-8C1F-2EC4CF10CF0D}"/>
              </c:ext>
            </c:extLst>
          </c:dPt>
          <c:xVal>
            <c:numRef>
              <c:f>Agency!$V$4:$W$4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Agency!$V$5:$W$5</c:f>
              <c:numCache>
                <c:formatCode>0.0</c:formatCode>
                <c:ptCount val="2"/>
                <c:pt idx="0">
                  <c:v>14.016812865497075</c:v>
                </c:pt>
                <c:pt idx="1">
                  <c:v>14.016812865497075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A374-49A0-8C1F-2EC4CF10CF0D}"/>
            </c:ext>
          </c:extLst>
        </c:ser>
        <c:ser>
          <c:idx val="6"/>
          <c:order val="4"/>
          <c:tx>
            <c:strRef>
              <c:f>Agency!$U$6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Agency!$V$4:$W$4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Agency!$V$6:$W$6</c:f>
              <c:numCache>
                <c:formatCode>0.0</c:formatCode>
                <c:ptCount val="2"/>
                <c:pt idx="0">
                  <c:v>16.334310850439881</c:v>
                </c:pt>
                <c:pt idx="1">
                  <c:v>16.334310850439881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A374-49A0-8C1F-2EC4CF10CF0D}"/>
            </c:ext>
          </c:extLst>
        </c:ser>
        <c:ser>
          <c:idx val="5"/>
          <c:order val="5"/>
          <c:tx>
            <c:strRef>
              <c:f>Agency!$U$7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A374-49A0-8C1F-2EC4CF10CF0D}"/>
              </c:ext>
            </c:extLst>
          </c:dPt>
          <c:xVal>
            <c:numRef>
              <c:f>Agency!$V$4:$W$4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Agency!$V$7:$W$7</c:f>
              <c:numCache>
                <c:formatCode>0.0</c:formatCode>
                <c:ptCount val="2"/>
                <c:pt idx="0">
                  <c:v>14.844840545474069</c:v>
                </c:pt>
                <c:pt idx="1">
                  <c:v>14.844840545474069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A374-49A0-8C1F-2EC4CF10CF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07872"/>
        <c:axId val="111409408"/>
      </c:scatterChart>
      <c:catAx>
        <c:axId val="99814400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83040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99830400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Agency Workers/</a:t>
                </a:r>
                <a:r>
                  <a:rPr lang="en-GB" sz="900" b="1" baseline="0"/>
                  <a:t> those Covering Vacancies</a:t>
                </a:r>
                <a:r>
                  <a:rPr lang="en-GB" sz="900" b="1"/>
                  <a:t> (Headcount)</a:t>
                </a:r>
              </a:p>
            </c:rich>
          </c:tx>
          <c:layout>
            <c:manualLayout>
              <c:xMode val="edge"/>
              <c:yMode val="edge"/>
              <c:x val="1.7241464448845736E-2"/>
              <c:y val="9.0225442352025398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9814400"/>
        <c:crosses val="autoZero"/>
        <c:crossBetween val="between"/>
      </c:valAx>
      <c:catAx>
        <c:axId val="111407872"/>
        <c:scaling>
          <c:orientation val="minMax"/>
        </c:scaling>
        <c:delete val="1"/>
        <c:axPos val="b"/>
        <c:majorTickMark val="out"/>
        <c:minorTickMark val="none"/>
        <c:tickLblPos val="nextTo"/>
        <c:crossAx val="111409408"/>
        <c:crosses val="autoZero"/>
        <c:auto val="1"/>
        <c:lblAlgn val="ctr"/>
        <c:lblOffset val="100"/>
        <c:noMultiLvlLbl val="0"/>
      </c:catAx>
      <c:valAx>
        <c:axId val="111409408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Agency Worker Rate</a:t>
                </a:r>
              </a:p>
            </c:rich>
          </c:tx>
          <c:layout>
            <c:manualLayout>
              <c:xMode val="edge"/>
              <c:yMode val="edge"/>
              <c:x val="0.94717292240310447"/>
              <c:y val="0.3210504675508717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407872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en-US" sz="1100"/>
              <a:t>Percentage Change in</a:t>
            </a:r>
            <a:r>
              <a:rPr lang="en-US" sz="1100" baseline="0"/>
              <a:t> Agency Worker Rate (Headcount) </a:t>
            </a:r>
            <a:r>
              <a:rPr lang="en-US" sz="1100"/>
              <a:t>2016-2018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32101766580923019"/>
          <c:y val="0.12123355108720439"/>
          <c:w val="0.60838376499695646"/>
          <c:h val="0.82721020179121563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Agency!$H$40</c:f>
              <c:strCache>
                <c:ptCount val="1"/>
                <c:pt idx="0">
                  <c:v>Change 2016-2018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cat>
            <c:strRef>
              <c:f>Agency!$B$41:$B$65</c:f>
              <c:strCache>
                <c:ptCount val="25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  <c:pt idx="22">
                  <c:v>South East</c:v>
                </c:pt>
                <c:pt idx="23">
                  <c:v>South West</c:v>
                </c:pt>
                <c:pt idx="24">
                  <c:v>England</c:v>
                </c:pt>
              </c:strCache>
            </c:strRef>
          </c:cat>
          <c:val>
            <c:numRef>
              <c:f>Agency!$H$41:$H$65</c:f>
              <c:numCache>
                <c:formatCode>0%</c:formatCode>
                <c:ptCount val="25"/>
                <c:pt idx="0">
                  <c:v>0.31707317073170727</c:v>
                </c:pt>
                <c:pt idx="1">
                  <c:v>-1</c:v>
                </c:pt>
                <c:pt idx="2">
                  <c:v>-0.43990173714686787</c:v>
                </c:pt>
                <c:pt idx="3">
                  <c:v>0</c:v>
                </c:pt>
                <c:pt idx="4">
                  <c:v>0.25619556433509943</c:v>
                </c:pt>
                <c:pt idx="5">
                  <c:v>0.4170731707317073</c:v>
                </c:pt>
                <c:pt idx="6">
                  <c:v>-0.17168576104746322</c:v>
                </c:pt>
                <c:pt idx="7">
                  <c:v>0.19474313022700124</c:v>
                </c:pt>
                <c:pt idx="8">
                  <c:v>-0.24899408284023664</c:v>
                </c:pt>
                <c:pt idx="9">
                  <c:v>-0.28532827411751166</c:v>
                </c:pt>
                <c:pt idx="10">
                  <c:v>0</c:v>
                </c:pt>
                <c:pt idx="11">
                  <c:v>-0.15865384615384606</c:v>
                </c:pt>
                <c:pt idx="12">
                  <c:v>-0.35041053711939785</c:v>
                </c:pt>
                <c:pt idx="13">
                  <c:v>-0.30041407867494818</c:v>
                </c:pt>
                <c:pt idx="14">
                  <c:v>-0.42886758227520089</c:v>
                </c:pt>
                <c:pt idx="15">
                  <c:v>0.61248323206817623</c:v>
                </c:pt>
                <c:pt idx="16">
                  <c:v>1.2123618784530386</c:v>
                </c:pt>
                <c:pt idx="17">
                  <c:v>1.4561403508771931</c:v>
                </c:pt>
                <c:pt idx="18">
                  <c:v>-0.26303854875283444</c:v>
                </c:pt>
                <c:pt idx="19">
                  <c:v>-0.16033623910336256</c:v>
                </c:pt>
                <c:pt idx="20">
                  <c:v>7.459016393442619E-2</c:v>
                </c:pt>
                <c:pt idx="21">
                  <c:v>0.63327526132404177</c:v>
                </c:pt>
                <c:pt idx="22">
                  <c:v>-0.10015522344957049</c:v>
                </c:pt>
                <c:pt idx="23">
                  <c:v>0.39062376159150347</c:v>
                </c:pt>
                <c:pt idx="24">
                  <c:v>-5.3874615144830398E-2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CB-4DD7-B689-D04B292011ED}"/>
            </c:ext>
          </c:extLst>
        </c:ser>
        <c:ser>
          <c:idx val="1"/>
          <c:order val="1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solidFill>
              <a:srgbClr val="66FF99"/>
            </a:solidFill>
          </c:spPr>
          <c:invertIfNegative val="0"/>
          <c:val>
            <c:numRef>
              <c:f>Agency!$V$41:$V$65</c:f>
              <c:numCache>
                <c:formatCode>General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CB-4DD7-B689-D04B29201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143257984"/>
        <c:axId val="143259520"/>
      </c:barChart>
      <c:catAx>
        <c:axId val="143257984"/>
        <c:scaling>
          <c:orientation val="maxMin"/>
        </c:scaling>
        <c:delete val="0"/>
        <c:axPos val="l"/>
        <c:majorGridlines/>
        <c:numFmt formatCode="General" sourceLinked="0"/>
        <c:majorTickMark val="out"/>
        <c:minorTickMark val="none"/>
        <c:tickLblPos val="low"/>
        <c:crossAx val="143259520"/>
        <c:crosses val="autoZero"/>
        <c:auto val="1"/>
        <c:lblAlgn val="ctr"/>
        <c:lblOffset val="100"/>
        <c:noMultiLvlLbl val="0"/>
      </c:catAx>
      <c:valAx>
        <c:axId val="143259520"/>
        <c:scaling>
          <c:orientation val="minMax"/>
        </c:scaling>
        <c:delete val="0"/>
        <c:axPos val="b"/>
        <c:majorGridlines>
          <c:spPr>
            <a:ln>
              <a:prstDash val="sysDash"/>
            </a:ln>
          </c:spPr>
        </c:majorGridlines>
        <c:numFmt formatCode="0%" sourceLinked="1"/>
        <c:majorTickMark val="out"/>
        <c:minorTickMark val="none"/>
        <c:tickLblPos val="nextTo"/>
        <c:crossAx val="143257984"/>
        <c:crosses val="max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t"/>
      <c:layout>
        <c:manualLayout>
          <c:xMode val="edge"/>
          <c:yMode val="edge"/>
          <c:x val="0.12463118642939189"/>
          <c:y val="8.0181714934696183E-2"/>
          <c:w val="0.73201755700199211"/>
          <c:h val="3.3720818969179112E-2"/>
        </c:manualLayout>
      </c:layout>
      <c:overlay val="0"/>
    </c:legend>
    <c:plotVisOnly val="0"/>
    <c:dispBlanksAs val="gap"/>
    <c:showDLblsOverMax val="0"/>
  </c:chart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GB" sz="1050"/>
              <a:t>Agency Worker Rate (FTE)</a:t>
            </a:r>
          </a:p>
        </c:rich>
      </c:tx>
      <c:layout>
        <c:manualLayout>
          <c:xMode val="edge"/>
          <c:yMode val="edge"/>
          <c:x val="1.2775414567431768E-3"/>
          <c:y val="1.8587360594795538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983417302722218"/>
          <c:y val="0.14352603197327607"/>
          <c:w val="0.78337015427028467"/>
          <c:h val="0.6195252684323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Agency!$E$7</c:f>
              <c:strCache>
                <c:ptCount val="1"/>
                <c:pt idx="0">
                  <c:v>Number of Agency Workers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 w="25400">
              <a:noFill/>
            </a:ln>
          </c:spPr>
          <c:invertIfNegative val="0"/>
          <c:cat>
            <c:strRef>
              <c:f>Agency!$B$8:$B$29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Agency!$E$8:$E$29</c:f>
              <c:numCache>
                <c:formatCode>0</c:formatCode>
                <c:ptCount val="22"/>
                <c:pt idx="0">
                  <c:v>6</c:v>
                </c:pt>
                <c:pt idx="1">
                  <c:v>0</c:v>
                </c:pt>
                <c:pt idx="2">
                  <c:v>42</c:v>
                </c:pt>
                <c:pt idx="3">
                  <c:v>1</c:v>
                </c:pt>
                <c:pt idx="4">
                  <c:v>107</c:v>
                </c:pt>
                <c:pt idx="5">
                  <c:v>7</c:v>
                </c:pt>
                <c:pt idx="6">
                  <c:v>91</c:v>
                </c:pt>
                <c:pt idx="7">
                  <c:v>80</c:v>
                </c:pt>
                <c:pt idx="8">
                  <c:v>19</c:v>
                </c:pt>
                <c:pt idx="9">
                  <c:v>31</c:v>
                </c:pt>
                <c:pt idx="10">
                  <c:v>5</c:v>
                </c:pt>
                <c:pt idx="11">
                  <c:v>51</c:v>
                </c:pt>
                <c:pt idx="12">
                  <c:v>49</c:v>
                </c:pt>
                <c:pt idx="13">
                  <c:v>62</c:v>
                </c:pt>
                <c:pt idx="14">
                  <c:v>29</c:v>
                </c:pt>
                <c:pt idx="15">
                  <c:v>134</c:v>
                </c:pt>
                <c:pt idx="16">
                  <c:v>86</c:v>
                </c:pt>
                <c:pt idx="17">
                  <c:v>35</c:v>
                </c:pt>
                <c:pt idx="18">
                  <c:v>13</c:v>
                </c:pt>
                <c:pt idx="19">
                  <c:v>58</c:v>
                </c:pt>
                <c:pt idx="20">
                  <c:v>19</c:v>
                </c:pt>
                <c:pt idx="2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67-4AED-976F-62BA7651E59D}"/>
            </c:ext>
          </c:extLst>
        </c:ser>
        <c:ser>
          <c:idx val="1"/>
          <c:order val="1"/>
          <c:tx>
            <c:strRef>
              <c:f>Agency!$F$7</c:f>
              <c:strCache>
                <c:ptCount val="1"/>
                <c:pt idx="0">
                  <c:v>Number  Covering Vacancies 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Agency!$B$8:$B$29</c:f>
              <c:strCache>
                <c:ptCount val="22"/>
                <c:pt idx="0">
                  <c:v>Bracknell Forest</c:v>
                </c:pt>
                <c:pt idx="1">
                  <c:v>Brighton &amp; Hove</c:v>
                </c:pt>
                <c:pt idx="2">
                  <c:v>Buckinghamshire</c:v>
                </c:pt>
                <c:pt idx="3">
                  <c:v>East Sussex</c:v>
                </c:pt>
                <c:pt idx="4">
                  <c:v>Hampshire</c:v>
                </c:pt>
                <c:pt idx="5">
                  <c:v>Isle of Wight</c:v>
                </c:pt>
                <c:pt idx="6">
                  <c:v>Kent</c:v>
                </c:pt>
                <c:pt idx="7">
                  <c:v>Medway</c:v>
                </c:pt>
                <c:pt idx="8">
                  <c:v>Milton Keynes</c:v>
                </c:pt>
                <c:pt idx="9">
                  <c:v>Oxfordshire</c:v>
                </c:pt>
                <c:pt idx="10">
                  <c:v>Portsmouth</c:v>
                </c:pt>
                <c:pt idx="11">
                  <c:v>Reading</c:v>
                </c:pt>
                <c:pt idx="12">
                  <c:v>Slough</c:v>
                </c:pt>
                <c:pt idx="13">
                  <c:v>Somerset</c:v>
                </c:pt>
                <c:pt idx="14">
                  <c:v>Southampton</c:v>
                </c:pt>
                <c:pt idx="15">
                  <c:v>Surrey</c:v>
                </c:pt>
                <c:pt idx="16">
                  <c:v>Swindon</c:v>
                </c:pt>
                <c:pt idx="17">
                  <c:v>Torbay</c:v>
                </c:pt>
                <c:pt idx="18">
                  <c:v>West Berkshire</c:v>
                </c:pt>
                <c:pt idx="19">
                  <c:v>West Sussex</c:v>
                </c:pt>
                <c:pt idx="20">
                  <c:v>Windsor &amp; Maidenhead</c:v>
                </c:pt>
                <c:pt idx="21">
                  <c:v>Wokingham</c:v>
                </c:pt>
              </c:strCache>
            </c:strRef>
          </c:cat>
          <c:val>
            <c:numRef>
              <c:f>Agency!$F$8:$F$29</c:f>
              <c:numCache>
                <c:formatCode>#,##0</c:formatCode>
                <c:ptCount val="22"/>
                <c:pt idx="0">
                  <c:v>6</c:v>
                </c:pt>
                <c:pt idx="1">
                  <c:v>0</c:v>
                </c:pt>
                <c:pt idx="2">
                  <c:v>37</c:v>
                </c:pt>
                <c:pt idx="3">
                  <c:v>1</c:v>
                </c:pt>
                <c:pt idx="4">
                  <c:v>65</c:v>
                </c:pt>
                <c:pt idx="5">
                  <c:v>5</c:v>
                </c:pt>
                <c:pt idx="6">
                  <c:v>52</c:v>
                </c:pt>
                <c:pt idx="7">
                  <c:v>65</c:v>
                </c:pt>
                <c:pt idx="8">
                  <c:v>19</c:v>
                </c:pt>
                <c:pt idx="9">
                  <c:v>31</c:v>
                </c:pt>
                <c:pt idx="10">
                  <c:v>5</c:v>
                </c:pt>
                <c:pt idx="11">
                  <c:v>26</c:v>
                </c:pt>
                <c:pt idx="12">
                  <c:v>27</c:v>
                </c:pt>
                <c:pt idx="13">
                  <c:v>54</c:v>
                </c:pt>
                <c:pt idx="14">
                  <c:v>29</c:v>
                </c:pt>
                <c:pt idx="15">
                  <c:v>132</c:v>
                </c:pt>
                <c:pt idx="16">
                  <c:v>86</c:v>
                </c:pt>
                <c:pt idx="17">
                  <c:v>25</c:v>
                </c:pt>
                <c:pt idx="18">
                  <c:v>13</c:v>
                </c:pt>
                <c:pt idx="19">
                  <c:v>45</c:v>
                </c:pt>
                <c:pt idx="20">
                  <c:v>19</c:v>
                </c:pt>
                <c:pt idx="2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67-4AED-976F-62BA7651E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67110144"/>
        <c:axId val="167112064"/>
      </c:barChart>
      <c:barChart>
        <c:barDir val="col"/>
        <c:grouping val="clustered"/>
        <c:varyColors val="0"/>
        <c:ser>
          <c:idx val="4"/>
          <c:order val="6"/>
          <c:tx>
            <c:strRef>
              <c:f>Agency!$W$2</c:f>
              <c:strCache>
                <c:ptCount val="1"/>
                <c:pt idx="0">
                  <c:v>Selected LA- (none)</c:v>
                </c:pt>
              </c:strCache>
            </c:strRef>
          </c:tx>
          <c:spPr>
            <a:noFill/>
            <a:ln w="25400">
              <a:solidFill>
                <a:srgbClr val="66FF99"/>
              </a:solidFill>
            </a:ln>
          </c:spPr>
          <c:invertIfNegative val="0"/>
          <c:val>
            <c:numRef>
              <c:f>Agency!$V$77:$V$98</c:f>
              <c:numCache>
                <c:formatCode>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67-4AED-976F-62BA7651E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67155200"/>
        <c:axId val="167157120"/>
      </c:barChart>
      <c:lineChart>
        <c:grouping val="standard"/>
        <c:varyColors val="0"/>
        <c:ser>
          <c:idx val="2"/>
          <c:order val="2"/>
          <c:tx>
            <c:strRef>
              <c:f>Agency!$G$7</c:f>
              <c:strCache>
                <c:ptCount val="1"/>
                <c:pt idx="0">
                  <c:v>Agency Worker Rate</c:v>
                </c:pt>
              </c:strCache>
            </c:strRef>
          </c:tx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C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Lit>
              <c:ptCount val="20"/>
              <c:pt idx="0">
                <c:v>Bracknell Forest</c:v>
              </c:pt>
              <c:pt idx="1">
                <c:v>Brighton &amp; Hove</c:v>
              </c:pt>
              <c:pt idx="2">
                <c:v>Buckinghamshire</c:v>
              </c:pt>
              <c:pt idx="3">
                <c:v>East Sussex</c:v>
              </c:pt>
              <c:pt idx="4">
                <c:v>Gloucestershire</c:v>
              </c:pt>
              <c:pt idx="5">
                <c:v>Hampshire</c:v>
              </c:pt>
              <c:pt idx="6">
                <c:v>Isle of Wight</c:v>
              </c:pt>
              <c:pt idx="7">
                <c:v>Kent</c:v>
              </c:pt>
              <c:pt idx="8">
                <c:v>Medway</c:v>
              </c:pt>
              <c:pt idx="9">
                <c:v>Milton Keynes</c:v>
              </c:pt>
              <c:pt idx="10">
                <c:v>Oxfordshire</c:v>
              </c:pt>
              <c:pt idx="11">
                <c:v>Portsmouth</c:v>
              </c:pt>
              <c:pt idx="12">
                <c:v>Reading</c:v>
              </c:pt>
              <c:pt idx="13">
                <c:v>Slough</c:v>
              </c:pt>
              <c:pt idx="14">
                <c:v>Southampton</c:v>
              </c:pt>
              <c:pt idx="15">
                <c:v>Surrey</c:v>
              </c:pt>
              <c:pt idx="16">
                <c:v>West Berkshire</c:v>
              </c:pt>
              <c:pt idx="17">
                <c:v>West Sussex</c:v>
              </c:pt>
              <c:pt idx="18">
                <c:v>Windsor &amp; Maidenhead</c:v>
              </c:pt>
              <c:pt idx="19">
                <c:v>Wokingham</c:v>
              </c:pt>
            </c:strLit>
          </c:cat>
          <c:val>
            <c:numRef>
              <c:f>Agency!$G$8:$G$29</c:f>
              <c:numCache>
                <c:formatCode>0.0</c:formatCode>
                <c:ptCount val="22"/>
                <c:pt idx="0">
                  <c:v>7.3170731707317067</c:v>
                </c:pt>
                <c:pt idx="1">
                  <c:v>0</c:v>
                </c:pt>
                <c:pt idx="2">
                  <c:v>15.107913669064748</c:v>
                </c:pt>
                <c:pt idx="3">
                  <c:v>0.28653295128939826</c:v>
                </c:pt>
                <c:pt idx="4">
                  <c:v>17.774086378737543</c:v>
                </c:pt>
                <c:pt idx="5">
                  <c:v>8.536585365853659</c:v>
                </c:pt>
                <c:pt idx="6">
                  <c:v>10.76923076923077</c:v>
                </c:pt>
                <c:pt idx="7">
                  <c:v>37.037037037037038</c:v>
                </c:pt>
                <c:pt idx="8">
                  <c:v>11.242603550295858</c:v>
                </c:pt>
                <c:pt idx="9">
                  <c:v>6.9506726457399113</c:v>
                </c:pt>
                <c:pt idx="10">
                  <c:v>2.604166666666667</c:v>
                </c:pt>
                <c:pt idx="11">
                  <c:v>32.692307692307693</c:v>
                </c:pt>
                <c:pt idx="12">
                  <c:v>33.108108108108105</c:v>
                </c:pt>
                <c:pt idx="13">
                  <c:v>19.682539682539684</c:v>
                </c:pt>
                <c:pt idx="14">
                  <c:v>12.77533039647577</c:v>
                </c:pt>
                <c:pt idx="15">
                  <c:v>20.089955022488756</c:v>
                </c:pt>
                <c:pt idx="16">
                  <c:v>47.513812154696133</c:v>
                </c:pt>
                <c:pt idx="17">
                  <c:v>30.701754385964914</c:v>
                </c:pt>
                <c:pt idx="18">
                  <c:v>13.26530612244898</c:v>
                </c:pt>
                <c:pt idx="19">
                  <c:v>10.984848484848484</c:v>
                </c:pt>
                <c:pt idx="20">
                  <c:v>31.147540983606557</c:v>
                </c:pt>
                <c:pt idx="21">
                  <c:v>30.487804878048781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67-4AED-976F-62BA7651E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155200"/>
        <c:axId val="167157120"/>
      </c:lineChart>
      <c:scatterChart>
        <c:scatterStyle val="lineMarker"/>
        <c:varyColors val="0"/>
        <c:ser>
          <c:idx val="3"/>
          <c:order val="3"/>
          <c:tx>
            <c:strRef>
              <c:f>Agency!$U$74</c:f>
              <c:strCache>
                <c:ptCount val="1"/>
                <c:pt idx="0">
                  <c:v>South East Vacancy Rate</c:v>
                </c:pt>
              </c:strCache>
            </c:strRef>
          </c:tx>
          <c:spPr>
            <a:ln w="22225">
              <a:solidFill>
                <a:srgbClr val="C00000"/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4-0067-4AED-976F-62BA7651E59D}"/>
              </c:ext>
            </c:extLst>
          </c:dPt>
          <c:xVal>
            <c:numRef>
              <c:f>Agency!$V$73:$W$73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Agency!$V$74:$W$74</c:f>
              <c:numCache>
                <c:formatCode>0.0</c:formatCode>
                <c:ptCount val="2"/>
                <c:pt idx="0">
                  <c:v>14.990834006820286</c:v>
                </c:pt>
                <c:pt idx="1">
                  <c:v>14.990834006820286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067-4AED-976F-62BA7651E59D}"/>
            </c:ext>
          </c:extLst>
        </c:ser>
        <c:ser>
          <c:idx val="6"/>
          <c:order val="4"/>
          <c:tx>
            <c:strRef>
              <c:f>Agency!$U$75</c:f>
              <c:strCache>
                <c:ptCount val="1"/>
                <c:pt idx="0">
                  <c:v>South West Vacancy Rate</c:v>
                </c:pt>
              </c:strCache>
            </c:strRef>
          </c:tx>
          <c:spPr>
            <a:ln w="22225">
              <a:solidFill>
                <a:schemeClr val="tx2">
                  <a:lumMod val="60000"/>
                  <a:lumOff val="40000"/>
                </a:schemeClr>
              </a:solidFill>
              <a:prstDash val="sysDot"/>
            </a:ln>
          </c:spPr>
          <c:marker>
            <c:symbol val="none"/>
          </c:marker>
          <c:xVal>
            <c:numRef>
              <c:f>Agency!$V$73:$W$73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Agency!$V$75:$W$75</c:f>
              <c:numCache>
                <c:formatCode>0.0</c:formatCode>
                <c:ptCount val="2"/>
                <c:pt idx="0">
                  <c:v>16.937421897529561</c:v>
                </c:pt>
                <c:pt idx="1">
                  <c:v>16.937421897529561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067-4AED-976F-62BA7651E59D}"/>
            </c:ext>
          </c:extLst>
        </c:ser>
        <c:ser>
          <c:idx val="5"/>
          <c:order val="5"/>
          <c:tx>
            <c:strRef>
              <c:f>Agency!$U$76</c:f>
              <c:strCache>
                <c:ptCount val="1"/>
                <c:pt idx="0">
                  <c:v>England Vacancy Rate</c:v>
                </c:pt>
              </c:strCache>
            </c:strRef>
          </c:tx>
          <c:spPr>
            <a:ln w="22225">
              <a:solidFill>
                <a:schemeClr val="tx1">
                  <a:lumMod val="75000"/>
                  <a:lumOff val="25000"/>
                </a:schemeClr>
              </a:solidFill>
              <a:prstDash val="sysDot"/>
            </a:ln>
          </c:spPr>
          <c:marker>
            <c:symbol val="none"/>
          </c:marker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7-0067-4AED-976F-62BA7651E59D}"/>
              </c:ext>
            </c:extLst>
          </c:dPt>
          <c:xVal>
            <c:numRef>
              <c:f>Agency!$V$73:$W$73</c:f>
              <c:numCache>
                <c:formatCode>0.0</c:formatCode>
                <c:ptCount val="2"/>
                <c:pt idx="0">
                  <c:v>0</c:v>
                </c:pt>
                <c:pt idx="1">
                  <c:v>22.5</c:v>
                </c:pt>
              </c:numCache>
            </c:numRef>
          </c:xVal>
          <c:yVal>
            <c:numRef>
              <c:f>Agency!$V$76:$W$76</c:f>
              <c:numCache>
                <c:formatCode>0.0</c:formatCode>
                <c:ptCount val="2"/>
                <c:pt idx="0">
                  <c:v>15.377967902156126</c:v>
                </c:pt>
                <c:pt idx="1">
                  <c:v>15.377967902156126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0067-4AED-976F-62BA7651E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7155200"/>
        <c:axId val="167157120"/>
      </c:scatterChart>
      <c:catAx>
        <c:axId val="167110144"/>
        <c:scaling>
          <c:orientation val="minMax"/>
        </c:scaling>
        <c:delete val="0"/>
        <c:axPos val="b"/>
        <c:min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inorGridlines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112064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67112064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/>
                  <a:t>Number of Social Workers/ Vacancies (FTE)</a:t>
                </a:r>
              </a:p>
            </c:rich>
          </c:tx>
          <c:layout>
            <c:manualLayout>
              <c:xMode val="edge"/>
              <c:yMode val="edge"/>
              <c:x val="1.7241379310344827E-2"/>
              <c:y val="0.1840150650313692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chemeClr val="accent6">
                    <a:lumMod val="50000"/>
                  </a:schemeClr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110144"/>
        <c:crosses val="autoZero"/>
        <c:crossBetween val="between"/>
      </c:valAx>
      <c:catAx>
        <c:axId val="167155200"/>
        <c:scaling>
          <c:orientation val="minMax"/>
        </c:scaling>
        <c:delete val="1"/>
        <c:axPos val="b"/>
        <c:majorTickMark val="out"/>
        <c:minorTickMark val="none"/>
        <c:tickLblPos val="nextTo"/>
        <c:crossAx val="167157120"/>
        <c:crosses val="autoZero"/>
        <c:auto val="1"/>
        <c:lblAlgn val="ctr"/>
        <c:lblOffset val="100"/>
        <c:noMultiLvlLbl val="0"/>
      </c:catAx>
      <c:valAx>
        <c:axId val="167157120"/>
        <c:scaling>
          <c:orientation val="minMax"/>
          <c:max val="50"/>
          <c:min val="0"/>
        </c:scaling>
        <c:delete val="0"/>
        <c:axPos val="r"/>
        <c:title>
          <c:tx>
            <c:rich>
              <a:bodyPr rot="5400000" vert="horz"/>
              <a:lstStyle/>
              <a:p>
                <a:pPr>
                  <a:defRPr sz="900" b="1" i="0" u="none" strike="noStrike" baseline="0">
                    <a:solidFill>
                      <a:sysClr val="windowText" lastClr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 sz="900" b="1">
                    <a:solidFill>
                      <a:sysClr val="windowText" lastClr="000000"/>
                    </a:solidFill>
                  </a:rPr>
                  <a:t>Vacancy Rate</a:t>
                </a:r>
              </a:p>
            </c:rich>
          </c:tx>
          <c:layout>
            <c:manualLayout>
              <c:xMode val="edge"/>
              <c:yMode val="edge"/>
              <c:x val="0.94444625456300724"/>
              <c:y val="0.3717476021816975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C495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7155200"/>
        <c:crosses val="max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0134078519905292"/>
          <c:y val="4.489745815993533E-2"/>
          <c:w val="0.78978731751057807"/>
          <c:h val="9.539003396634243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0"/>
    <c:dispBlanksAs val="span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image" Target="../media/image2.pn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image" Target="../media/image2.png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3" Type="http://schemas.openxmlformats.org/officeDocument/2006/relationships/chart" Target="../charts/chart15.xml"/><Relationship Id="rId7" Type="http://schemas.openxmlformats.org/officeDocument/2006/relationships/chart" Target="../charts/chart18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7.xml"/><Relationship Id="rId5" Type="http://schemas.openxmlformats.org/officeDocument/2006/relationships/image" Target="../media/image2.png"/><Relationship Id="rId4" Type="http://schemas.openxmlformats.org/officeDocument/2006/relationships/chart" Target="../charts/chart16.xml"/><Relationship Id="rId9" Type="http://schemas.openxmlformats.org/officeDocument/2006/relationships/chart" Target="../charts/chart20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13" Type="http://schemas.openxmlformats.org/officeDocument/2006/relationships/chart" Target="../charts/chart32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image" Target="../media/image2.png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4</xdr:col>
      <xdr:colOff>571500</xdr:colOff>
      <xdr:row>9</xdr:row>
      <xdr:rowOff>47625</xdr:rowOff>
    </xdr:to>
    <xdr:sp macro="" textlink="">
      <xdr:nvSpPr>
        <xdr:cNvPr id="6146" name="AutoShape 2">
          <a:extLst>
            <a:ext uri="{FF2B5EF4-FFF2-40B4-BE49-F238E27FC236}">
              <a16:creationId xmlns:a16="http://schemas.microsoft.com/office/drawing/2014/main" id="{00000000-0008-0000-0300-000002180000}"/>
            </a:ext>
          </a:extLst>
        </xdr:cNvPr>
        <xdr:cNvSpPr>
          <a:spLocks noChangeArrowheads="1"/>
        </xdr:cNvSpPr>
      </xdr:nvSpPr>
      <xdr:spPr bwMode="auto">
        <a:xfrm>
          <a:off x="266700" y="266700"/>
          <a:ext cx="4095750" cy="1666875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n-GB" sz="25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Benchmarking</a:t>
          </a:r>
        </a:p>
        <a:p>
          <a:pPr algn="ctr" rtl="0">
            <a:defRPr sz="1000"/>
          </a:pPr>
          <a:r>
            <a:rPr lang="en-GB" sz="2000" b="1" i="0" u="none" strike="noStrike" baseline="0">
              <a:solidFill>
                <a:srgbClr val="FFCC99"/>
              </a:solidFill>
              <a:latin typeface="Arial"/>
              <a:cs typeface="Arial"/>
            </a:rPr>
            <a:t>Sector-Led Improvement</a:t>
          </a:r>
        </a:p>
      </xdr:txBody>
    </xdr:sp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0" name="Picture 3" descr="ESCC_logo_RGB">
          <a:extLst>
            <a:ext uri="{FF2B5EF4-FFF2-40B4-BE49-F238E27FC236}">
              <a16:creationId xmlns:a16="http://schemas.microsoft.com/office/drawing/2014/main" id="{00000000-0008-0000-0300-000074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1" name="Picture 3" descr="ESCC_logo_RGB">
          <a:extLst>
            <a:ext uri="{FF2B5EF4-FFF2-40B4-BE49-F238E27FC236}">
              <a16:creationId xmlns:a16="http://schemas.microsoft.com/office/drawing/2014/main" id="{00000000-0008-0000-0300-000075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666750</xdr:colOff>
      <xdr:row>26</xdr:row>
      <xdr:rowOff>38100</xdr:rowOff>
    </xdr:from>
    <xdr:to>
      <xdr:col>5</xdr:col>
      <xdr:colOff>38100</xdr:colOff>
      <xdr:row>30</xdr:row>
      <xdr:rowOff>66675</xdr:rowOff>
    </xdr:to>
    <xdr:pic macro="[0]!Home">
      <xdr:nvPicPr>
        <xdr:cNvPr id="6262" name="Picture 4">
          <a:extLst>
            <a:ext uri="{FF2B5EF4-FFF2-40B4-BE49-F238E27FC236}">
              <a16:creationId xmlns:a16="http://schemas.microsoft.com/office/drawing/2014/main" id="{00000000-0008-0000-0300-000076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4457700" y="4562475"/>
          <a:ext cx="5143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1</xdr:row>
      <xdr:rowOff>0</xdr:rowOff>
    </xdr:from>
    <xdr:to>
      <xdr:col>4</xdr:col>
      <xdr:colOff>571500</xdr:colOff>
      <xdr:row>9</xdr:row>
      <xdr:rowOff>47625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266700" y="266700"/>
          <a:ext cx="4095750" cy="1666875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54864" tIns="41148" rIns="54864" bIns="41148" anchor="ctr" upright="1"/>
        <a:lstStyle/>
        <a:p>
          <a:pPr algn="ctr" rtl="0">
            <a:defRPr sz="1000"/>
          </a:pPr>
          <a:r>
            <a:rPr lang="en-GB" sz="25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Benchmarking</a:t>
          </a:r>
        </a:p>
        <a:p>
          <a:pPr algn="ctr" rtl="0">
            <a:defRPr sz="1000"/>
          </a:pPr>
          <a:r>
            <a:rPr lang="en-GB" sz="2000" b="1" i="0" u="none" strike="noStrike" baseline="0">
              <a:solidFill>
                <a:srgbClr val="FFCC99"/>
              </a:solidFill>
              <a:latin typeface="Arial"/>
              <a:cs typeface="Arial"/>
            </a:rPr>
            <a:t>Sector-Led Improvement</a:t>
          </a:r>
        </a:p>
      </xdr:txBody>
    </xdr:sp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4" name="Picture 3" descr="ESCC_logo_RGB">
          <a:extLst>
            <a:ext uri="{FF2B5EF4-FFF2-40B4-BE49-F238E27FC236}">
              <a16:creationId xmlns:a16="http://schemas.microsoft.com/office/drawing/2014/main" id="{00000000-0008-0000-0300-000078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342900</xdr:colOff>
      <xdr:row>33</xdr:row>
      <xdr:rowOff>104775</xdr:rowOff>
    </xdr:from>
    <xdr:to>
      <xdr:col>10</xdr:col>
      <xdr:colOff>66675</xdr:colOff>
      <xdr:row>39</xdr:row>
      <xdr:rowOff>66675</xdr:rowOff>
    </xdr:to>
    <xdr:pic>
      <xdr:nvPicPr>
        <xdr:cNvPr id="6265" name="Picture 3" descr="ESCC_logo_RGB">
          <a:extLst>
            <a:ext uri="{FF2B5EF4-FFF2-40B4-BE49-F238E27FC236}">
              <a16:creationId xmlns:a16="http://schemas.microsoft.com/office/drawing/2014/main" id="{00000000-0008-0000-0300-000079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5648325"/>
          <a:ext cx="13335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666750</xdr:colOff>
      <xdr:row>26</xdr:row>
      <xdr:rowOff>38100</xdr:rowOff>
    </xdr:from>
    <xdr:to>
      <xdr:col>5</xdr:col>
      <xdr:colOff>38100</xdr:colOff>
      <xdr:row>30</xdr:row>
      <xdr:rowOff>66675</xdr:rowOff>
    </xdr:to>
    <xdr:pic macro="[0]!Home">
      <xdr:nvPicPr>
        <xdr:cNvPr id="6266" name="Picture 4">
          <a:extLst>
            <a:ext uri="{FF2B5EF4-FFF2-40B4-BE49-F238E27FC236}">
              <a16:creationId xmlns:a16="http://schemas.microsoft.com/office/drawing/2014/main" id="{00000000-0008-0000-0300-00007A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4457700" y="4562475"/>
          <a:ext cx="5143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171450</xdr:colOff>
      <xdr:row>31</xdr:row>
      <xdr:rowOff>133350</xdr:rowOff>
    </xdr:from>
    <xdr:to>
      <xdr:col>4</xdr:col>
      <xdr:colOff>447675</xdr:colOff>
      <xdr:row>33</xdr:row>
      <xdr:rowOff>66675</xdr:rowOff>
    </xdr:to>
    <xdr:sp macro="" textlink="">
      <xdr:nvSpPr>
        <xdr:cNvPr id="6267" name="Right Arrow 50">
          <a:extLst>
            <a:ext uri="{FF2B5EF4-FFF2-40B4-BE49-F238E27FC236}">
              <a16:creationId xmlns:a16="http://schemas.microsoft.com/office/drawing/2014/main" id="{00000000-0008-0000-0300-00007B180000}"/>
            </a:ext>
          </a:extLst>
        </xdr:cNvPr>
        <xdr:cNvSpPr>
          <a:spLocks noChangeArrowheads="1"/>
        </xdr:cNvSpPr>
      </xdr:nvSpPr>
      <xdr:spPr bwMode="auto">
        <a:xfrm flipH="1">
          <a:off x="3962400" y="536257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993300"/>
        </a:solidFill>
        <a:ln w="25400" algn="ctr">
          <a:solidFill>
            <a:srgbClr val="FB994F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13</xdr:row>
      <xdr:rowOff>95250</xdr:rowOff>
    </xdr:from>
    <xdr:to>
      <xdr:col>6</xdr:col>
      <xdr:colOff>333375</xdr:colOff>
      <xdr:row>15</xdr:row>
      <xdr:rowOff>57150</xdr:rowOff>
    </xdr:to>
    <xdr:sp macro="[0]!Vacancies" textlink="">
      <xdr:nvSpPr>
        <xdr:cNvPr id="840784" name="Right Arrow 50">
          <a:extLst>
            <a:ext uri="{FF2B5EF4-FFF2-40B4-BE49-F238E27FC236}">
              <a16:creationId xmlns:a16="http://schemas.microsoft.com/office/drawing/2014/main" id="{00000000-0008-0000-0400-000050D40C00}"/>
            </a:ext>
          </a:extLst>
        </xdr:cNvPr>
        <xdr:cNvSpPr>
          <a:spLocks noChangeArrowheads="1"/>
        </xdr:cNvSpPr>
      </xdr:nvSpPr>
      <xdr:spPr bwMode="auto">
        <a:xfrm>
          <a:off x="8610600" y="247650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17</xdr:row>
      <xdr:rowOff>19050</xdr:rowOff>
    </xdr:from>
    <xdr:to>
      <xdr:col>6</xdr:col>
      <xdr:colOff>333375</xdr:colOff>
      <xdr:row>18</xdr:row>
      <xdr:rowOff>123825</xdr:rowOff>
    </xdr:to>
    <xdr:sp macro="[0]!Turnover" textlink="">
      <xdr:nvSpPr>
        <xdr:cNvPr id="840785" name="Right Arrow 50">
          <a:extLst>
            <a:ext uri="{FF2B5EF4-FFF2-40B4-BE49-F238E27FC236}">
              <a16:creationId xmlns:a16="http://schemas.microsoft.com/office/drawing/2014/main" id="{00000000-0008-0000-0400-000051D40C00}"/>
            </a:ext>
          </a:extLst>
        </xdr:cNvPr>
        <xdr:cNvSpPr>
          <a:spLocks noChangeArrowheads="1"/>
        </xdr:cNvSpPr>
      </xdr:nvSpPr>
      <xdr:spPr bwMode="auto">
        <a:xfrm>
          <a:off x="8601075" y="35528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21</xdr:row>
      <xdr:rowOff>19050</xdr:rowOff>
    </xdr:from>
    <xdr:to>
      <xdr:col>6</xdr:col>
      <xdr:colOff>333375</xdr:colOff>
      <xdr:row>22</xdr:row>
      <xdr:rowOff>123825</xdr:rowOff>
    </xdr:to>
    <xdr:sp macro="[0]!Agency" textlink="">
      <xdr:nvSpPr>
        <xdr:cNvPr id="840786" name="Right Arrow 50">
          <a:extLst>
            <a:ext uri="{FF2B5EF4-FFF2-40B4-BE49-F238E27FC236}">
              <a16:creationId xmlns:a16="http://schemas.microsoft.com/office/drawing/2014/main" id="{00000000-0008-0000-0400-000052D40C00}"/>
            </a:ext>
          </a:extLst>
        </xdr:cNvPr>
        <xdr:cNvSpPr>
          <a:spLocks noChangeArrowheads="1"/>
        </xdr:cNvSpPr>
      </xdr:nvSpPr>
      <xdr:spPr bwMode="auto">
        <a:xfrm>
          <a:off x="8601075" y="41243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28</xdr:row>
      <xdr:rowOff>19050</xdr:rowOff>
    </xdr:from>
    <xdr:to>
      <xdr:col>6</xdr:col>
      <xdr:colOff>333375</xdr:colOff>
      <xdr:row>29</xdr:row>
      <xdr:rowOff>123825</xdr:rowOff>
    </xdr:to>
    <xdr:sp macro="[0]!Age" textlink="">
      <xdr:nvSpPr>
        <xdr:cNvPr id="840789" name="Right Arrow 50">
          <a:extLst>
            <a:ext uri="{FF2B5EF4-FFF2-40B4-BE49-F238E27FC236}">
              <a16:creationId xmlns:a16="http://schemas.microsoft.com/office/drawing/2014/main" id="{00000000-0008-0000-0400-000055D40C00}"/>
            </a:ext>
          </a:extLst>
        </xdr:cNvPr>
        <xdr:cNvSpPr>
          <a:spLocks noChangeArrowheads="1"/>
        </xdr:cNvSpPr>
      </xdr:nvSpPr>
      <xdr:spPr bwMode="auto">
        <a:xfrm>
          <a:off x="8601075" y="512445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95250</xdr:colOff>
      <xdr:row>1</xdr:row>
      <xdr:rowOff>9525</xdr:rowOff>
    </xdr:from>
    <xdr:to>
      <xdr:col>8</xdr:col>
      <xdr:colOff>371475</xdr:colOff>
      <xdr:row>2</xdr:row>
      <xdr:rowOff>19050</xdr:rowOff>
    </xdr:to>
    <xdr:sp macro="[0]!Frontpage" textlink="">
      <xdr:nvSpPr>
        <xdr:cNvPr id="840800" name="Right Arrow 50">
          <a:extLst>
            <a:ext uri="{FF2B5EF4-FFF2-40B4-BE49-F238E27FC236}">
              <a16:creationId xmlns:a16="http://schemas.microsoft.com/office/drawing/2014/main" id="{00000000-0008-0000-0400-000060D40C00}"/>
            </a:ext>
          </a:extLst>
        </xdr:cNvPr>
        <xdr:cNvSpPr>
          <a:spLocks noChangeArrowheads="1"/>
        </xdr:cNvSpPr>
      </xdr:nvSpPr>
      <xdr:spPr bwMode="auto">
        <a:xfrm flipH="1">
          <a:off x="9296400" y="247650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993300"/>
        </a:solidFill>
        <a:ln w="25400" algn="ctr">
          <a:solidFill>
            <a:srgbClr val="FB994F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4905374</xdr:colOff>
      <xdr:row>0</xdr:row>
      <xdr:rowOff>85725</xdr:rowOff>
    </xdr:from>
    <xdr:to>
      <xdr:col>7</xdr:col>
      <xdr:colOff>182249</xdr:colOff>
      <xdr:row>2</xdr:row>
      <xdr:rowOff>142875</xdr:rowOff>
    </xdr:to>
    <xdr:sp macro="" textlink="">
      <xdr:nvSpPr>
        <xdr:cNvPr id="27" name="AutoShape 3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 bwMode="auto">
        <a:xfrm>
          <a:off x="6819899" y="85725"/>
          <a:ext cx="2296800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6</xdr:col>
      <xdr:colOff>57150</xdr:colOff>
      <xdr:row>32</xdr:row>
      <xdr:rowOff>19050</xdr:rowOff>
    </xdr:from>
    <xdr:to>
      <xdr:col>6</xdr:col>
      <xdr:colOff>333375</xdr:colOff>
      <xdr:row>33</xdr:row>
      <xdr:rowOff>123825</xdr:rowOff>
    </xdr:to>
    <xdr:sp macro="[0]!TimeInService" textlink="">
      <xdr:nvSpPr>
        <xdr:cNvPr id="26" name="Right Arrow 50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 bwMode="auto">
        <a:xfrm>
          <a:off x="8601075" y="484822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6</xdr:col>
      <xdr:colOff>57150</xdr:colOff>
      <xdr:row>24</xdr:row>
      <xdr:rowOff>95250</xdr:rowOff>
    </xdr:from>
    <xdr:to>
      <xdr:col>6</xdr:col>
      <xdr:colOff>333375</xdr:colOff>
      <xdr:row>26</xdr:row>
      <xdr:rowOff>57150</xdr:rowOff>
    </xdr:to>
    <xdr:sp macro="[0]!Absence" textlink="">
      <xdr:nvSpPr>
        <xdr:cNvPr id="9" name="Right Arrow 50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>
          <a:spLocks noChangeArrowheads="1"/>
        </xdr:cNvSpPr>
      </xdr:nvSpPr>
      <xdr:spPr bwMode="auto">
        <a:xfrm>
          <a:off x="8601075" y="2352675"/>
          <a:ext cx="276225" cy="247650"/>
        </a:xfrm>
        <a:prstGeom prst="rightArrow">
          <a:avLst>
            <a:gd name="adj1" fmla="val 50000"/>
            <a:gd name="adj2" fmla="val 50001"/>
          </a:avLst>
        </a:prstGeom>
        <a:solidFill>
          <a:srgbClr val="FB994F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33</xdr:row>
      <xdr:rowOff>33750</xdr:rowOff>
    </xdr:from>
    <xdr:to>
      <xdr:col>17</xdr:col>
      <xdr:colOff>299625</xdr:colOff>
      <xdr:row>34</xdr:row>
      <xdr:rowOff>95250</xdr:rowOff>
    </xdr:to>
    <xdr:sp macro="[0]!Vacancies" textlink="">
      <xdr:nvSpPr>
        <xdr:cNvPr id="2" name="Down Arrow 44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>
          <a:spLocks noChangeArrowheads="1"/>
        </xdr:cNvSpPr>
      </xdr:nvSpPr>
      <xdr:spPr bwMode="auto">
        <a:xfrm flipV="1">
          <a:off x="9248775" y="64536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47625</xdr:colOff>
      <xdr:row>66</xdr:row>
      <xdr:rowOff>33750</xdr:rowOff>
    </xdr:from>
    <xdr:to>
      <xdr:col>17</xdr:col>
      <xdr:colOff>299625</xdr:colOff>
      <xdr:row>67</xdr:row>
      <xdr:rowOff>95250</xdr:rowOff>
    </xdr:to>
    <xdr:sp macro="[0]!Vacancies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flipV="1">
          <a:off x="9248775" y="132068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17</xdr:col>
      <xdr:colOff>66675</xdr:colOff>
      <xdr:row>0</xdr:row>
      <xdr:rowOff>180975</xdr:rowOff>
    </xdr:from>
    <xdr:to>
      <xdr:col>17</xdr:col>
      <xdr:colOff>371475</xdr:colOff>
      <xdr:row>2</xdr:row>
      <xdr:rowOff>47625</xdr:rowOff>
    </xdr:to>
    <xdr:pic macro="[0]!Home">
      <xdr:nvPicPr>
        <xdr:cNvPr id="4" name="Picture 359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11</xdr:col>
      <xdr:colOff>523874</xdr:colOff>
      <xdr:row>0</xdr:row>
      <xdr:rowOff>85725</xdr:rowOff>
    </xdr:from>
    <xdr:to>
      <xdr:col>16</xdr:col>
      <xdr:colOff>85724</xdr:colOff>
      <xdr:row>2</xdr:row>
      <xdr:rowOff>142875</xdr:rowOff>
    </xdr:to>
    <xdr:sp macro="" textlink="">
      <xdr:nvSpPr>
        <xdr:cNvPr id="10" name="AutoShape 32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>
          <a:spLocks noChangeArrowheads="1"/>
        </xdr:cNvSpPr>
      </xdr:nvSpPr>
      <xdr:spPr bwMode="auto">
        <a:xfrm>
          <a:off x="68198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6</xdr:col>
      <xdr:colOff>133350</xdr:colOff>
      <xdr:row>6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36" name="Chart 8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38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34</xdr:row>
      <xdr:rowOff>33750</xdr:rowOff>
    </xdr:from>
    <xdr:to>
      <xdr:col>18</xdr:col>
      <xdr:colOff>299625</xdr:colOff>
      <xdr:row>35</xdr:row>
      <xdr:rowOff>95250</xdr:rowOff>
    </xdr:to>
    <xdr:sp macro="[0]!Turnover" textlink="">
      <xdr:nvSpPr>
        <xdr:cNvPr id="2" name="Down Arrow 44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>
          <a:spLocks noChangeArrowheads="1"/>
        </xdr:cNvSpPr>
      </xdr:nvSpPr>
      <xdr:spPr bwMode="auto">
        <a:xfrm flipV="1">
          <a:off x="92487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47625</xdr:colOff>
      <xdr:row>66</xdr:row>
      <xdr:rowOff>33750</xdr:rowOff>
    </xdr:from>
    <xdr:to>
      <xdr:col>18</xdr:col>
      <xdr:colOff>299625</xdr:colOff>
      <xdr:row>67</xdr:row>
      <xdr:rowOff>95250</xdr:rowOff>
    </xdr:to>
    <xdr:sp macro="[0]!Turnover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 flipV="1">
          <a:off x="92487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18</xdr:col>
      <xdr:colOff>66675</xdr:colOff>
      <xdr:row>0</xdr:row>
      <xdr:rowOff>180975</xdr:rowOff>
    </xdr:from>
    <xdr:to>
      <xdr:col>18</xdr:col>
      <xdr:colOff>371475</xdr:colOff>
      <xdr:row>2</xdr:row>
      <xdr:rowOff>47625</xdr:rowOff>
    </xdr:to>
    <xdr:pic macro="[0]!Home">
      <xdr:nvPicPr>
        <xdr:cNvPr id="4" name="Picture 359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12</xdr:col>
      <xdr:colOff>523874</xdr:colOff>
      <xdr:row>0</xdr:row>
      <xdr:rowOff>85725</xdr:rowOff>
    </xdr:from>
    <xdr:to>
      <xdr:col>17</xdr:col>
      <xdr:colOff>85724</xdr:colOff>
      <xdr:row>2</xdr:row>
      <xdr:rowOff>142875</xdr:rowOff>
    </xdr:to>
    <xdr:sp macro="" textlink="">
      <xdr:nvSpPr>
        <xdr:cNvPr id="5" name="AutoShape 32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>
          <a:spLocks noChangeArrowheads="1"/>
        </xdr:cNvSpPr>
      </xdr:nvSpPr>
      <xdr:spPr bwMode="auto">
        <a:xfrm>
          <a:off x="68198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6</xdr:row>
      <xdr:rowOff>0</xdr:rowOff>
    </xdr:from>
    <xdr:to>
      <xdr:col>17</xdr:col>
      <xdr:colOff>0</xdr:colOff>
      <xdr:row>33</xdr:row>
      <xdr:rowOff>0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39</xdr:row>
      <xdr:rowOff>0</xdr:rowOff>
    </xdr:from>
    <xdr:to>
      <xdr:col>17</xdr:col>
      <xdr:colOff>0</xdr:colOff>
      <xdr:row>65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6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47625</xdr:colOff>
      <xdr:row>102</xdr:row>
      <xdr:rowOff>33750</xdr:rowOff>
    </xdr:from>
    <xdr:ext cx="252000" cy="252000"/>
    <xdr:sp macro="[0]!Turnover" textlink="">
      <xdr:nvSpPr>
        <xdr:cNvPr id="8" name="Down Arrow 44">
          <a:extLst>
            <a:ext uri="{FF2B5EF4-FFF2-40B4-BE49-F238E27FC236}">
              <a16:creationId xmlns:a16="http://schemas.microsoft.com/office/drawing/2014/main" id="{00000000-0008-0000-0600-000008000000}"/>
            </a:ext>
          </a:extLst>
        </xdr:cNvPr>
        <xdr:cNvSpPr>
          <a:spLocks noChangeArrowheads="1"/>
        </xdr:cNvSpPr>
      </xdr:nvSpPr>
      <xdr:spPr bwMode="auto">
        <a:xfrm flipV="1">
          <a:off x="99345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18</xdr:col>
      <xdr:colOff>47625</xdr:colOff>
      <xdr:row>135</xdr:row>
      <xdr:rowOff>33750</xdr:rowOff>
    </xdr:from>
    <xdr:to>
      <xdr:col>18</xdr:col>
      <xdr:colOff>299625</xdr:colOff>
      <xdr:row>136</xdr:row>
      <xdr:rowOff>95250</xdr:rowOff>
    </xdr:to>
    <xdr:sp macro="[0]!Turnover" textlink="">
      <xdr:nvSpPr>
        <xdr:cNvPr id="9" name="Down Arrow 8">
          <a:extLst>
            <a:ext uri="{FF2B5EF4-FFF2-40B4-BE49-F238E27FC236}">
              <a16:creationId xmlns:a16="http://schemas.microsoft.com/office/drawing/2014/main" id="{00000000-0008-0000-0600-000009000000}"/>
            </a:ext>
          </a:extLst>
        </xdr:cNvPr>
        <xdr:cNvSpPr/>
      </xdr:nvSpPr>
      <xdr:spPr>
        <a:xfrm flipV="1">
          <a:off x="99345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12</xdr:col>
      <xdr:colOff>523874</xdr:colOff>
      <xdr:row>68</xdr:row>
      <xdr:rowOff>85725</xdr:rowOff>
    </xdr:from>
    <xdr:to>
      <xdr:col>17</xdr:col>
      <xdr:colOff>85724</xdr:colOff>
      <xdr:row>70</xdr:row>
      <xdr:rowOff>142875</xdr:rowOff>
    </xdr:to>
    <xdr:sp macro="" textlink="">
      <xdr:nvSpPr>
        <xdr:cNvPr id="11" name="AutoShape 32">
          <a:extLst>
            <a:ext uri="{FF2B5EF4-FFF2-40B4-BE49-F238E27FC236}">
              <a16:creationId xmlns:a16="http://schemas.microsoft.com/office/drawing/2014/main" id="{00000000-0008-0000-0600-00000B000000}"/>
            </a:ext>
          </a:extLst>
        </xdr:cNvPr>
        <xdr:cNvSpPr>
          <a:spLocks noChangeArrowheads="1"/>
        </xdr:cNvSpPr>
      </xdr:nvSpPr>
      <xdr:spPr bwMode="auto">
        <a:xfrm>
          <a:off x="75056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74</xdr:row>
      <xdr:rowOff>0</xdr:rowOff>
    </xdr:from>
    <xdr:to>
      <xdr:col>17</xdr:col>
      <xdr:colOff>0</xdr:colOff>
      <xdr:row>101</xdr:row>
      <xdr:rowOff>0</xdr:rowOff>
    </xdr:to>
    <xdr:graphicFrame macro="">
      <xdr:nvGraphicFramePr>
        <xdr:cNvPr id="12" name="Chart 8">
          <a:extLst>
            <a:ext uri="{FF2B5EF4-FFF2-40B4-BE49-F238E27FC236}">
              <a16:creationId xmlns:a16="http://schemas.microsoft.com/office/drawing/2014/main" id="{00000000-0008-0000-06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142875</xdr:colOff>
      <xdr:row>107</xdr:row>
      <xdr:rowOff>0</xdr:rowOff>
    </xdr:from>
    <xdr:to>
      <xdr:col>17</xdr:col>
      <xdr:colOff>0</xdr:colOff>
      <xdr:row>134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6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47625</xdr:colOff>
      <xdr:row>34</xdr:row>
      <xdr:rowOff>33750</xdr:rowOff>
    </xdr:from>
    <xdr:to>
      <xdr:col>18</xdr:col>
      <xdr:colOff>299625</xdr:colOff>
      <xdr:row>35</xdr:row>
      <xdr:rowOff>95250</xdr:rowOff>
    </xdr:to>
    <xdr:sp macro="[0]!Agency" textlink="">
      <xdr:nvSpPr>
        <xdr:cNvPr id="2" name="Down Arrow 44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>
          <a:spLocks noChangeArrowheads="1"/>
        </xdr:cNvSpPr>
      </xdr:nvSpPr>
      <xdr:spPr bwMode="auto">
        <a:xfrm flipV="1">
          <a:off x="99345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47625</xdr:colOff>
      <xdr:row>67</xdr:row>
      <xdr:rowOff>33750</xdr:rowOff>
    </xdr:from>
    <xdr:to>
      <xdr:col>18</xdr:col>
      <xdr:colOff>299625</xdr:colOff>
      <xdr:row>68</xdr:row>
      <xdr:rowOff>95250</xdr:rowOff>
    </xdr:to>
    <xdr:sp macro="[0]!Agency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 flipV="1">
          <a:off x="99345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18</xdr:col>
      <xdr:colOff>66675</xdr:colOff>
      <xdr:row>0</xdr:row>
      <xdr:rowOff>180975</xdr:rowOff>
    </xdr:from>
    <xdr:to>
      <xdr:col>18</xdr:col>
      <xdr:colOff>371475</xdr:colOff>
      <xdr:row>2</xdr:row>
      <xdr:rowOff>47625</xdr:rowOff>
    </xdr:to>
    <xdr:pic macro="[0]!Home">
      <xdr:nvPicPr>
        <xdr:cNvPr id="4" name="Picture 359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9536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12</xdr:col>
      <xdr:colOff>523874</xdr:colOff>
      <xdr:row>0</xdr:row>
      <xdr:rowOff>85725</xdr:rowOff>
    </xdr:from>
    <xdr:to>
      <xdr:col>17</xdr:col>
      <xdr:colOff>85724</xdr:colOff>
      <xdr:row>2</xdr:row>
      <xdr:rowOff>142875</xdr:rowOff>
    </xdr:to>
    <xdr:sp macro="" textlink="">
      <xdr:nvSpPr>
        <xdr:cNvPr id="5" name="AutoShape 32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>
          <a:spLocks noChangeArrowheads="1"/>
        </xdr:cNvSpPr>
      </xdr:nvSpPr>
      <xdr:spPr bwMode="auto">
        <a:xfrm>
          <a:off x="7505699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6</xdr:row>
      <xdr:rowOff>0</xdr:rowOff>
    </xdr:from>
    <xdr:to>
      <xdr:col>17</xdr:col>
      <xdr:colOff>0</xdr:colOff>
      <xdr:row>33</xdr:row>
      <xdr:rowOff>0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39</xdr:row>
      <xdr:rowOff>0</xdr:rowOff>
    </xdr:from>
    <xdr:to>
      <xdr:col>17</xdr:col>
      <xdr:colOff>0</xdr:colOff>
      <xdr:row>66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oneCellAnchor>
    <xdr:from>
      <xdr:col>18</xdr:col>
      <xdr:colOff>47625</xdr:colOff>
      <xdr:row>103</xdr:row>
      <xdr:rowOff>33750</xdr:rowOff>
    </xdr:from>
    <xdr:ext cx="252000" cy="252000"/>
    <xdr:sp macro="[0]!Agency" textlink="">
      <xdr:nvSpPr>
        <xdr:cNvPr id="8" name="Down Arrow 44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>
          <a:spLocks noChangeArrowheads="1"/>
        </xdr:cNvSpPr>
      </xdr:nvSpPr>
      <xdr:spPr bwMode="auto">
        <a:xfrm flipV="1">
          <a:off x="9934575" y="2045535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18</xdr:col>
      <xdr:colOff>47625</xdr:colOff>
      <xdr:row>136</xdr:row>
      <xdr:rowOff>33750</xdr:rowOff>
    </xdr:from>
    <xdr:to>
      <xdr:col>18</xdr:col>
      <xdr:colOff>299625</xdr:colOff>
      <xdr:row>137</xdr:row>
      <xdr:rowOff>95250</xdr:rowOff>
    </xdr:to>
    <xdr:sp macro="[0]!Agency" textlink="">
      <xdr:nvSpPr>
        <xdr:cNvPr id="9" name="Down Arrow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/>
      </xdr:nvSpPr>
      <xdr:spPr>
        <a:xfrm flipV="1">
          <a:off x="9934575" y="273800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>
    <xdr:from>
      <xdr:col>12</xdr:col>
      <xdr:colOff>523874</xdr:colOff>
      <xdr:row>69</xdr:row>
      <xdr:rowOff>85725</xdr:rowOff>
    </xdr:from>
    <xdr:to>
      <xdr:col>17</xdr:col>
      <xdr:colOff>85724</xdr:colOff>
      <xdr:row>71</xdr:row>
      <xdr:rowOff>142875</xdr:rowOff>
    </xdr:to>
    <xdr:sp macro="" textlink="">
      <xdr:nvSpPr>
        <xdr:cNvPr id="11" name="AutoShape 32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>
          <a:spLocks noChangeArrowheads="1"/>
        </xdr:cNvSpPr>
      </xdr:nvSpPr>
      <xdr:spPr bwMode="auto">
        <a:xfrm>
          <a:off x="7505699" y="13925550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7</xdr:col>
      <xdr:colOff>133350</xdr:colOff>
      <xdr:row>75</xdr:row>
      <xdr:rowOff>0</xdr:rowOff>
    </xdr:from>
    <xdr:to>
      <xdr:col>17</xdr:col>
      <xdr:colOff>0</xdr:colOff>
      <xdr:row>102</xdr:row>
      <xdr:rowOff>0</xdr:rowOff>
    </xdr:to>
    <xdr:graphicFrame macro="">
      <xdr:nvGraphicFramePr>
        <xdr:cNvPr id="12" name="Chart 8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142875</xdr:colOff>
      <xdr:row>108</xdr:row>
      <xdr:rowOff>0</xdr:rowOff>
    </xdr:from>
    <xdr:to>
      <xdr:col>17</xdr:col>
      <xdr:colOff>0</xdr:colOff>
      <xdr:row>135</xdr:row>
      <xdr:rowOff>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33</xdr:row>
      <xdr:rowOff>33750</xdr:rowOff>
    </xdr:from>
    <xdr:to>
      <xdr:col>17</xdr:col>
      <xdr:colOff>299625</xdr:colOff>
      <xdr:row>34</xdr:row>
      <xdr:rowOff>95250</xdr:rowOff>
    </xdr:to>
    <xdr:sp macro="[0]!Vacancies" textlink="">
      <xdr:nvSpPr>
        <xdr:cNvPr id="2" name="Down Arrow 44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>
          <a:spLocks noChangeArrowheads="1"/>
        </xdr:cNvSpPr>
      </xdr:nvSpPr>
      <xdr:spPr bwMode="auto">
        <a:xfrm flipV="1">
          <a:off x="9239250" y="64536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47625</xdr:colOff>
      <xdr:row>66</xdr:row>
      <xdr:rowOff>33750</xdr:rowOff>
    </xdr:from>
    <xdr:to>
      <xdr:col>17</xdr:col>
      <xdr:colOff>299625</xdr:colOff>
      <xdr:row>67</xdr:row>
      <xdr:rowOff>95250</xdr:rowOff>
    </xdr:to>
    <xdr:sp macro="[0]!Vacancies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 flipV="1">
          <a:off x="9239250" y="132068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17</xdr:col>
      <xdr:colOff>66675</xdr:colOff>
      <xdr:row>0</xdr:row>
      <xdr:rowOff>180975</xdr:rowOff>
    </xdr:from>
    <xdr:to>
      <xdr:col>17</xdr:col>
      <xdr:colOff>371475</xdr:colOff>
      <xdr:row>2</xdr:row>
      <xdr:rowOff>47625</xdr:rowOff>
    </xdr:to>
    <xdr:pic macro="[0]!Home">
      <xdr:nvPicPr>
        <xdr:cNvPr id="4" name="Picture 359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58300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twoCellAnchor>
  <xdr:twoCellAnchor>
    <xdr:from>
      <xdr:col>11</xdr:col>
      <xdr:colOff>523874</xdr:colOff>
      <xdr:row>0</xdr:row>
      <xdr:rowOff>85725</xdr:rowOff>
    </xdr:from>
    <xdr:to>
      <xdr:col>16</xdr:col>
      <xdr:colOff>85724</xdr:colOff>
      <xdr:row>2</xdr:row>
      <xdr:rowOff>142875</xdr:rowOff>
    </xdr:to>
    <xdr:sp macro="" textlink="">
      <xdr:nvSpPr>
        <xdr:cNvPr id="5" name="AutoShape 32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>
          <a:spLocks noChangeArrowheads="1"/>
        </xdr:cNvSpPr>
      </xdr:nvSpPr>
      <xdr:spPr bwMode="auto">
        <a:xfrm>
          <a:off x="6810374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6</xdr:col>
      <xdr:colOff>133350</xdr:colOff>
      <xdr:row>6</xdr:row>
      <xdr:rowOff>0</xdr:rowOff>
    </xdr:from>
    <xdr:to>
      <xdr:col>16</xdr:col>
      <xdr:colOff>0</xdr:colOff>
      <xdr:row>32</xdr:row>
      <xdr:rowOff>0</xdr:rowOff>
    </xdr:to>
    <xdr:graphicFrame macro="">
      <xdr:nvGraphicFramePr>
        <xdr:cNvPr id="6" name="Chart 8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142875</xdr:colOff>
      <xdr:row>38</xdr:row>
      <xdr:rowOff>0</xdr:rowOff>
    </xdr:from>
    <xdr:to>
      <xdr:col>16</xdr:col>
      <xdr:colOff>0</xdr:colOff>
      <xdr:row>64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47625</xdr:colOff>
      <xdr:row>109</xdr:row>
      <xdr:rowOff>33750</xdr:rowOff>
    </xdr:from>
    <xdr:to>
      <xdr:col>15</xdr:col>
      <xdr:colOff>299625</xdr:colOff>
      <xdr:row>110</xdr:row>
      <xdr:rowOff>95250</xdr:rowOff>
    </xdr:to>
    <xdr:sp macro="[0]!Age" textlink="">
      <xdr:nvSpPr>
        <xdr:cNvPr id="2" name="Down Arrow 44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rrowheads="1"/>
        </xdr:cNvSpPr>
      </xdr:nvSpPr>
      <xdr:spPr bwMode="auto">
        <a:xfrm flipV="1">
          <a:off x="9934575" y="661552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47625</xdr:colOff>
      <xdr:row>146</xdr:row>
      <xdr:rowOff>33750</xdr:rowOff>
    </xdr:from>
    <xdr:to>
      <xdr:col>15</xdr:col>
      <xdr:colOff>299625</xdr:colOff>
      <xdr:row>147</xdr:row>
      <xdr:rowOff>95250</xdr:rowOff>
    </xdr:to>
    <xdr:sp macro="[0]!Age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 flipV="1">
          <a:off x="9934575" y="135402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10</xdr:col>
      <xdr:colOff>523875</xdr:colOff>
      <xdr:row>74</xdr:row>
      <xdr:rowOff>85725</xdr:rowOff>
    </xdr:from>
    <xdr:to>
      <xdr:col>14</xdr:col>
      <xdr:colOff>76200</xdr:colOff>
      <xdr:row>76</xdr:row>
      <xdr:rowOff>142875</xdr:rowOff>
    </xdr:to>
    <xdr:sp macro="" textlink="">
      <xdr:nvSpPr>
        <xdr:cNvPr id="5" name="AutoShape 32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rrowheads="1"/>
        </xdr:cNvSpPr>
      </xdr:nvSpPr>
      <xdr:spPr bwMode="auto">
        <a:xfrm>
          <a:off x="6810375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twoCellAnchor>
    <xdr:from>
      <xdr:col>3</xdr:col>
      <xdr:colOff>0</xdr:colOff>
      <xdr:row>115</xdr:row>
      <xdr:rowOff>0</xdr:rowOff>
    </xdr:from>
    <xdr:to>
      <xdr:col>5</xdr:col>
      <xdr:colOff>0</xdr:colOff>
      <xdr:row>141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115</xdr:row>
      <xdr:rowOff>0</xdr:rowOff>
    </xdr:from>
    <xdr:to>
      <xdr:col>7</xdr:col>
      <xdr:colOff>0</xdr:colOff>
      <xdr:row>141</xdr:row>
      <xdr:rowOff>9525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9</xdr:col>
      <xdr:colOff>0</xdr:colOff>
      <xdr:row>141</xdr:row>
      <xdr:rowOff>9525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115</xdr:row>
      <xdr:rowOff>0</xdr:rowOff>
    </xdr:from>
    <xdr:to>
      <xdr:col>11</xdr:col>
      <xdr:colOff>0</xdr:colOff>
      <xdr:row>141</xdr:row>
      <xdr:rowOff>9525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15</xdr:col>
      <xdr:colOff>47625</xdr:colOff>
      <xdr:row>35</xdr:row>
      <xdr:rowOff>33750</xdr:rowOff>
    </xdr:from>
    <xdr:ext cx="252000" cy="252000"/>
    <xdr:sp macro="[0]!Age" textlink="">
      <xdr:nvSpPr>
        <xdr:cNvPr id="13" name="Down Arrow 44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 bwMode="auto">
        <a:xfrm flipV="1">
          <a:off x="9248775" y="1706445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15</xdr:col>
      <xdr:colOff>47625</xdr:colOff>
      <xdr:row>72</xdr:row>
      <xdr:rowOff>33750</xdr:rowOff>
    </xdr:from>
    <xdr:to>
      <xdr:col>15</xdr:col>
      <xdr:colOff>299625</xdr:colOff>
      <xdr:row>73</xdr:row>
      <xdr:rowOff>95250</xdr:rowOff>
    </xdr:to>
    <xdr:sp macro="[0]!Age" textlink="">
      <xdr:nvSpPr>
        <xdr:cNvPr id="14" name="Down Arrow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 flipV="1">
          <a:off x="9248775" y="23484300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oneCellAnchor>
    <xdr:from>
      <xdr:col>15</xdr:col>
      <xdr:colOff>66675</xdr:colOff>
      <xdr:row>0</xdr:row>
      <xdr:rowOff>180975</xdr:rowOff>
    </xdr:from>
    <xdr:ext cx="304800" cy="342900"/>
    <xdr:pic macro="[0]!Home">
      <xdr:nvPicPr>
        <xdr:cNvPr id="15" name="Picture 359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0610850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oneCellAnchor>
  <xdr:oneCellAnchor>
    <xdr:from>
      <xdr:col>10</xdr:col>
      <xdr:colOff>523875</xdr:colOff>
      <xdr:row>0</xdr:row>
      <xdr:rowOff>85725</xdr:rowOff>
    </xdr:from>
    <xdr:ext cx="2295525" cy="533400"/>
    <xdr:sp macro="" textlink="">
      <xdr:nvSpPr>
        <xdr:cNvPr id="16" name="AutoShape 32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 bwMode="auto">
        <a:xfrm>
          <a:off x="6810375" y="10515600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oneCellAnchor>
  <xdr:twoCellAnchor>
    <xdr:from>
      <xdr:col>3</xdr:col>
      <xdr:colOff>0</xdr:colOff>
      <xdr:row>41</xdr:row>
      <xdr:rowOff>0</xdr:rowOff>
    </xdr:from>
    <xdr:to>
      <xdr:col>5</xdr:col>
      <xdr:colOff>0</xdr:colOff>
      <xdr:row>67</xdr:row>
      <xdr:rowOff>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0</xdr:colOff>
      <xdr:row>41</xdr:row>
      <xdr:rowOff>0</xdr:rowOff>
    </xdr:from>
    <xdr:to>
      <xdr:col>7</xdr:col>
      <xdr:colOff>0</xdr:colOff>
      <xdr:row>67</xdr:row>
      <xdr:rowOff>9525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7</xdr:col>
      <xdr:colOff>0</xdr:colOff>
      <xdr:row>41</xdr:row>
      <xdr:rowOff>0</xdr:rowOff>
    </xdr:from>
    <xdr:to>
      <xdr:col>9</xdr:col>
      <xdr:colOff>0</xdr:colOff>
      <xdr:row>67</xdr:row>
      <xdr:rowOff>9525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9</xdr:col>
      <xdr:colOff>0</xdr:colOff>
      <xdr:row>41</xdr:row>
      <xdr:rowOff>0</xdr:rowOff>
    </xdr:from>
    <xdr:to>
      <xdr:col>11</xdr:col>
      <xdr:colOff>0</xdr:colOff>
      <xdr:row>67</xdr:row>
      <xdr:rowOff>9525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47625</xdr:colOff>
      <xdr:row>109</xdr:row>
      <xdr:rowOff>24225</xdr:rowOff>
    </xdr:from>
    <xdr:to>
      <xdr:col>17</xdr:col>
      <xdr:colOff>299625</xdr:colOff>
      <xdr:row>110</xdr:row>
      <xdr:rowOff>85725</xdr:rowOff>
    </xdr:to>
    <xdr:sp macro="[0]!TimeInService" textlink="">
      <xdr:nvSpPr>
        <xdr:cNvPr id="2" name="Down Arrow 44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 bwMode="auto">
        <a:xfrm flipV="1">
          <a:off x="9248775" y="19979100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47625</xdr:colOff>
      <xdr:row>146</xdr:row>
      <xdr:rowOff>33750</xdr:rowOff>
    </xdr:from>
    <xdr:to>
      <xdr:col>17</xdr:col>
      <xdr:colOff>299625</xdr:colOff>
      <xdr:row>147</xdr:row>
      <xdr:rowOff>95250</xdr:rowOff>
    </xdr:to>
    <xdr:sp macro="[0]!TimeInService" textlink="">
      <xdr:nvSpPr>
        <xdr:cNvPr id="3" name="Down Arrow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 flipV="1">
          <a:off x="9248775" y="2640847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twoCellAnchor editAs="oneCell">
    <xdr:from>
      <xdr:col>11</xdr:col>
      <xdr:colOff>523875</xdr:colOff>
      <xdr:row>74</xdr:row>
      <xdr:rowOff>85725</xdr:rowOff>
    </xdr:from>
    <xdr:to>
      <xdr:col>15</xdr:col>
      <xdr:colOff>533400</xdr:colOff>
      <xdr:row>76</xdr:row>
      <xdr:rowOff>142875</xdr:rowOff>
    </xdr:to>
    <xdr:sp macro="" textlink="">
      <xdr:nvSpPr>
        <xdr:cNvPr id="5" name="AutoShape 32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rrowheads="1"/>
        </xdr:cNvSpPr>
      </xdr:nvSpPr>
      <xdr:spPr bwMode="auto">
        <a:xfrm>
          <a:off x="6810375" y="1343977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twoCellAnchor>
  <xdr:oneCellAnchor>
    <xdr:from>
      <xdr:col>17</xdr:col>
      <xdr:colOff>47625</xdr:colOff>
      <xdr:row>35</xdr:row>
      <xdr:rowOff>33750</xdr:rowOff>
    </xdr:from>
    <xdr:ext cx="252000" cy="252000"/>
    <xdr:sp macro="[0]!TimeInService" textlink="">
      <xdr:nvSpPr>
        <xdr:cNvPr id="11" name="Down Arrow 44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 bwMode="auto">
        <a:xfrm flipV="1">
          <a:off x="9248775" y="6634575"/>
          <a:ext cx="252000" cy="252000"/>
        </a:xfrm>
        <a:prstGeom prst="downArrow">
          <a:avLst>
            <a:gd name="adj1" fmla="val 50000"/>
            <a:gd name="adj2" fmla="val 50000"/>
          </a:avLst>
        </a:prstGeom>
        <a:solidFill>
          <a:srgbClr val="E46C0A"/>
        </a:solidFill>
        <a:ln w="25400" algn="ctr">
          <a:solidFill>
            <a:srgbClr val="984807"/>
          </a:solidFill>
          <a:miter lim="800000"/>
          <a:headEnd/>
          <a:tailEnd/>
        </a:ln>
      </xdr:spPr>
    </xdr:sp>
    <xdr:clientData/>
  </xdr:oneCellAnchor>
  <xdr:twoCellAnchor>
    <xdr:from>
      <xdr:col>17</xdr:col>
      <xdr:colOff>47625</xdr:colOff>
      <xdr:row>72</xdr:row>
      <xdr:rowOff>33750</xdr:rowOff>
    </xdr:from>
    <xdr:to>
      <xdr:col>17</xdr:col>
      <xdr:colOff>299625</xdr:colOff>
      <xdr:row>73</xdr:row>
      <xdr:rowOff>95250</xdr:rowOff>
    </xdr:to>
    <xdr:sp macro="[0]!TimeInService" textlink="">
      <xdr:nvSpPr>
        <xdr:cNvPr id="12" name="Down Arrow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/>
      </xdr:nvSpPr>
      <xdr:spPr>
        <a:xfrm flipV="1">
          <a:off x="9248775" y="13054425"/>
          <a:ext cx="252000" cy="252000"/>
        </a:xfrm>
        <a:prstGeom prst="downArrow">
          <a:avLst/>
        </a:prstGeom>
        <a:solidFill>
          <a:schemeClr val="accent6">
            <a:lumMod val="75000"/>
          </a:schemeClr>
        </a:solidFill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GB"/>
        </a:p>
      </xdr:txBody>
    </xdr:sp>
    <xdr:clientData/>
  </xdr:twoCellAnchor>
  <xdr:oneCellAnchor>
    <xdr:from>
      <xdr:col>17</xdr:col>
      <xdr:colOff>66675</xdr:colOff>
      <xdr:row>0</xdr:row>
      <xdr:rowOff>180975</xdr:rowOff>
    </xdr:from>
    <xdr:ext cx="304800" cy="342900"/>
    <xdr:pic macro="[0]!Home">
      <xdr:nvPicPr>
        <xdr:cNvPr id="13" name="Picture 359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646" t="61760" r="39688" b="34908"/>
        <a:stretch>
          <a:fillRect/>
        </a:stretch>
      </xdr:blipFill>
      <xdr:spPr bwMode="auto">
        <a:xfrm>
          <a:off x="9267825" y="180975"/>
          <a:ext cx="3048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PrintsWithSheet="0"/>
  </xdr:oneCellAnchor>
  <xdr:oneCellAnchor>
    <xdr:from>
      <xdr:col>11</xdr:col>
      <xdr:colOff>523875</xdr:colOff>
      <xdr:row>0</xdr:row>
      <xdr:rowOff>85725</xdr:rowOff>
    </xdr:from>
    <xdr:ext cx="2295525" cy="533400"/>
    <xdr:sp macro="" textlink="">
      <xdr:nvSpPr>
        <xdr:cNvPr id="14" name="AutoShape 32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 bwMode="auto">
        <a:xfrm>
          <a:off x="6810375" y="85725"/>
          <a:ext cx="2295525" cy="533400"/>
        </a:xfrm>
        <a:prstGeom prst="roundRect">
          <a:avLst>
            <a:gd name="adj" fmla="val 16667"/>
          </a:avLst>
        </a:prstGeom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Children's Social Care </a:t>
          </a:r>
        </a:p>
        <a:p>
          <a:pPr algn="ctr" rtl="0">
            <a:defRPr sz="1000"/>
          </a:pPr>
          <a:r>
            <a:rPr lang="en-GB" sz="1200" b="1" i="0" u="none" strike="noStrike" baseline="0">
              <a:solidFill>
                <a:srgbClr val="FFFFFF"/>
              </a:solidFill>
              <a:latin typeface="Arial"/>
              <a:cs typeface="Arial"/>
            </a:rPr>
            <a:t>Benchmarking</a:t>
          </a:r>
        </a:p>
      </xdr:txBody>
    </xdr:sp>
    <xdr:clientData/>
  </xdr:oneCellAnchor>
  <xdr:twoCellAnchor>
    <xdr:from>
      <xdr:col>3</xdr:col>
      <xdr:colOff>0</xdr:colOff>
      <xdr:row>41</xdr:row>
      <xdr:rowOff>0</xdr:rowOff>
    </xdr:from>
    <xdr:to>
      <xdr:col>5</xdr:col>
      <xdr:colOff>0</xdr:colOff>
      <xdr:row>67</xdr:row>
      <xdr:rowOff>0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41</xdr:row>
      <xdr:rowOff>0</xdr:rowOff>
    </xdr:from>
    <xdr:to>
      <xdr:col>7</xdr:col>
      <xdr:colOff>0</xdr:colOff>
      <xdr:row>67</xdr:row>
      <xdr:rowOff>9525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41</xdr:row>
      <xdr:rowOff>0</xdr:rowOff>
    </xdr:from>
    <xdr:to>
      <xdr:col>9</xdr:col>
      <xdr:colOff>0</xdr:colOff>
      <xdr:row>67</xdr:row>
      <xdr:rowOff>9525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47625</xdr:colOff>
      <xdr:row>41</xdr:row>
      <xdr:rowOff>0</xdr:rowOff>
    </xdr:from>
    <xdr:to>
      <xdr:col>11</xdr:col>
      <xdr:colOff>47625</xdr:colOff>
      <xdr:row>67</xdr:row>
      <xdr:rowOff>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0</xdr:colOff>
      <xdr:row>41</xdr:row>
      <xdr:rowOff>0</xdr:rowOff>
    </xdr:from>
    <xdr:to>
      <xdr:col>13</xdr:col>
      <xdr:colOff>0</xdr:colOff>
      <xdr:row>67</xdr:row>
      <xdr:rowOff>9525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0</xdr:colOff>
      <xdr:row>41</xdr:row>
      <xdr:rowOff>0</xdr:rowOff>
    </xdr:from>
    <xdr:to>
      <xdr:col>15</xdr:col>
      <xdr:colOff>0</xdr:colOff>
      <xdr:row>67</xdr:row>
      <xdr:rowOff>9525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0</xdr:colOff>
      <xdr:row>115</xdr:row>
      <xdr:rowOff>0</xdr:rowOff>
    </xdr:from>
    <xdr:to>
      <xdr:col>5</xdr:col>
      <xdr:colOff>0</xdr:colOff>
      <xdr:row>141</xdr:row>
      <xdr:rowOff>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0</xdr:colOff>
      <xdr:row>115</xdr:row>
      <xdr:rowOff>0</xdr:rowOff>
    </xdr:from>
    <xdr:to>
      <xdr:col>7</xdr:col>
      <xdr:colOff>0</xdr:colOff>
      <xdr:row>141</xdr:row>
      <xdr:rowOff>9525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115</xdr:row>
      <xdr:rowOff>0</xdr:rowOff>
    </xdr:from>
    <xdr:to>
      <xdr:col>9</xdr:col>
      <xdr:colOff>0</xdr:colOff>
      <xdr:row>141</xdr:row>
      <xdr:rowOff>9525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47625</xdr:colOff>
      <xdr:row>115</xdr:row>
      <xdr:rowOff>0</xdr:rowOff>
    </xdr:from>
    <xdr:to>
      <xdr:col>11</xdr:col>
      <xdr:colOff>47625</xdr:colOff>
      <xdr:row>141</xdr:row>
      <xdr:rowOff>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11</xdr:col>
      <xdr:colOff>0</xdr:colOff>
      <xdr:row>115</xdr:row>
      <xdr:rowOff>0</xdr:rowOff>
    </xdr:from>
    <xdr:to>
      <xdr:col>13</xdr:col>
      <xdr:colOff>0</xdr:colOff>
      <xdr:row>141</xdr:row>
      <xdr:rowOff>9525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13</xdr:col>
      <xdr:colOff>0</xdr:colOff>
      <xdr:row>115</xdr:row>
      <xdr:rowOff>0</xdr:rowOff>
    </xdr:from>
    <xdr:to>
      <xdr:col>15</xdr:col>
      <xdr:colOff>0</xdr:colOff>
      <xdr:row>141</xdr:row>
      <xdr:rowOff>9525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ildren's%20Social%20Care/2.%20LA%20Benchmarking/2.%20Childrens'%20Social%20Care/Benchmarking%20Reports%20(working%20files)/Quarterly%20Reports/2015-16%20Q2/2015-16%20Q1/(Restricted)%20Quarterly%20Benchmarking%20Report%202015-16%20Q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page"/>
      <sheetName val="Home"/>
      <sheetName val="Coverage"/>
      <sheetName val="IDACI"/>
      <sheetName val="Population"/>
      <sheetName val="CAF_EHA"/>
      <sheetName val="Referrals"/>
      <sheetName val="Referral_Source"/>
      <sheetName val="Re-referrals"/>
      <sheetName val="Assessments"/>
      <sheetName val="Children in Need"/>
      <sheetName val="Section 47 Enquiries"/>
      <sheetName val="Initial CP Conferences"/>
      <sheetName val="Child Protection Plans"/>
      <sheetName val="Court Applications"/>
      <sheetName val="Looked After Children"/>
      <sheetName val="Adoption"/>
      <sheetName val="ROSGO"/>
      <sheetName val="Commentary"/>
      <sheetName val="(Restricted) Quarterly Benchmar"/>
    </sheetNames>
    <sheetDataSet>
      <sheetData sheetId="0"/>
      <sheetData sheetId="1">
        <row r="13">
          <cell r="J13" t="str">
            <v>Bracknell Forest</v>
          </cell>
        </row>
        <row r="14">
          <cell r="J14" t="str">
            <v>Brighton &amp; Hove</v>
          </cell>
        </row>
        <row r="15">
          <cell r="J15" t="str">
            <v>Buckinghamshire</v>
          </cell>
        </row>
        <row r="16">
          <cell r="J16" t="str">
            <v>East Sussex</v>
          </cell>
        </row>
        <row r="17">
          <cell r="J17" t="str">
            <v>Hampshire</v>
          </cell>
        </row>
        <row r="18">
          <cell r="J18" t="str">
            <v>Isle of Wight</v>
          </cell>
        </row>
        <row r="19">
          <cell r="J19" t="str">
            <v>Kent</v>
          </cell>
        </row>
        <row r="20">
          <cell r="J20" t="str">
            <v>Medway</v>
          </cell>
        </row>
        <row r="21">
          <cell r="J21" t="str">
            <v>Milton Keynes</v>
          </cell>
        </row>
        <row r="22">
          <cell r="J22" t="str">
            <v>Oxfordshire</v>
          </cell>
        </row>
        <row r="23">
          <cell r="J23" t="str">
            <v>Portsmouth</v>
          </cell>
        </row>
        <row r="24">
          <cell r="J24" t="str">
            <v>Reading</v>
          </cell>
        </row>
        <row r="25">
          <cell r="J25" t="str">
            <v>Slough</v>
          </cell>
        </row>
        <row r="26">
          <cell r="J26" t="str">
            <v>Somerset</v>
          </cell>
        </row>
        <row r="27">
          <cell r="J27" t="str">
            <v>Southampton</v>
          </cell>
        </row>
        <row r="28">
          <cell r="J28" t="str">
            <v>Surrey</v>
          </cell>
        </row>
        <row r="29">
          <cell r="J29" t="str">
            <v>West Berkshire</v>
          </cell>
        </row>
        <row r="30">
          <cell r="J30" t="str">
            <v>West Sussex</v>
          </cell>
        </row>
        <row r="31">
          <cell r="J31" t="str">
            <v>Windsor &amp; Maidenhead</v>
          </cell>
        </row>
        <row r="32">
          <cell r="J32" t="str">
            <v>Wokingham</v>
          </cell>
        </row>
        <row r="33">
          <cell r="J33" t="str">
            <v>(None)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85100"/>
        </a:solidFill>
        <a:ln w="19050">
          <a:solidFill>
            <a:srgbClr val="C85100"/>
          </a:solidFill>
          <a:round/>
          <a:headEnd/>
          <a:tailEnd/>
        </a:ln>
      </a:spPr>
      <a:bodyPr vertOverflow="clip" wrap="square" lIns="27432" tIns="22860" rIns="27432" bIns="0" anchor="ctr" upright="1"/>
      <a:lstStyle>
        <a:defPPr algn="ctr" rtl="0">
          <a:defRPr sz="1200" b="1" i="0" u="none" strike="noStrike" baseline="0">
            <a:solidFill>
              <a:srgbClr val="FFFFFF"/>
            </a:solidFill>
            <a:latin typeface="Arial"/>
            <a:cs typeface="Arial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7"/>
  <sheetViews>
    <sheetView topLeftCell="A22" workbookViewId="0">
      <selection activeCell="A26" sqref="A26:A47"/>
    </sheetView>
  </sheetViews>
  <sheetFormatPr defaultRowHeight="12.75" x14ac:dyDescent="0.2"/>
  <cols>
    <col min="1" max="1" width="33.42578125" bestFit="1" customWidth="1"/>
    <col min="2" max="2" width="75.28515625" bestFit="1" customWidth="1"/>
  </cols>
  <sheetData>
    <row r="1" spans="1:2" ht="15" customHeight="1" x14ac:dyDescent="0.25">
      <c r="A1" s="301" t="s">
        <v>100</v>
      </c>
      <c r="B1" t="s">
        <v>429</v>
      </c>
    </row>
    <row r="2" spans="1:2" ht="15" customHeight="1" x14ac:dyDescent="0.25">
      <c r="A2" s="301" t="s">
        <v>101</v>
      </c>
      <c r="B2" t="s">
        <v>430</v>
      </c>
    </row>
    <row r="3" spans="1:2" ht="15" customHeight="1" x14ac:dyDescent="0.2">
      <c r="A3" s="303" t="s">
        <v>102</v>
      </c>
      <c r="B3" t="s">
        <v>431</v>
      </c>
    </row>
    <row r="4" spans="1:2" ht="15" customHeight="1" x14ac:dyDescent="0.2">
      <c r="A4" s="302" t="s">
        <v>103</v>
      </c>
      <c r="B4" t="s">
        <v>432</v>
      </c>
    </row>
    <row r="5" spans="1:2" ht="15" customHeight="1" x14ac:dyDescent="0.2">
      <c r="A5" s="302" t="s">
        <v>104</v>
      </c>
      <c r="B5" t="s">
        <v>433</v>
      </c>
    </row>
    <row r="6" spans="1:2" ht="15" customHeight="1" x14ac:dyDescent="0.2">
      <c r="A6" s="302" t="s">
        <v>105</v>
      </c>
      <c r="B6" t="s">
        <v>434</v>
      </c>
    </row>
    <row r="7" spans="1:2" ht="15" customHeight="1" x14ac:dyDescent="0.2">
      <c r="A7" s="326" t="s">
        <v>106</v>
      </c>
      <c r="B7" t="s">
        <v>435</v>
      </c>
    </row>
    <row r="8" spans="1:2" ht="15" customHeight="1" x14ac:dyDescent="0.2">
      <c r="A8" s="302" t="s">
        <v>107</v>
      </c>
      <c r="B8" t="s">
        <v>436</v>
      </c>
    </row>
    <row r="9" spans="1:2" ht="15" customHeight="1" x14ac:dyDescent="0.2">
      <c r="A9" s="302" t="s">
        <v>108</v>
      </c>
      <c r="B9" t="s">
        <v>437</v>
      </c>
    </row>
    <row r="10" spans="1:2" ht="15" customHeight="1" x14ac:dyDescent="0.2">
      <c r="A10" s="302" t="s">
        <v>109</v>
      </c>
      <c r="B10" t="s">
        <v>438</v>
      </c>
    </row>
    <row r="11" spans="1:2" ht="15" customHeight="1" x14ac:dyDescent="0.2">
      <c r="A11" s="303" t="s">
        <v>110</v>
      </c>
      <c r="B11" t="s">
        <v>439</v>
      </c>
    </row>
    <row r="12" spans="1:2" ht="15" customHeight="1" x14ac:dyDescent="0.2">
      <c r="A12" s="303" t="s">
        <v>111</v>
      </c>
      <c r="B12" t="s">
        <v>440</v>
      </c>
    </row>
    <row r="13" spans="1:2" ht="15" customHeight="1" x14ac:dyDescent="0.2">
      <c r="A13" s="302" t="s">
        <v>112</v>
      </c>
      <c r="B13" t="s">
        <v>441</v>
      </c>
    </row>
    <row r="14" spans="1:2" ht="15" customHeight="1" x14ac:dyDescent="0.2">
      <c r="A14" s="302" t="s">
        <v>113</v>
      </c>
      <c r="B14" t="s">
        <v>442</v>
      </c>
    </row>
    <row r="15" spans="1:2" ht="15" customHeight="1" x14ac:dyDescent="0.2">
      <c r="A15" s="302" t="s">
        <v>114</v>
      </c>
      <c r="B15" t="s">
        <v>443</v>
      </c>
    </row>
    <row r="16" spans="1:2" ht="15" customHeight="1" x14ac:dyDescent="0.2">
      <c r="A16" s="302" t="s">
        <v>115</v>
      </c>
      <c r="B16" t="s">
        <v>444</v>
      </c>
    </row>
    <row r="17" spans="1:2" ht="15" customHeight="1" x14ac:dyDescent="0.2">
      <c r="A17" s="302" t="s">
        <v>116</v>
      </c>
      <c r="B17" t="s">
        <v>445</v>
      </c>
    </row>
    <row r="18" spans="1:2" ht="15" customHeight="1" x14ac:dyDescent="0.2">
      <c r="A18" s="302" t="s">
        <v>117</v>
      </c>
      <c r="B18" t="s">
        <v>446</v>
      </c>
    </row>
    <row r="19" spans="1:2" ht="15" customHeight="1" x14ac:dyDescent="0.2">
      <c r="A19" s="302" t="s">
        <v>118</v>
      </c>
      <c r="B19" t="s">
        <v>447</v>
      </c>
    </row>
    <row r="20" spans="1:2" ht="15" customHeight="1" x14ac:dyDescent="0.2">
      <c r="A20" s="302" t="s">
        <v>119</v>
      </c>
      <c r="B20" t="s">
        <v>448</v>
      </c>
    </row>
    <row r="21" spans="1:2" ht="15" customHeight="1" x14ac:dyDescent="0.2">
      <c r="A21" s="302" t="s">
        <v>120</v>
      </c>
      <c r="B21" t="s">
        <v>449</v>
      </c>
    </row>
    <row r="25" spans="1:2" x14ac:dyDescent="0.2">
      <c r="A25" s="329" t="s">
        <v>522</v>
      </c>
    </row>
    <row r="26" spans="1:2" x14ac:dyDescent="0.2">
      <c r="A26" t="s">
        <v>0</v>
      </c>
    </row>
    <row r="27" spans="1:2" x14ac:dyDescent="0.2">
      <c r="A27" t="s">
        <v>22</v>
      </c>
    </row>
    <row r="28" spans="1:2" x14ac:dyDescent="0.2">
      <c r="A28" t="s">
        <v>8</v>
      </c>
    </row>
    <row r="29" spans="1:2" x14ac:dyDescent="0.2">
      <c r="A29" t="s">
        <v>4</v>
      </c>
    </row>
    <row r="30" spans="1:2" x14ac:dyDescent="0.2">
      <c r="A30" t="s">
        <v>6</v>
      </c>
    </row>
    <row r="31" spans="1:2" x14ac:dyDescent="0.2">
      <c r="A31" t="s">
        <v>1</v>
      </c>
    </row>
    <row r="32" spans="1:2" x14ac:dyDescent="0.2">
      <c r="A32" t="s">
        <v>9</v>
      </c>
    </row>
    <row r="33" spans="1:1" x14ac:dyDescent="0.2">
      <c r="A33" t="s">
        <v>2</v>
      </c>
    </row>
    <row r="34" spans="1:1" x14ac:dyDescent="0.2">
      <c r="A34" t="s">
        <v>10</v>
      </c>
    </row>
    <row r="35" spans="1:1" x14ac:dyDescent="0.2">
      <c r="A35" t="s">
        <v>11</v>
      </c>
    </row>
    <row r="36" spans="1:1" x14ac:dyDescent="0.2">
      <c r="A36" t="s">
        <v>12</v>
      </c>
    </row>
    <row r="37" spans="1:1" x14ac:dyDescent="0.2">
      <c r="A37" t="s">
        <v>3</v>
      </c>
    </row>
    <row r="38" spans="1:1" x14ac:dyDescent="0.2">
      <c r="A38" t="s">
        <v>13</v>
      </c>
    </row>
    <row r="39" spans="1:1" x14ac:dyDescent="0.2">
      <c r="A39" t="s">
        <v>27</v>
      </c>
    </row>
    <row r="40" spans="1:1" x14ac:dyDescent="0.2">
      <c r="A40" t="s">
        <v>14</v>
      </c>
    </row>
    <row r="41" spans="1:1" x14ac:dyDescent="0.2">
      <c r="A41" t="s">
        <v>7</v>
      </c>
    </row>
    <row r="42" spans="1:1" x14ac:dyDescent="0.2">
      <c r="A42" t="s">
        <v>41</v>
      </c>
    </row>
    <row r="43" spans="1:1" x14ac:dyDescent="0.2">
      <c r="A43" t="s">
        <v>76</v>
      </c>
    </row>
    <row r="44" spans="1:1" x14ac:dyDescent="0.2">
      <c r="A44" t="s">
        <v>15</v>
      </c>
    </row>
    <row r="45" spans="1:1" x14ac:dyDescent="0.2">
      <c r="A45" t="s">
        <v>5</v>
      </c>
    </row>
    <row r="46" spans="1:1" x14ac:dyDescent="0.2">
      <c r="A46" t="s">
        <v>21</v>
      </c>
    </row>
    <row r="47" spans="1:1" x14ac:dyDescent="0.2">
      <c r="A47" t="s">
        <v>16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5">
    <tabColor indexed="39"/>
  </sheetPr>
  <dimension ref="A1:AA166"/>
  <sheetViews>
    <sheetView topLeftCell="A94" workbookViewId="0">
      <selection activeCell="E83" sqref="E83:J107"/>
    </sheetView>
  </sheetViews>
  <sheetFormatPr defaultColWidth="9.140625" defaultRowHeight="11.25" customHeight="1" x14ac:dyDescent="0.2"/>
  <cols>
    <col min="1" max="1" width="2.5703125" style="60" customWidth="1"/>
    <col min="2" max="2" width="18.28515625" style="60" customWidth="1"/>
    <col min="3" max="3" width="1.42578125" style="60" customWidth="1"/>
    <col min="4" max="9" width="10.28515625" style="60" customWidth="1"/>
    <col min="10" max="10" width="10.140625" style="60" customWidth="1"/>
    <col min="11" max="14" width="10.28515625" style="60" customWidth="1"/>
    <col min="15" max="15" width="2.5703125" style="60" customWidth="1"/>
    <col min="16" max="16" width="6.42578125" style="62" customWidth="1"/>
    <col min="17" max="17" width="4.85546875" style="62" hidden="1" customWidth="1"/>
    <col min="18" max="18" width="19.5703125" style="63" hidden="1" customWidth="1"/>
    <col min="19" max="19" width="19.42578125" style="63" hidden="1" customWidth="1"/>
    <col min="20" max="20" width="30" style="63" hidden="1" customWidth="1"/>
    <col min="21" max="22" width="16.7109375" style="63" hidden="1" customWidth="1"/>
    <col min="23" max="24" width="8.5703125" style="63" hidden="1" customWidth="1"/>
    <col min="25" max="25" width="3.5703125" style="63" customWidth="1"/>
    <col min="26" max="26" width="17" style="63" customWidth="1"/>
    <col min="27" max="27" width="5.7109375" style="63" customWidth="1"/>
    <col min="28" max="16384" width="9.140625" style="60"/>
  </cols>
  <sheetData>
    <row r="1" spans="1:27" ht="18.75" customHeight="1" x14ac:dyDescent="0.2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4"/>
      <c r="P1" s="89"/>
      <c r="Q1" s="101"/>
      <c r="R1" s="102"/>
      <c r="S1" s="102"/>
      <c r="T1" s="102"/>
      <c r="U1" s="102"/>
      <c r="V1" s="102"/>
      <c r="W1" s="102"/>
      <c r="X1" s="102"/>
      <c r="Y1" s="102"/>
      <c r="Z1" s="102"/>
      <c r="AA1" s="102"/>
    </row>
    <row r="2" spans="1:27" ht="18.75" customHeight="1" x14ac:dyDescent="0.2">
      <c r="A2" s="77"/>
      <c r="B2" s="85" t="s">
        <v>63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76"/>
      <c r="P2" s="90"/>
      <c r="Q2" s="103"/>
      <c r="R2" s="105" t="e">
        <f>VLOOKUP(S2,$R$83:$S$104,2,FALSE)</f>
        <v>#N/A</v>
      </c>
      <c r="S2" s="105" t="str">
        <f>Home!$B$7</f>
        <v>(none)</v>
      </c>
      <c r="T2" s="47" t="str">
        <f>"Selected LA- "&amp;S2</f>
        <v>Selected LA- (none)</v>
      </c>
    </row>
    <row r="3" spans="1:27" ht="18.75" customHeight="1" x14ac:dyDescent="0.2">
      <c r="A3" s="82"/>
      <c r="B3" s="83"/>
      <c r="C3" s="83"/>
      <c r="D3" s="122"/>
      <c r="E3" s="83"/>
      <c r="F3" s="83"/>
      <c r="G3" s="122"/>
      <c r="H3" s="122"/>
      <c r="I3" s="83"/>
      <c r="J3" s="83"/>
      <c r="K3" s="83"/>
      <c r="L3" s="83"/>
      <c r="M3" s="83"/>
      <c r="N3" s="83"/>
      <c r="O3" s="84"/>
      <c r="P3" s="90"/>
      <c r="Q3" s="103"/>
    </row>
    <row r="4" spans="1:27" ht="13.5" customHeight="1" x14ac:dyDescent="0.2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4"/>
      <c r="P4" s="90"/>
      <c r="Q4" s="103"/>
      <c r="S4" s="150">
        <v>0</v>
      </c>
      <c r="T4" s="63">
        <v>21.5</v>
      </c>
    </row>
    <row r="5" spans="1:27" s="61" customFormat="1" ht="15" customHeight="1" x14ac:dyDescent="0.2">
      <c r="A5" s="78"/>
      <c r="B5" s="141" t="s">
        <v>87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79"/>
      <c r="P5" s="91"/>
      <c r="Q5" s="106"/>
      <c r="R5" s="149" t="s">
        <v>39</v>
      </c>
      <c r="S5" s="151" t="e">
        <f>#REF!</f>
        <v>#REF!</v>
      </c>
      <c r="T5" s="152" t="e">
        <f>S5</f>
        <v>#REF!</v>
      </c>
      <c r="U5" s="107"/>
      <c r="V5" s="107"/>
      <c r="W5" s="107"/>
      <c r="X5" s="107"/>
      <c r="Y5" s="107"/>
      <c r="Z5" s="107"/>
      <c r="AA5" s="107"/>
    </row>
    <row r="6" spans="1:27" ht="15" customHeight="1" x14ac:dyDescent="0.2">
      <c r="A6" s="77"/>
      <c r="B6" s="166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76"/>
      <c r="P6" s="90"/>
      <c r="Q6" s="103"/>
      <c r="R6" s="149" t="s">
        <v>42</v>
      </c>
      <c r="S6" s="172" t="e">
        <f>#REF!</f>
        <v>#REF!</v>
      </c>
      <c r="T6" s="152" t="e">
        <f>S6</f>
        <v>#REF!</v>
      </c>
    </row>
    <row r="7" spans="1:27" ht="12.75" x14ac:dyDescent="0.2">
      <c r="A7" s="135"/>
      <c r="B7" s="58"/>
      <c r="C7" s="58"/>
      <c r="D7" s="378" t="s">
        <v>49</v>
      </c>
      <c r="E7" s="381" t="s">
        <v>59</v>
      </c>
      <c r="F7" s="382"/>
      <c r="G7" s="382"/>
      <c r="H7" s="383"/>
      <c r="I7" s="381" t="s">
        <v>60</v>
      </c>
      <c r="J7" s="382"/>
      <c r="K7" s="382"/>
      <c r="L7" s="383"/>
      <c r="M7" s="58"/>
      <c r="N7" s="58"/>
      <c r="O7" s="76"/>
      <c r="P7" s="90"/>
      <c r="Q7" s="103"/>
      <c r="R7" s="149"/>
      <c r="S7" s="172"/>
      <c r="T7" s="152"/>
    </row>
    <row r="8" spans="1:27" s="66" customFormat="1" ht="36" customHeight="1" x14ac:dyDescent="0.2">
      <c r="A8" s="80"/>
      <c r="B8" s="210"/>
      <c r="C8" s="65"/>
      <c r="D8" s="379"/>
      <c r="E8" s="209" t="s">
        <v>58</v>
      </c>
      <c r="F8" s="163" t="s">
        <v>57</v>
      </c>
      <c r="G8" s="163" t="s">
        <v>61</v>
      </c>
      <c r="H8" s="163" t="s">
        <v>88</v>
      </c>
      <c r="I8" s="209" t="s">
        <v>58</v>
      </c>
      <c r="J8" s="163" t="s">
        <v>57</v>
      </c>
      <c r="K8" s="163" t="s">
        <v>56</v>
      </c>
      <c r="L8" s="137" t="s">
        <v>88</v>
      </c>
      <c r="M8" s="58"/>
      <c r="N8" s="58"/>
      <c r="O8" s="81"/>
      <c r="P8" s="92"/>
      <c r="Q8" s="109"/>
      <c r="R8" s="149" t="s">
        <v>40</v>
      </c>
      <c r="S8" s="171" t="e">
        <f>#REF!</f>
        <v>#REF!</v>
      </c>
      <c r="T8" s="171" t="e">
        <f>S8</f>
        <v>#REF!</v>
      </c>
      <c r="U8" s="112"/>
      <c r="V8" s="112"/>
      <c r="W8" s="112"/>
      <c r="X8" s="112"/>
      <c r="Y8" s="112"/>
      <c r="Z8" s="112"/>
      <c r="AA8" s="112"/>
    </row>
    <row r="9" spans="1:27" s="66" customFormat="1" ht="13.5" customHeight="1" x14ac:dyDescent="0.2">
      <c r="A9" s="80"/>
      <c r="B9" s="67" t="s">
        <v>0</v>
      </c>
      <c r="C9" s="65"/>
      <c r="D9" s="118">
        <f>Bracknell_Forest csww_fte</f>
        <v>71.7</v>
      </c>
      <c r="E9" s="202"/>
      <c r="F9" s="174"/>
      <c r="G9" s="174"/>
      <c r="H9" s="174"/>
      <c r="I9" s="265">
        <f t="shared" ref="I9:I33" si="0">E9/$D9</f>
        <v>0</v>
      </c>
      <c r="J9" s="266">
        <f t="shared" ref="J9:J33" si="1">F9/$D9</f>
        <v>0</v>
      </c>
      <c r="K9" s="266">
        <f t="shared" ref="K9:K33" si="2">G9/$D9</f>
        <v>0</v>
      </c>
      <c r="L9" s="268">
        <f t="shared" ref="L9:L33" si="3">H9/$D9</f>
        <v>0</v>
      </c>
      <c r="M9" s="58"/>
      <c r="N9" s="58"/>
      <c r="O9" s="81"/>
      <c r="P9" s="92"/>
      <c r="Q9" s="109"/>
      <c r="R9" s="59" t="str">
        <f t="shared" ref="R9:R32" si="4">B9</f>
        <v>Bracknell Forest</v>
      </c>
      <c r="S9" s="113" t="b">
        <f>IF(R9=$S$76,#REF!)</f>
        <v>0</v>
      </c>
      <c r="U9" s="112"/>
      <c r="V9" s="112"/>
      <c r="W9" s="112"/>
      <c r="X9" s="112"/>
      <c r="Y9" s="112"/>
      <c r="Z9" s="112"/>
      <c r="AA9" s="112"/>
    </row>
    <row r="10" spans="1:27" s="66" customFormat="1" ht="13.5" customHeight="1" x14ac:dyDescent="0.2">
      <c r="A10" s="80"/>
      <c r="B10" s="67" t="s">
        <v>22</v>
      </c>
      <c r="C10" s="65"/>
      <c r="D10" s="118">
        <f>Brighton_and_Hove csww_fte</f>
        <v>215.8</v>
      </c>
      <c r="E10" s="202"/>
      <c r="F10" s="174"/>
      <c r="G10" s="174"/>
      <c r="H10" s="174"/>
      <c r="I10" s="265">
        <f t="shared" si="0"/>
        <v>0</v>
      </c>
      <c r="J10" s="266">
        <f t="shared" si="1"/>
        <v>0</v>
      </c>
      <c r="K10" s="266">
        <f t="shared" si="2"/>
        <v>0</v>
      </c>
      <c r="L10" s="268">
        <f t="shared" si="3"/>
        <v>0</v>
      </c>
      <c r="M10" s="58"/>
      <c r="N10" s="58"/>
      <c r="O10" s="81"/>
      <c r="P10" s="92"/>
      <c r="Q10" s="109"/>
      <c r="R10" s="59" t="str">
        <f t="shared" si="4"/>
        <v>Brighton &amp; Hove</v>
      </c>
      <c r="S10" s="113" t="b">
        <f>IF(R10=$S$76,#REF!)</f>
        <v>0</v>
      </c>
      <c r="U10" s="112"/>
      <c r="V10" s="112"/>
      <c r="W10" s="112"/>
      <c r="X10" s="112"/>
      <c r="Y10" s="112"/>
      <c r="Z10" s="112"/>
      <c r="AA10" s="112"/>
    </row>
    <row r="11" spans="1:27" s="66" customFormat="1" ht="13.5" customHeight="1" x14ac:dyDescent="0.2">
      <c r="A11" s="80"/>
      <c r="B11" s="67" t="s">
        <v>8</v>
      </c>
      <c r="C11" s="65"/>
      <c r="D11" s="118">
        <f>Buckinghamshire csww_fte</f>
        <v>218.2</v>
      </c>
      <c r="E11" s="202"/>
      <c r="F11" s="174"/>
      <c r="G11" s="174"/>
      <c r="H11" s="174"/>
      <c r="I11" s="265">
        <f t="shared" si="0"/>
        <v>0</v>
      </c>
      <c r="J11" s="266">
        <f t="shared" si="1"/>
        <v>0</v>
      </c>
      <c r="K11" s="266">
        <f t="shared" si="2"/>
        <v>0</v>
      </c>
      <c r="L11" s="268">
        <f t="shared" si="3"/>
        <v>0</v>
      </c>
      <c r="M11" s="58"/>
      <c r="N11" s="58"/>
      <c r="O11" s="81"/>
      <c r="P11" s="92"/>
      <c r="Q11" s="109"/>
      <c r="R11" s="59" t="str">
        <f t="shared" si="4"/>
        <v>Buckinghamshire</v>
      </c>
      <c r="S11" s="113" t="b">
        <f>IF(R11=$S$76,#REF!)</f>
        <v>0</v>
      </c>
      <c r="U11" s="112"/>
      <c r="V11" s="112"/>
      <c r="W11" s="112"/>
      <c r="X11" s="112"/>
      <c r="Y11" s="112"/>
      <c r="Z11" s="112"/>
      <c r="AA11" s="112"/>
    </row>
    <row r="12" spans="1:27" s="66" customFormat="1" ht="13.5" customHeight="1" x14ac:dyDescent="0.2">
      <c r="A12" s="80"/>
      <c r="B12" s="67" t="s">
        <v>4</v>
      </c>
      <c r="C12" s="65"/>
      <c r="D12" s="118">
        <f>East_Sussex csww_fte</f>
        <v>313.39999999999998</v>
      </c>
      <c r="E12" s="202"/>
      <c r="F12" s="174"/>
      <c r="G12" s="174"/>
      <c r="H12" s="174"/>
      <c r="I12" s="265">
        <f t="shared" si="0"/>
        <v>0</v>
      </c>
      <c r="J12" s="266">
        <f t="shared" si="1"/>
        <v>0</v>
      </c>
      <c r="K12" s="266">
        <f t="shared" si="2"/>
        <v>0</v>
      </c>
      <c r="L12" s="268">
        <f t="shared" si="3"/>
        <v>0</v>
      </c>
      <c r="M12" s="58"/>
      <c r="N12" s="58"/>
      <c r="O12" s="81"/>
      <c r="P12" s="92"/>
      <c r="Q12" s="109"/>
      <c r="R12" s="59" t="str">
        <f t="shared" si="4"/>
        <v>East Sussex</v>
      </c>
      <c r="S12" s="113" t="b">
        <f>IF(R12=$S$76,#REF!)</f>
        <v>0</v>
      </c>
      <c r="U12" s="112"/>
      <c r="V12" s="112"/>
      <c r="W12" s="112"/>
      <c r="X12" s="112"/>
      <c r="Y12" s="112"/>
      <c r="Z12" s="112"/>
      <c r="AA12" s="112"/>
    </row>
    <row r="13" spans="1:27" s="66" customFormat="1" ht="13.5" customHeight="1" x14ac:dyDescent="0.2">
      <c r="A13" s="80"/>
      <c r="B13" s="67" t="s">
        <v>6</v>
      </c>
      <c r="C13" s="65"/>
      <c r="D13" s="118">
        <f>Hampshire csww_fte</f>
        <v>462.7</v>
      </c>
      <c r="E13" s="202"/>
      <c r="F13" s="174"/>
      <c r="G13" s="174"/>
      <c r="H13" s="174"/>
      <c r="I13" s="265">
        <f t="shared" si="0"/>
        <v>0</v>
      </c>
      <c r="J13" s="266">
        <f t="shared" si="1"/>
        <v>0</v>
      </c>
      <c r="K13" s="266">
        <f t="shared" si="2"/>
        <v>0</v>
      </c>
      <c r="L13" s="268">
        <f t="shared" si="3"/>
        <v>0</v>
      </c>
      <c r="M13" s="58"/>
      <c r="N13" s="58"/>
      <c r="O13" s="81"/>
      <c r="P13" s="92"/>
      <c r="Q13" s="109"/>
      <c r="R13" s="59" t="str">
        <f t="shared" si="4"/>
        <v>Hampshire</v>
      </c>
      <c r="S13" s="113" t="b">
        <f>IF(R13=$S$76,#REF!)</f>
        <v>0</v>
      </c>
      <c r="U13" s="112"/>
      <c r="V13" s="112"/>
      <c r="W13" s="112"/>
      <c r="X13" s="112"/>
      <c r="Y13" s="112"/>
      <c r="Z13" s="112"/>
      <c r="AA13" s="112"/>
    </row>
    <row r="14" spans="1:27" s="66" customFormat="1" ht="13.5" customHeight="1" x14ac:dyDescent="0.2">
      <c r="A14" s="80"/>
      <c r="B14" s="67" t="s">
        <v>1</v>
      </c>
      <c r="C14" s="65"/>
      <c r="D14" s="118">
        <f>Isle_of_Wight csww_fte</f>
        <v>71.2</v>
      </c>
      <c r="E14" s="202"/>
      <c r="F14" s="174"/>
      <c r="G14" s="174"/>
      <c r="H14" s="174"/>
      <c r="I14" s="265">
        <f t="shared" si="0"/>
        <v>0</v>
      </c>
      <c r="J14" s="266">
        <f t="shared" si="1"/>
        <v>0</v>
      </c>
      <c r="K14" s="266">
        <f t="shared" si="2"/>
        <v>0</v>
      </c>
      <c r="L14" s="268">
        <f t="shared" si="3"/>
        <v>0</v>
      </c>
      <c r="M14" s="58"/>
      <c r="N14" s="58"/>
      <c r="O14" s="81"/>
      <c r="P14" s="92"/>
      <c r="Q14" s="109"/>
      <c r="R14" s="59" t="str">
        <f t="shared" si="4"/>
        <v>Isle of Wight</v>
      </c>
      <c r="S14" s="113" t="b">
        <f>IF(R14=$S$76,#REF!)</f>
        <v>0</v>
      </c>
      <c r="U14" s="112"/>
      <c r="V14" s="112"/>
      <c r="W14" s="112"/>
      <c r="X14" s="112"/>
      <c r="Y14" s="112"/>
      <c r="Z14" s="112"/>
      <c r="AA14" s="112"/>
    </row>
    <row r="15" spans="1:27" s="66" customFormat="1" ht="13.5" customHeight="1" x14ac:dyDescent="0.2">
      <c r="A15" s="80"/>
      <c r="B15" s="67" t="s">
        <v>9</v>
      </c>
      <c r="C15" s="65"/>
      <c r="D15" s="118">
        <f>Kent csww_fte</f>
        <v>702</v>
      </c>
      <c r="E15" s="202"/>
      <c r="F15" s="174"/>
      <c r="G15" s="174"/>
      <c r="H15" s="174"/>
      <c r="I15" s="265">
        <f t="shared" si="0"/>
        <v>0</v>
      </c>
      <c r="J15" s="266">
        <f t="shared" si="1"/>
        <v>0</v>
      </c>
      <c r="K15" s="266">
        <f t="shared" si="2"/>
        <v>0</v>
      </c>
      <c r="L15" s="268">
        <f t="shared" si="3"/>
        <v>0</v>
      </c>
      <c r="M15" s="58"/>
      <c r="N15" s="58"/>
      <c r="O15" s="81"/>
      <c r="P15" s="92"/>
      <c r="Q15" s="109"/>
      <c r="R15" s="59" t="str">
        <f t="shared" si="4"/>
        <v>Kent</v>
      </c>
      <c r="S15" s="113" t="b">
        <f>IF(R15=$S$76,#REF!)</f>
        <v>0</v>
      </c>
      <c r="U15" s="112"/>
      <c r="V15" s="112"/>
      <c r="W15" s="112"/>
      <c r="X15" s="112"/>
      <c r="Y15" s="112"/>
      <c r="Z15" s="112"/>
      <c r="AA15" s="112"/>
    </row>
    <row r="16" spans="1:27" s="66" customFormat="1" ht="13.5" customHeight="1" x14ac:dyDescent="0.2">
      <c r="A16" s="80"/>
      <c r="B16" s="67" t="s">
        <v>2</v>
      </c>
      <c r="C16" s="65"/>
      <c r="D16" s="118">
        <f>Medway csww_fte</f>
        <v>129.80000000000001</v>
      </c>
      <c r="E16" s="202"/>
      <c r="F16" s="174"/>
      <c r="G16" s="174"/>
      <c r="H16" s="174"/>
      <c r="I16" s="265">
        <f t="shared" si="0"/>
        <v>0</v>
      </c>
      <c r="J16" s="266">
        <f t="shared" si="1"/>
        <v>0</v>
      </c>
      <c r="K16" s="266">
        <f t="shared" si="2"/>
        <v>0</v>
      </c>
      <c r="L16" s="268">
        <f t="shared" si="3"/>
        <v>0</v>
      </c>
      <c r="M16" s="58"/>
      <c r="N16" s="58"/>
      <c r="O16" s="81"/>
      <c r="P16" s="92"/>
      <c r="Q16" s="109"/>
      <c r="R16" s="59" t="str">
        <f t="shared" si="4"/>
        <v>Medway</v>
      </c>
      <c r="S16" s="113" t="b">
        <f>IF(R16=$S$76,#REF!)</f>
        <v>0</v>
      </c>
      <c r="U16" s="112"/>
      <c r="V16" s="112"/>
      <c r="W16" s="112"/>
      <c r="X16" s="112"/>
      <c r="Y16" s="112"/>
      <c r="Z16" s="112"/>
      <c r="AA16" s="112"/>
    </row>
    <row r="17" spans="1:27" s="66" customFormat="1" ht="13.5" customHeight="1" x14ac:dyDescent="0.2">
      <c r="A17" s="80"/>
      <c r="B17" s="67" t="s">
        <v>10</v>
      </c>
      <c r="C17" s="65"/>
      <c r="D17" s="118">
        <f>Milton_Keynes csww_fte</f>
        <v>142.1</v>
      </c>
      <c r="E17" s="202"/>
      <c r="F17" s="174"/>
      <c r="G17" s="174"/>
      <c r="H17" s="174"/>
      <c r="I17" s="265">
        <f t="shared" si="0"/>
        <v>0</v>
      </c>
      <c r="J17" s="266">
        <f t="shared" si="1"/>
        <v>0</v>
      </c>
      <c r="K17" s="266">
        <f t="shared" si="2"/>
        <v>0</v>
      </c>
      <c r="L17" s="268">
        <f t="shared" si="3"/>
        <v>0</v>
      </c>
      <c r="M17" s="58"/>
      <c r="N17" s="58"/>
      <c r="O17" s="81"/>
      <c r="P17" s="92"/>
      <c r="Q17" s="109"/>
      <c r="R17" s="59" t="str">
        <f t="shared" si="4"/>
        <v>Milton Keynes</v>
      </c>
      <c r="S17" s="113" t="b">
        <f>IF(R17=$S$76,#REF!)</f>
        <v>0</v>
      </c>
      <c r="U17" s="112"/>
      <c r="V17" s="112"/>
      <c r="W17" s="112"/>
      <c r="X17" s="112"/>
      <c r="Y17" s="112"/>
      <c r="Z17" s="112"/>
      <c r="AA17" s="112"/>
    </row>
    <row r="18" spans="1:27" s="66" customFormat="1" ht="13.5" customHeight="1" x14ac:dyDescent="0.2">
      <c r="A18" s="80"/>
      <c r="B18" s="67" t="s">
        <v>11</v>
      </c>
      <c r="C18" s="65"/>
      <c r="D18" s="118">
        <f>Oxfordshire csww_fte</f>
        <v>363.4</v>
      </c>
      <c r="E18" s="202"/>
      <c r="F18" s="174"/>
      <c r="G18" s="174"/>
      <c r="H18" s="174"/>
      <c r="I18" s="265">
        <f t="shared" si="0"/>
        <v>0</v>
      </c>
      <c r="J18" s="266">
        <f t="shared" si="1"/>
        <v>0</v>
      </c>
      <c r="K18" s="266">
        <f t="shared" si="2"/>
        <v>0</v>
      </c>
      <c r="L18" s="268">
        <f t="shared" si="3"/>
        <v>0</v>
      </c>
      <c r="M18" s="58"/>
      <c r="N18" s="58"/>
      <c r="O18" s="81"/>
      <c r="P18" s="92"/>
      <c r="Q18" s="109"/>
      <c r="R18" s="59" t="str">
        <f t="shared" si="4"/>
        <v>Oxfordshire</v>
      </c>
      <c r="S18" s="113" t="b">
        <f>IF(R18=$S$76,#REF!)</f>
        <v>0</v>
      </c>
      <c r="U18" s="112"/>
      <c r="V18" s="112"/>
      <c r="W18" s="112"/>
      <c r="X18" s="112"/>
      <c r="Y18" s="112"/>
      <c r="Z18" s="112"/>
      <c r="AA18" s="112"/>
    </row>
    <row r="19" spans="1:27" s="66" customFormat="1" ht="13.5" customHeight="1" x14ac:dyDescent="0.2">
      <c r="A19" s="80"/>
      <c r="B19" s="67" t="s">
        <v>12</v>
      </c>
      <c r="C19" s="65"/>
      <c r="D19" s="118">
        <f>Portsmouth csww_fte</f>
        <v>172</v>
      </c>
      <c r="E19" s="202"/>
      <c r="F19" s="174"/>
      <c r="G19" s="174"/>
      <c r="H19" s="174"/>
      <c r="I19" s="265">
        <f t="shared" si="0"/>
        <v>0</v>
      </c>
      <c r="J19" s="266">
        <f t="shared" si="1"/>
        <v>0</v>
      </c>
      <c r="K19" s="266">
        <f t="shared" si="2"/>
        <v>0</v>
      </c>
      <c r="L19" s="268">
        <f t="shared" si="3"/>
        <v>0</v>
      </c>
      <c r="M19" s="58"/>
      <c r="N19" s="58"/>
      <c r="O19" s="81"/>
      <c r="P19" s="92"/>
      <c r="Q19" s="109"/>
      <c r="R19" s="59" t="str">
        <f t="shared" si="4"/>
        <v>Portsmouth</v>
      </c>
      <c r="S19" s="113" t="b">
        <f>IF(R19=$S$76,#REF!)</f>
        <v>0</v>
      </c>
      <c r="U19" s="112"/>
      <c r="V19" s="112"/>
      <c r="W19" s="112"/>
      <c r="X19" s="112"/>
      <c r="Y19" s="112"/>
      <c r="Z19" s="112"/>
      <c r="AA19" s="112"/>
    </row>
    <row r="20" spans="1:27" s="66" customFormat="1" ht="13.5" customHeight="1" x14ac:dyDescent="0.2">
      <c r="A20" s="80"/>
      <c r="B20" s="67" t="s">
        <v>3</v>
      </c>
      <c r="C20" s="65"/>
      <c r="D20" s="118">
        <f>Reading csww_fte</f>
        <v>96.8</v>
      </c>
      <c r="E20" s="203"/>
      <c r="F20" s="175"/>
      <c r="G20" s="175"/>
      <c r="H20" s="175"/>
      <c r="I20" s="265">
        <f t="shared" si="0"/>
        <v>0</v>
      </c>
      <c r="J20" s="266">
        <f t="shared" si="1"/>
        <v>0</v>
      </c>
      <c r="K20" s="266">
        <f t="shared" si="2"/>
        <v>0</v>
      </c>
      <c r="L20" s="268">
        <f t="shared" si="3"/>
        <v>0</v>
      </c>
      <c r="M20" s="58"/>
      <c r="N20" s="58"/>
      <c r="O20" s="81"/>
      <c r="P20" s="92"/>
      <c r="Q20" s="109"/>
      <c r="R20" s="59" t="str">
        <f t="shared" si="4"/>
        <v>Reading</v>
      </c>
      <c r="S20" s="113" t="b">
        <f>IF(R20=$S$76,#REF!)</f>
        <v>0</v>
      </c>
      <c r="U20" s="112"/>
      <c r="V20" s="112"/>
      <c r="W20" s="112"/>
      <c r="X20" s="112"/>
      <c r="Y20" s="112"/>
      <c r="Z20" s="112"/>
      <c r="AA20" s="112"/>
    </row>
    <row r="21" spans="1:27" s="66" customFormat="1" ht="13.5" customHeight="1" x14ac:dyDescent="0.2">
      <c r="A21" s="80"/>
      <c r="B21" s="67" t="s">
        <v>13</v>
      </c>
      <c r="C21" s="65"/>
      <c r="D21" s="118">
        <f>Slough csww_fte</f>
        <v>94.1</v>
      </c>
      <c r="E21" s="202"/>
      <c r="F21" s="174"/>
      <c r="G21" s="174"/>
      <c r="H21" s="174"/>
      <c r="I21" s="265">
        <f t="shared" si="0"/>
        <v>0</v>
      </c>
      <c r="J21" s="266">
        <f t="shared" si="1"/>
        <v>0</v>
      </c>
      <c r="K21" s="266">
        <f t="shared" si="2"/>
        <v>0</v>
      </c>
      <c r="L21" s="268">
        <f t="shared" si="3"/>
        <v>0</v>
      </c>
      <c r="M21" s="58"/>
      <c r="N21" s="58"/>
      <c r="O21" s="81"/>
      <c r="P21" s="92"/>
      <c r="Q21" s="109"/>
      <c r="R21" s="59" t="str">
        <f t="shared" si="4"/>
        <v>Slough</v>
      </c>
      <c r="S21" s="113" t="b">
        <f>IF(R21=$S$76,#REF!)</f>
        <v>0</v>
      </c>
      <c r="U21" s="112"/>
      <c r="V21" s="112"/>
      <c r="W21" s="112"/>
      <c r="X21" s="112"/>
      <c r="Y21" s="112"/>
      <c r="Z21" s="112"/>
      <c r="AA21" s="112"/>
    </row>
    <row r="22" spans="1:27" s="66" customFormat="1" ht="13.5" customHeight="1" x14ac:dyDescent="0.2">
      <c r="A22" s="80"/>
      <c r="B22" s="67" t="s">
        <v>27</v>
      </c>
      <c r="C22" s="65"/>
      <c r="D22" s="118">
        <f>Somerset csww_fte</f>
        <v>233.2</v>
      </c>
      <c r="E22" s="202"/>
      <c r="F22" s="174"/>
      <c r="G22" s="174"/>
      <c r="H22" s="174"/>
      <c r="I22" s="265">
        <f t="shared" si="0"/>
        <v>0</v>
      </c>
      <c r="J22" s="266">
        <f t="shared" si="1"/>
        <v>0</v>
      </c>
      <c r="K22" s="266">
        <f t="shared" si="2"/>
        <v>0</v>
      </c>
      <c r="L22" s="268">
        <f t="shared" si="3"/>
        <v>0</v>
      </c>
      <c r="M22" s="58"/>
      <c r="N22" s="58"/>
      <c r="O22" s="81"/>
      <c r="P22" s="92"/>
      <c r="Q22" s="109"/>
      <c r="R22" s="59" t="str">
        <f t="shared" si="4"/>
        <v>Somerset</v>
      </c>
      <c r="S22" s="113" t="b">
        <f>IF(R22=$S$76,#REF!)</f>
        <v>0</v>
      </c>
      <c r="U22" s="112"/>
      <c r="V22" s="112"/>
      <c r="W22" s="112"/>
      <c r="X22" s="112"/>
      <c r="Y22" s="112"/>
      <c r="Z22" s="112"/>
      <c r="AA22" s="112"/>
    </row>
    <row r="23" spans="1:27" s="66" customFormat="1" ht="13.5" customHeight="1" x14ac:dyDescent="0.2">
      <c r="A23" s="80"/>
      <c r="B23" s="67" t="s">
        <v>14</v>
      </c>
      <c r="C23" s="65"/>
      <c r="D23" s="118">
        <f>Southampton csww_fte</f>
        <v>180.7</v>
      </c>
      <c r="E23" s="202"/>
      <c r="F23" s="174"/>
      <c r="G23" s="174"/>
      <c r="H23" s="174"/>
      <c r="I23" s="265">
        <f t="shared" si="0"/>
        <v>0</v>
      </c>
      <c r="J23" s="266">
        <f t="shared" si="1"/>
        <v>0</v>
      </c>
      <c r="K23" s="266">
        <f t="shared" si="2"/>
        <v>0</v>
      </c>
      <c r="L23" s="268">
        <f t="shared" si="3"/>
        <v>0</v>
      </c>
      <c r="M23" s="58"/>
      <c r="N23" s="58"/>
      <c r="O23" s="81"/>
      <c r="P23" s="92"/>
      <c r="Q23" s="109"/>
      <c r="R23" s="59" t="str">
        <f t="shared" si="4"/>
        <v>Southampton</v>
      </c>
      <c r="S23" s="113" t="b">
        <f>IF(R23=$S$76,#REF!)</f>
        <v>0</v>
      </c>
      <c r="U23" s="112"/>
      <c r="V23" s="112"/>
      <c r="W23" s="112"/>
      <c r="X23" s="112"/>
      <c r="Y23" s="112"/>
      <c r="Z23" s="112"/>
      <c r="AA23" s="112"/>
    </row>
    <row r="24" spans="1:27" s="66" customFormat="1" ht="13.5" customHeight="1" x14ac:dyDescent="0.2">
      <c r="A24" s="80"/>
      <c r="B24" s="67" t="s">
        <v>7</v>
      </c>
      <c r="C24" s="65"/>
      <c r="D24" s="118">
        <f>Surrey csww_fte</f>
        <v>470.8</v>
      </c>
      <c r="E24" s="202"/>
      <c r="F24" s="174"/>
      <c r="G24" s="174"/>
      <c r="H24" s="174"/>
      <c r="I24" s="265">
        <f t="shared" si="0"/>
        <v>0</v>
      </c>
      <c r="J24" s="266">
        <f t="shared" si="1"/>
        <v>0</v>
      </c>
      <c r="K24" s="266">
        <f t="shared" si="2"/>
        <v>0</v>
      </c>
      <c r="L24" s="268">
        <f t="shared" si="3"/>
        <v>0</v>
      </c>
      <c r="M24" s="58"/>
      <c r="N24" s="58"/>
      <c r="O24" s="81"/>
      <c r="P24" s="92"/>
      <c r="Q24" s="109"/>
      <c r="R24" s="59" t="str">
        <f t="shared" si="4"/>
        <v>Surrey</v>
      </c>
      <c r="S24" s="113" t="b">
        <f>IF(R24=$S$76,#REF!)</f>
        <v>0</v>
      </c>
      <c r="U24" s="112"/>
      <c r="V24" s="112"/>
      <c r="W24" s="112"/>
      <c r="X24" s="112"/>
      <c r="Y24" s="112"/>
      <c r="Z24" s="112"/>
      <c r="AA24" s="112"/>
    </row>
    <row r="25" spans="1:27" s="66" customFormat="1" ht="13.5" customHeight="1" x14ac:dyDescent="0.2">
      <c r="A25" s="169"/>
      <c r="B25" s="67" t="s">
        <v>41</v>
      </c>
      <c r="C25" s="65"/>
      <c r="D25" s="118">
        <f>Swindon csww_fte</f>
        <v>87.7</v>
      </c>
      <c r="E25" s="202"/>
      <c r="F25" s="174"/>
      <c r="G25" s="174"/>
      <c r="H25" s="174"/>
      <c r="I25" s="265">
        <f t="shared" si="0"/>
        <v>0</v>
      </c>
      <c r="J25" s="266">
        <f t="shared" si="1"/>
        <v>0</v>
      </c>
      <c r="K25" s="266">
        <f t="shared" si="2"/>
        <v>0</v>
      </c>
      <c r="L25" s="268">
        <f t="shared" si="3"/>
        <v>0</v>
      </c>
      <c r="M25" s="58"/>
      <c r="N25" s="58"/>
      <c r="O25" s="81"/>
      <c r="P25" s="92"/>
      <c r="Q25" s="109"/>
      <c r="R25" s="59" t="str">
        <f t="shared" si="4"/>
        <v>Swindon</v>
      </c>
      <c r="S25" s="113" t="b">
        <f>IF(R25=$S$76,#REF!)</f>
        <v>0</v>
      </c>
      <c r="U25" s="112"/>
      <c r="V25" s="112"/>
      <c r="W25" s="112"/>
      <c r="X25" s="112"/>
      <c r="Y25" s="112"/>
      <c r="Z25" s="112"/>
      <c r="AA25" s="112"/>
    </row>
    <row r="26" spans="1:27" s="66" customFormat="1" ht="13.5" customHeight="1" x14ac:dyDescent="0.2">
      <c r="A26" s="169"/>
      <c r="B26" s="67" t="s">
        <v>76</v>
      </c>
      <c r="C26" s="65"/>
      <c r="D26" s="118">
        <f>Torbay csww_fte</f>
        <v>72.5</v>
      </c>
      <c r="E26" s="202"/>
      <c r="F26" s="174"/>
      <c r="G26" s="174"/>
      <c r="H26" s="174"/>
      <c r="I26" s="265">
        <f t="shared" si="0"/>
        <v>0</v>
      </c>
      <c r="J26" s="266">
        <f t="shared" si="1"/>
        <v>0</v>
      </c>
      <c r="K26" s="266">
        <f t="shared" si="2"/>
        <v>0</v>
      </c>
      <c r="L26" s="268">
        <f t="shared" si="3"/>
        <v>0</v>
      </c>
      <c r="M26" s="58"/>
      <c r="N26" s="58"/>
      <c r="O26" s="81"/>
      <c r="P26" s="92"/>
      <c r="Q26" s="109"/>
      <c r="R26" s="59" t="str">
        <f t="shared" si="4"/>
        <v>Torbay</v>
      </c>
      <c r="S26" s="113" t="b">
        <f>IF(R26=$S$76,#REF!)</f>
        <v>0</v>
      </c>
      <c r="U26" s="112"/>
      <c r="V26" s="112"/>
      <c r="W26" s="112"/>
      <c r="X26" s="112"/>
      <c r="Y26" s="112"/>
      <c r="Z26" s="112"/>
      <c r="AA26" s="112"/>
    </row>
    <row r="27" spans="1:27" s="66" customFormat="1" ht="13.5" customHeight="1" x14ac:dyDescent="0.2">
      <c r="A27" s="80"/>
      <c r="B27" s="67" t="s">
        <v>15</v>
      </c>
      <c r="C27" s="65"/>
      <c r="D27" s="118">
        <f>West_Berkshire csww_fte</f>
        <v>80.8</v>
      </c>
      <c r="E27" s="202"/>
      <c r="F27" s="174"/>
      <c r="G27" s="174"/>
      <c r="H27" s="174"/>
      <c r="I27" s="265">
        <f t="shared" si="0"/>
        <v>0</v>
      </c>
      <c r="J27" s="266">
        <f t="shared" si="1"/>
        <v>0</v>
      </c>
      <c r="K27" s="266">
        <f t="shared" si="2"/>
        <v>0</v>
      </c>
      <c r="L27" s="268">
        <f t="shared" si="3"/>
        <v>0</v>
      </c>
      <c r="M27" s="58"/>
      <c r="N27" s="58"/>
      <c r="O27" s="81"/>
      <c r="P27" s="92"/>
      <c r="Q27" s="109"/>
      <c r="R27" s="59" t="str">
        <f t="shared" si="4"/>
        <v>West Berkshire</v>
      </c>
      <c r="S27" s="113" t="b">
        <f>IF(R27=$S$76,#REF!)</f>
        <v>0</v>
      </c>
      <c r="U27" s="112"/>
      <c r="V27" s="112"/>
      <c r="W27" s="112"/>
      <c r="X27" s="112"/>
      <c r="Y27" s="112"/>
      <c r="Z27" s="112"/>
      <c r="AA27" s="112"/>
    </row>
    <row r="28" spans="1:27" s="66" customFormat="1" ht="13.5" customHeight="1" x14ac:dyDescent="0.2">
      <c r="A28" s="80"/>
      <c r="B28" s="67" t="s">
        <v>5</v>
      </c>
      <c r="C28" s="65"/>
      <c r="D28" s="118">
        <f>West_Sussex csww_fte</f>
        <v>433.4</v>
      </c>
      <c r="E28" s="202"/>
      <c r="F28" s="174"/>
      <c r="G28" s="174"/>
      <c r="H28" s="174"/>
      <c r="I28" s="265">
        <f t="shared" si="0"/>
        <v>0</v>
      </c>
      <c r="J28" s="266">
        <f t="shared" si="1"/>
        <v>0</v>
      </c>
      <c r="K28" s="266">
        <f t="shared" si="2"/>
        <v>0</v>
      </c>
      <c r="L28" s="268">
        <f t="shared" si="3"/>
        <v>0</v>
      </c>
      <c r="M28" s="58"/>
      <c r="N28" s="58"/>
      <c r="O28" s="81"/>
      <c r="P28" s="92"/>
      <c r="Q28" s="109"/>
      <c r="R28" s="59" t="str">
        <f t="shared" si="4"/>
        <v>West Sussex</v>
      </c>
      <c r="S28" s="113" t="b">
        <f>IF(R28=$S$76,#REF!)</f>
        <v>0</v>
      </c>
      <c r="U28" s="112"/>
      <c r="V28" s="112"/>
      <c r="W28" s="112"/>
      <c r="X28" s="112"/>
      <c r="Y28" s="112"/>
      <c r="Z28" s="112"/>
      <c r="AA28" s="112"/>
    </row>
    <row r="29" spans="1:27" s="66" customFormat="1" ht="13.5" customHeight="1" x14ac:dyDescent="0.2">
      <c r="A29" s="80"/>
      <c r="B29" s="67" t="s">
        <v>21</v>
      </c>
      <c r="C29" s="65"/>
      <c r="D29" s="318">
        <f>Windsor_and_Maidenhead csww_fte</f>
        <v>40.200000000000003</v>
      </c>
      <c r="E29" s="203"/>
      <c r="F29" s="175"/>
      <c r="G29" s="175"/>
      <c r="H29" s="175"/>
      <c r="I29" s="265">
        <f t="shared" si="0"/>
        <v>0</v>
      </c>
      <c r="J29" s="266">
        <f t="shared" si="1"/>
        <v>0</v>
      </c>
      <c r="K29" s="266">
        <f t="shared" si="2"/>
        <v>0</v>
      </c>
      <c r="L29" s="268">
        <f t="shared" si="3"/>
        <v>0</v>
      </c>
      <c r="M29" s="58"/>
      <c r="N29" s="58"/>
      <c r="O29" s="81"/>
      <c r="P29" s="92"/>
      <c r="Q29" s="109"/>
      <c r="R29" s="59" t="str">
        <f t="shared" si="4"/>
        <v>Windsor &amp; Maidenhead</v>
      </c>
      <c r="S29" s="113" t="b">
        <f>IF(R29=$S$76,#REF!)</f>
        <v>0</v>
      </c>
      <c r="U29" s="112"/>
      <c r="V29" s="112"/>
      <c r="W29" s="112"/>
      <c r="X29" s="112"/>
      <c r="Y29" s="112"/>
      <c r="Z29" s="112"/>
      <c r="AA29" s="112"/>
    </row>
    <row r="30" spans="1:27" s="66" customFormat="1" ht="13.5" customHeight="1" x14ac:dyDescent="0.2">
      <c r="A30" s="80"/>
      <c r="B30" s="67" t="s">
        <v>16</v>
      </c>
      <c r="C30" s="65"/>
      <c r="D30" s="318">
        <f>Wokingham csww_fte</f>
        <v>53.7</v>
      </c>
      <c r="E30" s="203"/>
      <c r="F30" s="175"/>
      <c r="G30" s="175"/>
      <c r="H30" s="175"/>
      <c r="I30" s="265">
        <f t="shared" si="0"/>
        <v>0</v>
      </c>
      <c r="J30" s="266">
        <f t="shared" si="1"/>
        <v>0</v>
      </c>
      <c r="K30" s="266">
        <f t="shared" si="2"/>
        <v>0</v>
      </c>
      <c r="L30" s="268">
        <f t="shared" si="3"/>
        <v>0</v>
      </c>
      <c r="M30" s="58"/>
      <c r="N30" s="58"/>
      <c r="O30" s="81"/>
      <c r="P30" s="92"/>
      <c r="Q30" s="109"/>
      <c r="R30" s="59" t="str">
        <f t="shared" si="4"/>
        <v>Wokingham</v>
      </c>
      <c r="S30" s="113" t="b">
        <f>IF(R30=$S$76,#REF!)</f>
        <v>0</v>
      </c>
      <c r="U30" s="112"/>
      <c r="V30" s="112"/>
      <c r="W30" s="112"/>
      <c r="X30" s="112"/>
      <c r="Y30" s="112"/>
      <c r="Z30" s="112"/>
      <c r="AA30" s="112"/>
    </row>
    <row r="31" spans="1:27" s="66" customFormat="1" ht="13.5" customHeight="1" x14ac:dyDescent="0.2">
      <c r="A31" s="80"/>
      <c r="B31" s="86" t="s">
        <v>23</v>
      </c>
      <c r="C31" s="65"/>
      <c r="D31" s="147">
        <f>South_East csww_fte</f>
        <v>4312.6000000000004</v>
      </c>
      <c r="E31" s="204"/>
      <c r="F31" s="176"/>
      <c r="G31" s="176"/>
      <c r="H31" s="176"/>
      <c r="I31" s="265">
        <f t="shared" si="0"/>
        <v>0</v>
      </c>
      <c r="J31" s="266">
        <f t="shared" si="1"/>
        <v>0</v>
      </c>
      <c r="K31" s="266">
        <f t="shared" si="2"/>
        <v>0</v>
      </c>
      <c r="L31" s="268">
        <f t="shared" si="3"/>
        <v>0</v>
      </c>
      <c r="M31" s="58"/>
      <c r="N31" s="58"/>
      <c r="O31" s="81"/>
      <c r="P31" s="92"/>
      <c r="Q31" s="109"/>
      <c r="R31" s="59" t="str">
        <f t="shared" si="4"/>
        <v>South East</v>
      </c>
      <c r="S31" s="113" t="b">
        <f>IF(R31=$S$76,#REF!)</f>
        <v>0</v>
      </c>
      <c r="U31" s="112"/>
      <c r="V31" s="112"/>
      <c r="W31" s="112"/>
      <c r="X31" s="112"/>
      <c r="Y31" s="112"/>
      <c r="Z31" s="112"/>
      <c r="AA31" s="112"/>
    </row>
    <row r="32" spans="1:27" s="66" customFormat="1" ht="13.5" customHeight="1" x14ac:dyDescent="0.2">
      <c r="A32" s="169"/>
      <c r="B32" s="179" t="s">
        <v>43</v>
      </c>
      <c r="C32" s="65"/>
      <c r="D32" s="182">
        <f>South_West csww_fte</f>
        <v>2592.3000000000002</v>
      </c>
      <c r="E32" s="205"/>
      <c r="F32" s="180"/>
      <c r="G32" s="180"/>
      <c r="H32" s="180"/>
      <c r="I32" s="265">
        <f t="shared" si="0"/>
        <v>0</v>
      </c>
      <c r="J32" s="266">
        <f t="shared" si="1"/>
        <v>0</v>
      </c>
      <c r="K32" s="266">
        <f t="shared" si="2"/>
        <v>0</v>
      </c>
      <c r="L32" s="268">
        <f t="shared" si="3"/>
        <v>0</v>
      </c>
      <c r="M32" s="58"/>
      <c r="N32" s="58"/>
      <c r="O32" s="81"/>
      <c r="P32" s="92"/>
      <c r="Q32" s="109"/>
      <c r="R32" s="170" t="str">
        <f t="shared" si="4"/>
        <v>South West</v>
      </c>
      <c r="S32" s="113" t="b">
        <f>IF(R32=$S$76,#REF!)</f>
        <v>0</v>
      </c>
      <c r="U32" s="112"/>
      <c r="V32" s="112"/>
      <c r="W32" s="112"/>
      <c r="X32" s="112"/>
      <c r="Y32" s="112"/>
      <c r="Z32" s="112"/>
      <c r="AA32" s="112"/>
    </row>
    <row r="33" spans="1:27" s="63" customFormat="1" ht="13.5" customHeight="1" x14ac:dyDescent="0.2">
      <c r="A33" s="77"/>
      <c r="B33" s="143" t="s">
        <v>38</v>
      </c>
      <c r="C33" s="56"/>
      <c r="D33" s="145">
        <f>England csww_fte</f>
        <v>29474.7</v>
      </c>
      <c r="E33" s="206"/>
      <c r="F33" s="144"/>
      <c r="G33" s="144"/>
      <c r="H33" s="144"/>
      <c r="I33" s="265">
        <f t="shared" si="0"/>
        <v>0</v>
      </c>
      <c r="J33" s="266">
        <f t="shared" si="1"/>
        <v>0</v>
      </c>
      <c r="K33" s="266">
        <f t="shared" si="2"/>
        <v>0</v>
      </c>
      <c r="L33" s="268">
        <f t="shared" si="3"/>
        <v>0</v>
      </c>
      <c r="M33" s="58"/>
      <c r="N33" s="58"/>
      <c r="O33" s="76"/>
      <c r="P33" s="90"/>
      <c r="Q33" s="103"/>
      <c r="U33" s="112"/>
      <c r="V33" s="112"/>
      <c r="W33" s="112"/>
      <c r="X33" s="112"/>
      <c r="Y33" s="112"/>
      <c r="Z33" s="112"/>
      <c r="AA33" s="112"/>
    </row>
    <row r="34" spans="1:27" s="63" customFormat="1" ht="12" customHeight="1" x14ac:dyDescent="0.2">
      <c r="A34" s="77"/>
      <c r="B34" s="380"/>
      <c r="C34" s="380"/>
      <c r="D34" s="380"/>
      <c r="E34" s="380"/>
      <c r="F34" s="380"/>
      <c r="G34" s="380"/>
      <c r="H34" s="380"/>
      <c r="I34" s="380"/>
      <c r="J34" s="100"/>
      <c r="K34" s="100"/>
      <c r="L34" s="100"/>
      <c r="M34" s="100"/>
      <c r="N34" s="100"/>
      <c r="O34" s="76"/>
      <c r="P34" s="90"/>
      <c r="Q34" s="103"/>
      <c r="U34" s="112"/>
      <c r="V34" s="112"/>
      <c r="W34" s="112"/>
      <c r="X34" s="112"/>
      <c r="Y34" s="112"/>
      <c r="Z34" s="112"/>
      <c r="AA34" s="112"/>
    </row>
    <row r="35" spans="1:27" s="63" customFormat="1" ht="7.5" customHeight="1" x14ac:dyDescent="0.2">
      <c r="A35" s="77"/>
      <c r="B35" s="43"/>
      <c r="C35" s="43"/>
      <c r="D35" s="42"/>
      <c r="E35" s="42"/>
      <c r="F35" s="42"/>
      <c r="G35" s="42"/>
      <c r="H35" s="42"/>
      <c r="I35" s="42"/>
      <c r="J35" s="42"/>
      <c r="K35" s="44"/>
      <c r="L35" s="44"/>
      <c r="M35" s="44"/>
      <c r="N35" s="44"/>
      <c r="O35" s="76"/>
      <c r="P35" s="90"/>
      <c r="Q35" s="103"/>
      <c r="U35" s="112"/>
      <c r="V35" s="112"/>
      <c r="W35" s="112"/>
      <c r="X35" s="112"/>
      <c r="Y35" s="112"/>
      <c r="Z35" s="112"/>
      <c r="AA35" s="112"/>
    </row>
    <row r="36" spans="1:27" s="63" customFormat="1" ht="15" customHeight="1" x14ac:dyDescent="0.2">
      <c r="A36" s="369"/>
      <c r="B36" s="370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1"/>
      <c r="P36" s="90"/>
      <c r="Q36" s="103"/>
      <c r="U36" s="112"/>
      <c r="V36" s="112"/>
      <c r="W36" s="112"/>
      <c r="X36" s="112"/>
      <c r="Y36" s="112"/>
      <c r="Z36" s="112"/>
      <c r="AA36" s="112"/>
    </row>
    <row r="37" spans="1:27" s="63" customFormat="1" ht="11.25" customHeight="1" x14ac:dyDescent="0.2">
      <c r="A37" s="372"/>
      <c r="B37" s="373"/>
      <c r="C37" s="373"/>
      <c r="D37" s="373"/>
      <c r="E37" s="373"/>
      <c r="F37" s="373"/>
      <c r="G37" s="373"/>
      <c r="H37" s="373"/>
      <c r="I37" s="373"/>
      <c r="J37" s="373"/>
      <c r="K37" s="373"/>
      <c r="L37" s="373"/>
      <c r="M37" s="373"/>
      <c r="N37" s="373"/>
      <c r="O37" s="374"/>
      <c r="P37" s="90"/>
      <c r="Q37" s="103"/>
      <c r="S37" s="108"/>
      <c r="U37" s="112"/>
      <c r="V37" s="112"/>
      <c r="W37" s="112"/>
      <c r="X37" s="112"/>
      <c r="Y37" s="112"/>
      <c r="Z37" s="112"/>
      <c r="AA37" s="112"/>
    </row>
    <row r="38" spans="1:27" s="63" customFormat="1" ht="13.5" customHeight="1" x14ac:dyDescent="0.2">
      <c r="A38" s="7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4"/>
      <c r="P38" s="90"/>
      <c r="Q38" s="153"/>
      <c r="R38" s="110"/>
      <c r="S38" s="110"/>
      <c r="T38" s="110"/>
      <c r="U38" s="112"/>
      <c r="V38" s="112"/>
      <c r="W38" s="112"/>
      <c r="X38" s="112"/>
      <c r="Y38" s="112"/>
      <c r="Z38" s="112"/>
      <c r="AA38" s="112"/>
    </row>
    <row r="39" spans="1:27" s="63" customFormat="1" ht="15" customHeight="1" x14ac:dyDescent="0.25">
      <c r="A39" s="75"/>
      <c r="B39" s="141" t="s">
        <v>80</v>
      </c>
      <c r="C39" s="58"/>
      <c r="D39" s="58"/>
      <c r="E39" s="58"/>
      <c r="F39" s="58"/>
      <c r="G39" s="58"/>
      <c r="H39" s="58"/>
      <c r="I39" s="58"/>
      <c r="J39" s="38"/>
      <c r="K39" s="38"/>
      <c r="L39" s="38"/>
      <c r="M39" s="38"/>
      <c r="N39" s="38"/>
      <c r="O39" s="76"/>
      <c r="P39" s="90"/>
      <c r="Q39" s="103"/>
      <c r="R39" s="110"/>
      <c r="S39" s="110"/>
      <c r="T39" s="110"/>
      <c r="U39" s="112"/>
      <c r="V39" s="112"/>
    </row>
    <row r="40" spans="1:27" s="63" customFormat="1" ht="18" customHeight="1" x14ac:dyDescent="0.2">
      <c r="A40" s="77"/>
      <c r="B40" s="166"/>
      <c r="C40" s="58"/>
      <c r="D40" s="58"/>
      <c r="E40" s="58"/>
      <c r="F40" s="58"/>
      <c r="G40" s="58"/>
      <c r="H40" s="58"/>
      <c r="I40" s="58"/>
      <c r="J40" s="38"/>
      <c r="K40" s="38"/>
      <c r="L40" s="38"/>
      <c r="M40" s="38"/>
      <c r="N40" s="38"/>
      <c r="O40" s="76"/>
      <c r="P40" s="90"/>
      <c r="Q40" s="103"/>
      <c r="R40" s="110"/>
      <c r="S40" s="110"/>
      <c r="T40" s="110"/>
      <c r="U40" s="112"/>
      <c r="V40" s="112"/>
    </row>
    <row r="41" spans="1:27" s="63" customFormat="1" ht="21" customHeight="1" x14ac:dyDescent="0.2">
      <c r="A41" s="77"/>
      <c r="B41" s="65"/>
      <c r="C41" s="65"/>
      <c r="D41" s="377" t="s">
        <v>58</v>
      </c>
      <c r="E41" s="377"/>
      <c r="F41" s="377" t="s">
        <v>57</v>
      </c>
      <c r="G41" s="377"/>
      <c r="H41" s="377" t="s">
        <v>61</v>
      </c>
      <c r="I41" s="377"/>
      <c r="J41" s="377" t="s">
        <v>90</v>
      </c>
      <c r="K41" s="377"/>
      <c r="L41" s="375"/>
      <c r="M41" s="376"/>
      <c r="N41" s="38"/>
      <c r="O41" s="76"/>
      <c r="P41" s="90"/>
      <c r="Q41" s="103"/>
      <c r="R41" s="110"/>
      <c r="S41" s="110"/>
      <c r="T41" s="110"/>
      <c r="U41" s="112"/>
      <c r="V41" s="112"/>
    </row>
    <row r="42" spans="1:27" s="61" customFormat="1" ht="13.5" customHeight="1" x14ac:dyDescent="0.2">
      <c r="A42" s="78"/>
      <c r="B42" s="67" t="s">
        <v>0</v>
      </c>
      <c r="C42" s="65"/>
      <c r="D42" s="211"/>
      <c r="E42" s="212"/>
      <c r="F42" s="211"/>
      <c r="G42" s="212"/>
      <c r="H42" s="211"/>
      <c r="I42" s="212"/>
      <c r="J42" s="211"/>
      <c r="K42" s="212"/>
      <c r="L42" s="211"/>
      <c r="M42" s="54"/>
      <c r="N42" s="38"/>
      <c r="O42" s="79"/>
      <c r="P42" s="91"/>
      <c r="Q42" s="106"/>
      <c r="R42" s="48" t="str">
        <f t="shared" ref="R42:R64" si="5">B42</f>
        <v>Bracknell Forest</v>
      </c>
      <c r="S42" s="49" t="b">
        <f t="shared" ref="S42:S64" si="6">IF($R42=$S$76,I9)</f>
        <v>0</v>
      </c>
      <c r="T42" s="49" t="b">
        <f t="shared" ref="T42:T64" si="7">IF($R42=$S$76,J9)</f>
        <v>0</v>
      </c>
      <c r="U42" s="49" t="b">
        <f t="shared" ref="U42:U64" si="8">IF($R42=$S$76,K9)</f>
        <v>0</v>
      </c>
      <c r="V42" s="49" t="b">
        <f t="shared" ref="V42:V64" si="9">IF($R42=$S$76,L9)</f>
        <v>0</v>
      </c>
      <c r="W42" s="49" t="b">
        <f t="shared" ref="W42:W64" si="10">IF($R42=$S$76,N9)</f>
        <v>0</v>
      </c>
      <c r="X42" s="63"/>
      <c r="Y42" s="63"/>
      <c r="Z42" s="63"/>
      <c r="AA42" s="63"/>
    </row>
    <row r="43" spans="1:27" ht="13.5" customHeight="1" x14ac:dyDescent="0.2">
      <c r="A43" s="77"/>
      <c r="B43" s="67" t="s">
        <v>22</v>
      </c>
      <c r="C43" s="65"/>
      <c r="D43" s="211"/>
      <c r="E43" s="212"/>
      <c r="F43" s="211"/>
      <c r="G43" s="212"/>
      <c r="H43" s="211"/>
      <c r="I43" s="212"/>
      <c r="J43" s="211"/>
      <c r="K43" s="212"/>
      <c r="L43" s="211"/>
      <c r="M43" s="54"/>
      <c r="N43" s="41"/>
      <c r="O43" s="76"/>
      <c r="P43" s="90"/>
      <c r="Q43" s="103"/>
      <c r="R43" s="48" t="str">
        <f t="shared" si="5"/>
        <v>Brighton &amp; Hove</v>
      </c>
      <c r="S43" s="49" t="b">
        <f t="shared" si="6"/>
        <v>0</v>
      </c>
      <c r="T43" s="49" t="b">
        <f t="shared" si="7"/>
        <v>0</v>
      </c>
      <c r="U43" s="49" t="b">
        <f t="shared" si="8"/>
        <v>0</v>
      </c>
      <c r="V43" s="49" t="b">
        <f t="shared" si="9"/>
        <v>0</v>
      </c>
      <c r="W43" s="49" t="b">
        <f t="shared" si="10"/>
        <v>0</v>
      </c>
    </row>
    <row r="44" spans="1:27" ht="13.5" customHeight="1" x14ac:dyDescent="0.2">
      <c r="A44" s="77"/>
      <c r="B44" s="67" t="s">
        <v>8</v>
      </c>
      <c r="C44" s="65"/>
      <c r="D44" s="211"/>
      <c r="E44" s="212"/>
      <c r="F44" s="211"/>
      <c r="G44" s="212"/>
      <c r="H44" s="211"/>
      <c r="I44" s="212"/>
      <c r="J44" s="211"/>
      <c r="K44" s="212"/>
      <c r="L44" s="211"/>
      <c r="M44" s="54"/>
      <c r="N44" s="41"/>
      <c r="O44" s="76"/>
      <c r="P44" s="90"/>
      <c r="Q44" s="103"/>
      <c r="R44" s="48" t="str">
        <f t="shared" si="5"/>
        <v>Buckinghamshire</v>
      </c>
      <c r="S44" s="49" t="b">
        <f t="shared" si="6"/>
        <v>0</v>
      </c>
      <c r="T44" s="49" t="b">
        <f t="shared" si="7"/>
        <v>0</v>
      </c>
      <c r="U44" s="49" t="b">
        <f t="shared" si="8"/>
        <v>0</v>
      </c>
      <c r="V44" s="49" t="b">
        <f t="shared" si="9"/>
        <v>0</v>
      </c>
      <c r="W44" s="49" t="b">
        <f t="shared" si="10"/>
        <v>0</v>
      </c>
    </row>
    <row r="45" spans="1:27" ht="13.5" customHeight="1" x14ac:dyDescent="0.2">
      <c r="A45" s="77"/>
      <c r="B45" s="67" t="s">
        <v>4</v>
      </c>
      <c r="C45" s="65"/>
      <c r="D45" s="211"/>
      <c r="E45" s="212"/>
      <c r="F45" s="211"/>
      <c r="G45" s="212"/>
      <c r="H45" s="211"/>
      <c r="I45" s="212"/>
      <c r="J45" s="211"/>
      <c r="K45" s="212"/>
      <c r="L45" s="211"/>
      <c r="M45" s="54"/>
      <c r="N45" s="41"/>
      <c r="O45" s="76"/>
      <c r="P45" s="90"/>
      <c r="Q45" s="103"/>
      <c r="R45" s="48" t="str">
        <f t="shared" si="5"/>
        <v>East Sussex</v>
      </c>
      <c r="S45" s="49" t="b">
        <f t="shared" si="6"/>
        <v>0</v>
      </c>
      <c r="T45" s="49" t="b">
        <f t="shared" si="7"/>
        <v>0</v>
      </c>
      <c r="U45" s="49" t="b">
        <f t="shared" si="8"/>
        <v>0</v>
      </c>
      <c r="V45" s="49" t="b">
        <f t="shared" si="9"/>
        <v>0</v>
      </c>
      <c r="W45" s="49" t="b">
        <f t="shared" si="10"/>
        <v>0</v>
      </c>
    </row>
    <row r="46" spans="1:27" ht="13.5" customHeight="1" x14ac:dyDescent="0.2">
      <c r="A46" s="77"/>
      <c r="B46" s="67" t="s">
        <v>6</v>
      </c>
      <c r="C46" s="65"/>
      <c r="D46" s="211"/>
      <c r="E46" s="212"/>
      <c r="F46" s="211"/>
      <c r="G46" s="212"/>
      <c r="H46" s="211"/>
      <c r="I46" s="212"/>
      <c r="J46" s="211"/>
      <c r="K46" s="212"/>
      <c r="L46" s="211"/>
      <c r="M46" s="54"/>
      <c r="N46" s="41"/>
      <c r="O46" s="76"/>
      <c r="P46" s="90"/>
      <c r="Q46" s="103"/>
      <c r="R46" s="48" t="str">
        <f t="shared" si="5"/>
        <v>Hampshire</v>
      </c>
      <c r="S46" s="49" t="b">
        <f t="shared" si="6"/>
        <v>0</v>
      </c>
      <c r="T46" s="49" t="b">
        <f t="shared" si="7"/>
        <v>0</v>
      </c>
      <c r="U46" s="49" t="b">
        <f t="shared" si="8"/>
        <v>0</v>
      </c>
      <c r="V46" s="49" t="b">
        <f t="shared" si="9"/>
        <v>0</v>
      </c>
      <c r="W46" s="49" t="b">
        <f t="shared" si="10"/>
        <v>0</v>
      </c>
    </row>
    <row r="47" spans="1:27" ht="13.5" customHeight="1" x14ac:dyDescent="0.2">
      <c r="A47" s="77"/>
      <c r="B47" s="67" t="s">
        <v>1</v>
      </c>
      <c r="C47" s="65"/>
      <c r="D47" s="211"/>
      <c r="E47" s="212"/>
      <c r="F47" s="211"/>
      <c r="G47" s="212"/>
      <c r="H47" s="211"/>
      <c r="I47" s="212"/>
      <c r="J47" s="211"/>
      <c r="K47" s="212"/>
      <c r="L47" s="211"/>
      <c r="M47" s="54"/>
      <c r="N47" s="41"/>
      <c r="O47" s="76"/>
      <c r="P47" s="90"/>
      <c r="Q47" s="103"/>
      <c r="R47" s="48" t="str">
        <f t="shared" si="5"/>
        <v>Isle of Wight</v>
      </c>
      <c r="S47" s="49" t="b">
        <f t="shared" si="6"/>
        <v>0</v>
      </c>
      <c r="T47" s="49" t="b">
        <f t="shared" si="7"/>
        <v>0</v>
      </c>
      <c r="U47" s="49" t="b">
        <f t="shared" si="8"/>
        <v>0</v>
      </c>
      <c r="V47" s="49" t="b">
        <f t="shared" si="9"/>
        <v>0</v>
      </c>
      <c r="W47" s="49" t="b">
        <f t="shared" si="10"/>
        <v>0</v>
      </c>
    </row>
    <row r="48" spans="1:27" ht="13.5" customHeight="1" x14ac:dyDescent="0.2">
      <c r="A48" s="77"/>
      <c r="B48" s="67" t="s">
        <v>9</v>
      </c>
      <c r="C48" s="65"/>
      <c r="D48" s="211"/>
      <c r="E48" s="212"/>
      <c r="F48" s="211"/>
      <c r="G48" s="212"/>
      <c r="H48" s="211"/>
      <c r="I48" s="212"/>
      <c r="J48" s="211"/>
      <c r="K48" s="212"/>
      <c r="L48" s="211"/>
      <c r="M48" s="54"/>
      <c r="N48" s="41"/>
      <c r="O48" s="76"/>
      <c r="P48" s="90"/>
      <c r="Q48" s="103"/>
      <c r="R48" s="48" t="str">
        <f t="shared" si="5"/>
        <v>Kent</v>
      </c>
      <c r="S48" s="49" t="b">
        <f t="shared" si="6"/>
        <v>0</v>
      </c>
      <c r="T48" s="49" t="b">
        <f t="shared" si="7"/>
        <v>0</v>
      </c>
      <c r="U48" s="49" t="b">
        <f t="shared" si="8"/>
        <v>0</v>
      </c>
      <c r="V48" s="49" t="b">
        <f t="shared" si="9"/>
        <v>0</v>
      </c>
      <c r="W48" s="49" t="b">
        <f t="shared" si="10"/>
        <v>0</v>
      </c>
    </row>
    <row r="49" spans="1:23" s="63" customFormat="1" ht="13.5" customHeight="1" x14ac:dyDescent="0.2">
      <c r="A49" s="77"/>
      <c r="B49" s="67" t="s">
        <v>2</v>
      </c>
      <c r="C49" s="65"/>
      <c r="D49" s="211"/>
      <c r="E49" s="212"/>
      <c r="F49" s="211"/>
      <c r="G49" s="212"/>
      <c r="H49" s="211"/>
      <c r="I49" s="212"/>
      <c r="J49" s="211"/>
      <c r="K49" s="212"/>
      <c r="L49" s="211"/>
      <c r="M49" s="54"/>
      <c r="N49" s="41"/>
      <c r="O49" s="76"/>
      <c r="P49" s="90"/>
      <c r="Q49" s="103"/>
      <c r="R49" s="48" t="str">
        <f t="shared" si="5"/>
        <v>Medway</v>
      </c>
      <c r="S49" s="49" t="b">
        <f t="shared" si="6"/>
        <v>0</v>
      </c>
      <c r="T49" s="49" t="b">
        <f t="shared" si="7"/>
        <v>0</v>
      </c>
      <c r="U49" s="49" t="b">
        <f t="shared" si="8"/>
        <v>0</v>
      </c>
      <c r="V49" s="49" t="b">
        <f t="shared" si="9"/>
        <v>0</v>
      </c>
      <c r="W49" s="49" t="b">
        <f t="shared" si="10"/>
        <v>0</v>
      </c>
    </row>
    <row r="50" spans="1:23" s="63" customFormat="1" ht="13.5" customHeight="1" x14ac:dyDescent="0.2">
      <c r="A50" s="77"/>
      <c r="B50" s="67" t="s">
        <v>10</v>
      </c>
      <c r="C50" s="65"/>
      <c r="D50" s="211"/>
      <c r="E50" s="212"/>
      <c r="F50" s="211"/>
      <c r="G50" s="212"/>
      <c r="H50" s="211"/>
      <c r="I50" s="212"/>
      <c r="J50" s="211"/>
      <c r="K50" s="212"/>
      <c r="L50" s="211"/>
      <c r="M50" s="54"/>
      <c r="N50" s="41"/>
      <c r="O50" s="76"/>
      <c r="P50" s="90"/>
      <c r="Q50" s="103"/>
      <c r="R50" s="48" t="str">
        <f t="shared" si="5"/>
        <v>Milton Keynes</v>
      </c>
      <c r="S50" s="49" t="b">
        <f t="shared" si="6"/>
        <v>0</v>
      </c>
      <c r="T50" s="49" t="b">
        <f t="shared" si="7"/>
        <v>0</v>
      </c>
      <c r="U50" s="49" t="b">
        <f t="shared" si="8"/>
        <v>0</v>
      </c>
      <c r="V50" s="49" t="b">
        <f t="shared" si="9"/>
        <v>0</v>
      </c>
      <c r="W50" s="49" t="b">
        <f t="shared" si="10"/>
        <v>0</v>
      </c>
    </row>
    <row r="51" spans="1:23" s="63" customFormat="1" ht="13.5" customHeight="1" x14ac:dyDescent="0.2">
      <c r="A51" s="77"/>
      <c r="B51" s="67" t="s">
        <v>11</v>
      </c>
      <c r="C51" s="65"/>
      <c r="D51" s="211"/>
      <c r="E51" s="212"/>
      <c r="F51" s="211"/>
      <c r="G51" s="212"/>
      <c r="H51" s="211"/>
      <c r="I51" s="212"/>
      <c r="J51" s="211"/>
      <c r="K51" s="212"/>
      <c r="L51" s="211"/>
      <c r="M51" s="54"/>
      <c r="N51" s="41"/>
      <c r="O51" s="76"/>
      <c r="P51" s="90"/>
      <c r="Q51" s="103"/>
      <c r="R51" s="48" t="str">
        <f t="shared" si="5"/>
        <v>Oxfordshire</v>
      </c>
      <c r="S51" s="49" t="b">
        <f t="shared" si="6"/>
        <v>0</v>
      </c>
      <c r="T51" s="49" t="b">
        <f t="shared" si="7"/>
        <v>0</v>
      </c>
      <c r="U51" s="49" t="b">
        <f t="shared" si="8"/>
        <v>0</v>
      </c>
      <c r="V51" s="49" t="b">
        <f t="shared" si="9"/>
        <v>0</v>
      </c>
      <c r="W51" s="49" t="b">
        <f t="shared" si="10"/>
        <v>0</v>
      </c>
    </row>
    <row r="52" spans="1:23" s="63" customFormat="1" ht="13.5" customHeight="1" x14ac:dyDescent="0.2">
      <c r="A52" s="77"/>
      <c r="B52" s="67" t="s">
        <v>12</v>
      </c>
      <c r="C52" s="65"/>
      <c r="D52" s="211"/>
      <c r="E52" s="212"/>
      <c r="F52" s="211"/>
      <c r="G52" s="212"/>
      <c r="H52" s="211"/>
      <c r="I52" s="212"/>
      <c r="J52" s="211"/>
      <c r="K52" s="212"/>
      <c r="L52" s="211"/>
      <c r="M52" s="54"/>
      <c r="N52" s="41"/>
      <c r="O52" s="76"/>
      <c r="P52" s="90"/>
      <c r="Q52" s="103"/>
      <c r="R52" s="48" t="str">
        <f t="shared" si="5"/>
        <v>Portsmouth</v>
      </c>
      <c r="S52" s="49" t="b">
        <f t="shared" si="6"/>
        <v>0</v>
      </c>
      <c r="T52" s="49" t="b">
        <f t="shared" si="7"/>
        <v>0</v>
      </c>
      <c r="U52" s="49" t="b">
        <f t="shared" si="8"/>
        <v>0</v>
      </c>
      <c r="V52" s="49" t="b">
        <f t="shared" si="9"/>
        <v>0</v>
      </c>
      <c r="W52" s="49" t="b">
        <f t="shared" si="10"/>
        <v>0</v>
      </c>
    </row>
    <row r="53" spans="1:23" s="63" customFormat="1" ht="13.5" customHeight="1" x14ac:dyDescent="0.2">
      <c r="A53" s="77"/>
      <c r="B53" s="67" t="s">
        <v>3</v>
      </c>
      <c r="C53" s="65"/>
      <c r="D53" s="211"/>
      <c r="E53" s="212"/>
      <c r="F53" s="211"/>
      <c r="G53" s="212"/>
      <c r="H53" s="211"/>
      <c r="I53" s="212"/>
      <c r="J53" s="211"/>
      <c r="K53" s="212"/>
      <c r="L53" s="211"/>
      <c r="M53" s="54"/>
      <c r="N53" s="41"/>
      <c r="O53" s="76"/>
      <c r="P53" s="90"/>
      <c r="Q53" s="103"/>
      <c r="R53" s="48" t="str">
        <f t="shared" si="5"/>
        <v>Reading</v>
      </c>
      <c r="S53" s="49" t="b">
        <f t="shared" si="6"/>
        <v>0</v>
      </c>
      <c r="T53" s="49" t="b">
        <f t="shared" si="7"/>
        <v>0</v>
      </c>
      <c r="U53" s="49" t="b">
        <f t="shared" si="8"/>
        <v>0</v>
      </c>
      <c r="V53" s="49" t="b">
        <f t="shared" si="9"/>
        <v>0</v>
      </c>
      <c r="W53" s="49" t="b">
        <f t="shared" si="10"/>
        <v>0</v>
      </c>
    </row>
    <row r="54" spans="1:23" s="63" customFormat="1" ht="13.5" customHeight="1" x14ac:dyDescent="0.2">
      <c r="A54" s="77"/>
      <c r="B54" s="67" t="s">
        <v>13</v>
      </c>
      <c r="C54" s="65"/>
      <c r="D54" s="211"/>
      <c r="E54" s="212"/>
      <c r="F54" s="211"/>
      <c r="G54" s="212"/>
      <c r="H54" s="211"/>
      <c r="I54" s="212"/>
      <c r="J54" s="211"/>
      <c r="K54" s="212"/>
      <c r="L54" s="211"/>
      <c r="M54" s="54"/>
      <c r="N54" s="41"/>
      <c r="O54" s="76"/>
      <c r="P54" s="90"/>
      <c r="Q54" s="103"/>
      <c r="R54" s="48" t="str">
        <f t="shared" si="5"/>
        <v>Slough</v>
      </c>
      <c r="S54" s="49" t="b">
        <f t="shared" si="6"/>
        <v>0</v>
      </c>
      <c r="T54" s="49" t="b">
        <f t="shared" si="7"/>
        <v>0</v>
      </c>
      <c r="U54" s="49" t="b">
        <f t="shared" si="8"/>
        <v>0</v>
      </c>
      <c r="V54" s="49" t="b">
        <f t="shared" si="9"/>
        <v>0</v>
      </c>
      <c r="W54" s="49" t="b">
        <f t="shared" si="10"/>
        <v>0</v>
      </c>
    </row>
    <row r="55" spans="1:23" s="63" customFormat="1" ht="13.5" customHeight="1" x14ac:dyDescent="0.2">
      <c r="A55" s="77"/>
      <c r="B55" s="67" t="s">
        <v>27</v>
      </c>
      <c r="C55" s="65"/>
      <c r="D55" s="211"/>
      <c r="E55" s="212"/>
      <c r="F55" s="211"/>
      <c r="G55" s="212"/>
      <c r="H55" s="211"/>
      <c r="I55" s="212"/>
      <c r="J55" s="211"/>
      <c r="K55" s="212"/>
      <c r="L55" s="211"/>
      <c r="M55" s="54"/>
      <c r="N55" s="41"/>
      <c r="O55" s="76"/>
      <c r="P55" s="90"/>
      <c r="Q55" s="103"/>
      <c r="R55" s="48" t="str">
        <f t="shared" si="5"/>
        <v>Somerset</v>
      </c>
      <c r="S55" s="49" t="b">
        <f t="shared" si="6"/>
        <v>0</v>
      </c>
      <c r="T55" s="49" t="b">
        <f t="shared" si="7"/>
        <v>0</v>
      </c>
      <c r="U55" s="49" t="b">
        <f t="shared" si="8"/>
        <v>0</v>
      </c>
      <c r="V55" s="49" t="b">
        <f t="shared" si="9"/>
        <v>0</v>
      </c>
      <c r="W55" s="49" t="b">
        <f t="shared" si="10"/>
        <v>0</v>
      </c>
    </row>
    <row r="56" spans="1:23" s="63" customFormat="1" ht="13.5" customHeight="1" x14ac:dyDescent="0.2">
      <c r="A56" s="77"/>
      <c r="B56" s="67" t="s">
        <v>14</v>
      </c>
      <c r="C56" s="65"/>
      <c r="D56" s="211"/>
      <c r="E56" s="212"/>
      <c r="F56" s="211"/>
      <c r="G56" s="212"/>
      <c r="H56" s="211"/>
      <c r="I56" s="212"/>
      <c r="J56" s="211"/>
      <c r="K56" s="212"/>
      <c r="L56" s="211"/>
      <c r="M56" s="54"/>
      <c r="N56" s="41"/>
      <c r="O56" s="76"/>
      <c r="P56" s="90"/>
      <c r="Q56" s="103"/>
      <c r="R56" s="48" t="str">
        <f t="shared" si="5"/>
        <v>Southampton</v>
      </c>
      <c r="S56" s="49" t="b">
        <f t="shared" si="6"/>
        <v>0</v>
      </c>
      <c r="T56" s="49" t="b">
        <f t="shared" si="7"/>
        <v>0</v>
      </c>
      <c r="U56" s="49" t="b">
        <f t="shared" si="8"/>
        <v>0</v>
      </c>
      <c r="V56" s="49" t="b">
        <f t="shared" si="9"/>
        <v>0</v>
      </c>
      <c r="W56" s="49" t="b">
        <f t="shared" si="10"/>
        <v>0</v>
      </c>
    </row>
    <row r="57" spans="1:23" s="63" customFormat="1" ht="13.5" customHeight="1" x14ac:dyDescent="0.2">
      <c r="A57" s="77"/>
      <c r="B57" s="67" t="s">
        <v>7</v>
      </c>
      <c r="C57" s="65"/>
      <c r="D57" s="211"/>
      <c r="E57" s="212"/>
      <c r="F57" s="211"/>
      <c r="G57" s="212"/>
      <c r="H57" s="211"/>
      <c r="I57" s="212"/>
      <c r="J57" s="211"/>
      <c r="K57" s="212"/>
      <c r="L57" s="211"/>
      <c r="M57" s="54"/>
      <c r="N57" s="41"/>
      <c r="O57" s="76"/>
      <c r="P57" s="90"/>
      <c r="Q57" s="103"/>
      <c r="R57" s="48" t="str">
        <f t="shared" si="5"/>
        <v>Surrey</v>
      </c>
      <c r="S57" s="49" t="b">
        <f t="shared" si="6"/>
        <v>0</v>
      </c>
      <c r="T57" s="49" t="b">
        <f t="shared" si="7"/>
        <v>0</v>
      </c>
      <c r="U57" s="49" t="b">
        <f t="shared" si="8"/>
        <v>0</v>
      </c>
      <c r="V57" s="49" t="b">
        <f t="shared" si="9"/>
        <v>0</v>
      </c>
      <c r="W57" s="49" t="b">
        <f t="shared" si="10"/>
        <v>0</v>
      </c>
    </row>
    <row r="58" spans="1:23" s="63" customFormat="1" ht="13.5" customHeight="1" x14ac:dyDescent="0.2">
      <c r="A58" s="135"/>
      <c r="B58" s="67" t="s">
        <v>41</v>
      </c>
      <c r="C58" s="65"/>
      <c r="D58" s="211"/>
      <c r="E58" s="212"/>
      <c r="F58" s="211"/>
      <c r="G58" s="212"/>
      <c r="H58" s="211"/>
      <c r="I58" s="212"/>
      <c r="J58" s="211"/>
      <c r="K58" s="212"/>
      <c r="L58" s="211"/>
      <c r="M58" s="54"/>
      <c r="N58" s="41"/>
      <c r="O58" s="76"/>
      <c r="P58" s="90"/>
      <c r="Q58" s="103"/>
      <c r="R58" s="48" t="str">
        <f t="shared" si="5"/>
        <v>Swindon</v>
      </c>
      <c r="S58" s="49" t="b">
        <f t="shared" si="6"/>
        <v>0</v>
      </c>
      <c r="T58" s="49" t="b">
        <f t="shared" si="7"/>
        <v>0</v>
      </c>
      <c r="U58" s="49" t="b">
        <f t="shared" si="8"/>
        <v>0</v>
      </c>
      <c r="V58" s="49" t="b">
        <f t="shared" si="9"/>
        <v>0</v>
      </c>
      <c r="W58" s="49" t="b">
        <f t="shared" si="10"/>
        <v>0</v>
      </c>
    </row>
    <row r="59" spans="1:23" s="63" customFormat="1" ht="13.5" customHeight="1" x14ac:dyDescent="0.2">
      <c r="A59" s="135"/>
      <c r="B59" s="67" t="s">
        <v>76</v>
      </c>
      <c r="C59" s="65"/>
      <c r="D59" s="269"/>
      <c r="E59" s="212"/>
      <c r="F59" s="269"/>
      <c r="G59" s="212"/>
      <c r="H59" s="269"/>
      <c r="I59" s="212"/>
      <c r="J59" s="269"/>
      <c r="K59" s="212"/>
      <c r="L59" s="211"/>
      <c r="M59" s="54"/>
      <c r="N59" s="41"/>
      <c r="O59" s="76"/>
      <c r="P59" s="90"/>
      <c r="Q59" s="103"/>
      <c r="R59" s="48" t="str">
        <f t="shared" si="5"/>
        <v>Torbay</v>
      </c>
      <c r="S59" s="49" t="b">
        <f t="shared" si="6"/>
        <v>0</v>
      </c>
      <c r="T59" s="49" t="b">
        <f t="shared" si="7"/>
        <v>0</v>
      </c>
      <c r="U59" s="49" t="b">
        <f t="shared" si="8"/>
        <v>0</v>
      </c>
      <c r="V59" s="49" t="b">
        <f t="shared" si="9"/>
        <v>0</v>
      </c>
      <c r="W59" s="49" t="b">
        <f t="shared" si="10"/>
        <v>0</v>
      </c>
    </row>
    <row r="60" spans="1:23" s="63" customFormat="1" ht="13.5" customHeight="1" x14ac:dyDescent="0.2">
      <c r="A60" s="77"/>
      <c r="B60" s="67" t="s">
        <v>15</v>
      </c>
      <c r="C60" s="65"/>
      <c r="D60" s="211"/>
      <c r="E60" s="212"/>
      <c r="F60" s="211"/>
      <c r="G60" s="212"/>
      <c r="H60" s="211"/>
      <c r="I60" s="212"/>
      <c r="J60" s="211"/>
      <c r="K60" s="212"/>
      <c r="L60" s="211"/>
      <c r="M60" s="54"/>
      <c r="N60" s="41"/>
      <c r="O60" s="76"/>
      <c r="P60" s="90"/>
      <c r="Q60" s="103"/>
      <c r="R60" s="48" t="str">
        <f t="shared" si="5"/>
        <v>West Berkshire</v>
      </c>
      <c r="S60" s="49" t="b">
        <f t="shared" si="6"/>
        <v>0</v>
      </c>
      <c r="T60" s="49" t="b">
        <f t="shared" si="7"/>
        <v>0</v>
      </c>
      <c r="U60" s="49" t="b">
        <f t="shared" si="8"/>
        <v>0</v>
      </c>
      <c r="V60" s="49" t="b">
        <f t="shared" si="9"/>
        <v>0</v>
      </c>
      <c r="W60" s="49" t="b">
        <f t="shared" si="10"/>
        <v>0</v>
      </c>
    </row>
    <row r="61" spans="1:23" s="63" customFormat="1" ht="13.5" customHeight="1" x14ac:dyDescent="0.2">
      <c r="A61" s="77"/>
      <c r="B61" s="67" t="s">
        <v>5</v>
      </c>
      <c r="C61" s="65"/>
      <c r="D61" s="211"/>
      <c r="E61" s="212"/>
      <c r="F61" s="211"/>
      <c r="G61" s="212"/>
      <c r="H61" s="211"/>
      <c r="I61" s="212"/>
      <c r="J61" s="211"/>
      <c r="K61" s="212"/>
      <c r="L61" s="211"/>
      <c r="M61" s="54"/>
      <c r="N61" s="41"/>
      <c r="O61" s="76"/>
      <c r="P61" s="90"/>
      <c r="Q61" s="103"/>
      <c r="R61" s="48" t="str">
        <f t="shared" si="5"/>
        <v>West Sussex</v>
      </c>
      <c r="S61" s="49" t="b">
        <f t="shared" si="6"/>
        <v>0</v>
      </c>
      <c r="T61" s="49" t="b">
        <f t="shared" si="7"/>
        <v>0</v>
      </c>
      <c r="U61" s="49" t="b">
        <f t="shared" si="8"/>
        <v>0</v>
      </c>
      <c r="V61" s="49" t="b">
        <f t="shared" si="9"/>
        <v>0</v>
      </c>
      <c r="W61" s="49" t="b">
        <f t="shared" si="10"/>
        <v>0</v>
      </c>
    </row>
    <row r="62" spans="1:23" s="63" customFormat="1" ht="13.5" customHeight="1" x14ac:dyDescent="0.2">
      <c r="A62" s="77"/>
      <c r="B62" s="67" t="s">
        <v>21</v>
      </c>
      <c r="C62" s="65"/>
      <c r="D62" s="211"/>
      <c r="E62" s="212"/>
      <c r="F62" s="211"/>
      <c r="G62" s="212"/>
      <c r="H62" s="211"/>
      <c r="I62" s="212"/>
      <c r="J62" s="211"/>
      <c r="K62" s="212"/>
      <c r="L62" s="211"/>
      <c r="M62" s="54"/>
      <c r="N62" s="41"/>
      <c r="O62" s="76"/>
      <c r="P62" s="90"/>
      <c r="Q62" s="103"/>
      <c r="R62" s="48" t="str">
        <f t="shared" si="5"/>
        <v>Windsor &amp; Maidenhead</v>
      </c>
      <c r="S62" s="49" t="b">
        <f t="shared" si="6"/>
        <v>0</v>
      </c>
      <c r="T62" s="49" t="b">
        <f t="shared" si="7"/>
        <v>0</v>
      </c>
      <c r="U62" s="49" t="b">
        <f t="shared" si="8"/>
        <v>0</v>
      </c>
      <c r="V62" s="49" t="b">
        <f t="shared" si="9"/>
        <v>0</v>
      </c>
      <c r="W62" s="49" t="b">
        <f t="shared" si="10"/>
        <v>0</v>
      </c>
    </row>
    <row r="63" spans="1:23" s="63" customFormat="1" ht="13.5" customHeight="1" x14ac:dyDescent="0.2">
      <c r="A63" s="77"/>
      <c r="B63" s="67" t="s">
        <v>16</v>
      </c>
      <c r="C63" s="65"/>
      <c r="D63" s="211"/>
      <c r="E63" s="212"/>
      <c r="F63" s="211"/>
      <c r="G63" s="212"/>
      <c r="H63" s="211"/>
      <c r="I63" s="212"/>
      <c r="J63" s="211"/>
      <c r="K63" s="212"/>
      <c r="L63" s="211"/>
      <c r="M63" s="54"/>
      <c r="N63" s="41"/>
      <c r="O63" s="76"/>
      <c r="P63" s="90"/>
      <c r="Q63" s="103"/>
      <c r="R63" s="48" t="str">
        <f t="shared" si="5"/>
        <v>Wokingham</v>
      </c>
      <c r="S63" s="49" t="b">
        <f t="shared" si="6"/>
        <v>0</v>
      </c>
      <c r="T63" s="49" t="b">
        <f t="shared" si="7"/>
        <v>0</v>
      </c>
      <c r="U63" s="49" t="b">
        <f t="shared" si="8"/>
        <v>0</v>
      </c>
      <c r="V63" s="49" t="b">
        <f t="shared" si="9"/>
        <v>0</v>
      </c>
      <c r="W63" s="49" t="b">
        <f t="shared" si="10"/>
        <v>0</v>
      </c>
    </row>
    <row r="64" spans="1:23" s="63" customFormat="1" ht="13.5" customHeight="1" x14ac:dyDescent="0.2">
      <c r="A64" s="77"/>
      <c r="B64" s="86" t="s">
        <v>23</v>
      </c>
      <c r="C64" s="65"/>
      <c r="D64" s="211"/>
      <c r="E64" s="212"/>
      <c r="F64" s="211"/>
      <c r="G64" s="212"/>
      <c r="H64" s="211"/>
      <c r="I64" s="212"/>
      <c r="J64" s="211"/>
      <c r="K64" s="212"/>
      <c r="L64" s="211"/>
      <c r="M64" s="54"/>
      <c r="N64" s="41"/>
      <c r="O64" s="76"/>
      <c r="P64" s="90"/>
      <c r="Q64" s="103"/>
      <c r="R64" s="48" t="str">
        <f t="shared" si="5"/>
        <v>South East</v>
      </c>
      <c r="S64" s="49" t="b">
        <f t="shared" si="6"/>
        <v>0</v>
      </c>
      <c r="T64" s="49" t="b">
        <f t="shared" si="7"/>
        <v>0</v>
      </c>
      <c r="U64" s="49" t="b">
        <f t="shared" si="8"/>
        <v>0</v>
      </c>
      <c r="V64" s="49" t="b">
        <f t="shared" si="9"/>
        <v>0</v>
      </c>
      <c r="W64" s="49" t="b">
        <f t="shared" si="10"/>
        <v>0</v>
      </c>
    </row>
    <row r="65" spans="1:27" s="63" customFormat="1" ht="13.5" customHeight="1" x14ac:dyDescent="0.2">
      <c r="A65" s="135"/>
      <c r="B65" s="179" t="s">
        <v>43</v>
      </c>
      <c r="C65" s="65"/>
      <c r="D65" s="211"/>
      <c r="E65" s="212"/>
      <c r="F65" s="211"/>
      <c r="G65" s="212"/>
      <c r="H65" s="211"/>
      <c r="I65" s="212"/>
      <c r="J65" s="211"/>
      <c r="K65" s="212"/>
      <c r="L65" s="211"/>
      <c r="M65" s="54"/>
      <c r="N65" s="41"/>
      <c r="O65" s="76"/>
      <c r="P65" s="90"/>
      <c r="Q65" s="103"/>
      <c r="R65" s="115"/>
      <c r="S65" s="173"/>
    </row>
    <row r="66" spans="1:27" s="63" customFormat="1" ht="13.5" customHeight="1" x14ac:dyDescent="0.2">
      <c r="A66" s="77"/>
      <c r="B66" s="143" t="s">
        <v>38</v>
      </c>
      <c r="C66" s="56"/>
      <c r="D66" s="211"/>
      <c r="E66" s="212"/>
      <c r="F66" s="211"/>
      <c r="G66" s="212"/>
      <c r="H66" s="211"/>
      <c r="I66" s="212"/>
      <c r="J66" s="211"/>
      <c r="K66" s="212"/>
      <c r="L66" s="211"/>
      <c r="M66" s="54"/>
      <c r="N66" s="38"/>
      <c r="O66" s="76"/>
      <c r="P66" s="90"/>
      <c r="Q66" s="103"/>
    </row>
    <row r="67" spans="1:27" s="63" customFormat="1" ht="15.75" customHeight="1" x14ac:dyDescent="0.2">
      <c r="A67" s="135"/>
      <c r="B67" s="57"/>
      <c r="C67" s="57"/>
      <c r="D67" s="213"/>
      <c r="E67" s="214"/>
      <c r="F67" s="213"/>
      <c r="G67" s="214"/>
      <c r="H67" s="213"/>
      <c r="I67" s="214"/>
      <c r="J67" s="213"/>
      <c r="K67" s="214"/>
      <c r="L67" s="211"/>
      <c r="M67" s="54"/>
      <c r="N67" s="38"/>
      <c r="O67" s="76"/>
      <c r="P67" s="90"/>
      <c r="Q67" s="103"/>
      <c r="X67" s="115"/>
    </row>
    <row r="68" spans="1:27" s="63" customFormat="1" ht="15.75" customHeight="1" x14ac:dyDescent="0.2">
      <c r="A68" s="135"/>
      <c r="B68" s="57"/>
      <c r="C68" s="57"/>
      <c r="D68" s="54"/>
      <c r="E68" s="54"/>
      <c r="F68" s="54"/>
      <c r="G68" s="54"/>
      <c r="H68" s="54"/>
      <c r="I68" s="54"/>
      <c r="J68" s="54"/>
      <c r="K68" s="38"/>
      <c r="L68" s="38"/>
      <c r="M68" s="38"/>
      <c r="N68" s="38"/>
      <c r="O68" s="76"/>
      <c r="P68" s="90"/>
      <c r="Q68" s="103"/>
      <c r="X68" s="115"/>
    </row>
    <row r="69" spans="1:27" s="63" customFormat="1" ht="15.75" customHeight="1" x14ac:dyDescent="0.2">
      <c r="A69" s="135"/>
      <c r="B69" s="57"/>
      <c r="C69" s="57"/>
      <c r="D69" s="54"/>
      <c r="E69" s="54"/>
      <c r="F69" s="54"/>
      <c r="G69" s="54"/>
      <c r="H69" s="54"/>
      <c r="I69" s="54"/>
      <c r="J69" s="54"/>
      <c r="K69" s="38"/>
      <c r="L69" s="38"/>
      <c r="M69" s="38"/>
      <c r="N69" s="38"/>
      <c r="O69" s="76"/>
      <c r="P69" s="90"/>
      <c r="Q69" s="103"/>
      <c r="X69" s="115"/>
    </row>
    <row r="70" spans="1:27" s="63" customFormat="1" ht="9.75" customHeight="1" x14ac:dyDescent="0.2">
      <c r="A70" s="135"/>
      <c r="B70" s="57"/>
      <c r="C70" s="57"/>
      <c r="D70" s="54"/>
      <c r="E70" s="54"/>
      <c r="F70" s="54"/>
      <c r="G70" s="54"/>
      <c r="H70" s="54"/>
      <c r="I70" s="54"/>
      <c r="J70" s="54"/>
      <c r="K70" s="38"/>
      <c r="L70" s="38"/>
      <c r="M70" s="38"/>
      <c r="N70" s="38"/>
      <c r="O70" s="76"/>
      <c r="P70" s="90"/>
      <c r="Q70" s="103"/>
      <c r="X70" s="115"/>
    </row>
    <row r="71" spans="1:27" s="63" customFormat="1" ht="36" customHeight="1" x14ac:dyDescent="0.2">
      <c r="A71" s="77"/>
      <c r="B71" s="57"/>
      <c r="C71" s="57"/>
      <c r="D71" s="54"/>
      <c r="E71" s="54"/>
      <c r="F71" s="54"/>
      <c r="G71" s="54"/>
      <c r="H71" s="54"/>
      <c r="I71" s="54"/>
      <c r="J71" s="54"/>
      <c r="K71" s="38"/>
      <c r="L71" s="38"/>
      <c r="M71" s="38"/>
      <c r="N71" s="38"/>
      <c r="O71" s="76"/>
      <c r="P71" s="90"/>
      <c r="Q71" s="103"/>
      <c r="X71" s="115"/>
    </row>
    <row r="72" spans="1:27" s="63" customFormat="1" ht="7.5" customHeight="1" x14ac:dyDescent="0.2">
      <c r="A72" s="77"/>
      <c r="B72" s="43"/>
      <c r="C72" s="43"/>
      <c r="D72" s="42"/>
      <c r="E72" s="42"/>
      <c r="F72" s="42"/>
      <c r="G72" s="42"/>
      <c r="H72" s="42"/>
      <c r="I72" s="42"/>
      <c r="J72" s="42"/>
      <c r="K72" s="44"/>
      <c r="L72" s="44"/>
      <c r="M72" s="44"/>
      <c r="N72" s="44"/>
      <c r="O72" s="76"/>
      <c r="P72" s="90"/>
      <c r="Q72" s="103"/>
      <c r="X72" s="115"/>
    </row>
    <row r="73" spans="1:27" s="63" customFormat="1" ht="15" customHeight="1" x14ac:dyDescent="0.2">
      <c r="A73" s="369"/>
      <c r="B73" s="370"/>
      <c r="C73" s="370"/>
      <c r="D73" s="370"/>
      <c r="E73" s="370"/>
      <c r="F73" s="370"/>
      <c r="G73" s="370"/>
      <c r="H73" s="370"/>
      <c r="I73" s="370"/>
      <c r="J73" s="370"/>
      <c r="K73" s="370"/>
      <c r="L73" s="370"/>
      <c r="M73" s="370"/>
      <c r="N73" s="370"/>
      <c r="O73" s="371"/>
      <c r="P73" s="90"/>
      <c r="Q73" s="103"/>
      <c r="X73" s="115"/>
    </row>
    <row r="74" spans="1:27" s="63" customFormat="1" ht="11.25" customHeight="1" x14ac:dyDescent="0.2">
      <c r="A74" s="372"/>
      <c r="B74" s="373"/>
      <c r="C74" s="373"/>
      <c r="D74" s="373"/>
      <c r="E74" s="373"/>
      <c r="F74" s="373"/>
      <c r="G74" s="373"/>
      <c r="H74" s="373"/>
      <c r="I74" s="373"/>
      <c r="J74" s="373"/>
      <c r="K74" s="373"/>
      <c r="L74" s="373"/>
      <c r="M74" s="373"/>
      <c r="N74" s="373"/>
      <c r="O74" s="374"/>
      <c r="P74" s="90"/>
      <c r="Q74" s="103"/>
      <c r="X74" s="115"/>
    </row>
    <row r="75" spans="1:27" ht="18.75" customHeight="1" x14ac:dyDescent="0.2">
      <c r="A75" s="7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4"/>
      <c r="P75" s="90"/>
      <c r="Q75" s="103"/>
      <c r="X75" s="115"/>
    </row>
    <row r="76" spans="1:27" ht="18.75" customHeight="1" x14ac:dyDescent="0.2">
      <c r="A76" s="77"/>
      <c r="B76" s="85" t="s">
        <v>62</v>
      </c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76"/>
      <c r="P76" s="90"/>
      <c r="Q76" s="103"/>
      <c r="R76" s="105" t="e">
        <f>VLOOKUP(S76,$R$83:$S$104,2,FALSE)</f>
        <v>#N/A</v>
      </c>
      <c r="S76" s="105" t="str">
        <f>Home!$B$7</f>
        <v>(none)</v>
      </c>
      <c r="T76" s="47" t="str">
        <f>"Selected LA- "&amp;S76</f>
        <v>Selected LA- (none)</v>
      </c>
      <c r="X76" s="115"/>
    </row>
    <row r="77" spans="1:27" ht="18.75" customHeight="1" x14ac:dyDescent="0.2">
      <c r="A77" s="82"/>
      <c r="B77" s="83"/>
      <c r="C77" s="83"/>
      <c r="D77" s="122"/>
      <c r="E77" s="83"/>
      <c r="F77" s="83"/>
      <c r="G77" s="122"/>
      <c r="H77" s="122"/>
      <c r="I77" s="83"/>
      <c r="J77" s="83"/>
      <c r="K77" s="83"/>
      <c r="L77" s="83"/>
      <c r="M77" s="83"/>
      <c r="N77" s="83"/>
      <c r="O77" s="84"/>
      <c r="P77" s="90"/>
      <c r="Q77" s="103"/>
      <c r="X77" s="115"/>
    </row>
    <row r="78" spans="1:27" ht="13.5" customHeight="1" x14ac:dyDescent="0.2">
      <c r="A78" s="7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4"/>
      <c r="P78" s="90"/>
      <c r="Q78" s="103"/>
      <c r="S78" s="150">
        <v>0</v>
      </c>
      <c r="T78" s="63">
        <v>21.5</v>
      </c>
      <c r="X78" s="115"/>
    </row>
    <row r="79" spans="1:27" s="61" customFormat="1" ht="15" customHeight="1" x14ac:dyDescent="0.2">
      <c r="A79" s="78"/>
      <c r="B79" s="141" t="s">
        <v>89</v>
      </c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79"/>
      <c r="P79" s="90"/>
      <c r="Q79" s="106"/>
      <c r="R79" s="149" t="s">
        <v>39</v>
      </c>
      <c r="S79" s="151" t="e">
        <f>#REF!</f>
        <v>#REF!</v>
      </c>
      <c r="T79" s="152" t="e">
        <f>S79</f>
        <v>#REF!</v>
      </c>
      <c r="U79" s="107"/>
      <c r="V79" s="107"/>
      <c r="W79" s="107"/>
      <c r="X79" s="115"/>
      <c r="Y79" s="63"/>
      <c r="Z79" s="63"/>
      <c r="AA79" s="63"/>
    </row>
    <row r="80" spans="1:27" ht="15" customHeight="1" x14ac:dyDescent="0.2">
      <c r="A80" s="77"/>
      <c r="B80" s="166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76"/>
      <c r="P80" s="90"/>
      <c r="Q80" s="103"/>
      <c r="R80" s="149" t="s">
        <v>42</v>
      </c>
      <c r="S80" s="172" t="e">
        <f>#REF!</f>
        <v>#REF!</v>
      </c>
      <c r="T80" s="152" t="e">
        <f>S80</f>
        <v>#REF!</v>
      </c>
      <c r="X80" s="115"/>
    </row>
    <row r="81" spans="1:27" ht="12.75" x14ac:dyDescent="0.2">
      <c r="A81" s="135"/>
      <c r="B81" s="58"/>
      <c r="C81" s="58"/>
      <c r="D81" s="378" t="s">
        <v>54</v>
      </c>
      <c r="E81" s="381" t="s">
        <v>59</v>
      </c>
      <c r="F81" s="382"/>
      <c r="G81" s="382"/>
      <c r="H81" s="382"/>
      <c r="I81" s="381" t="s">
        <v>60</v>
      </c>
      <c r="J81" s="382"/>
      <c r="K81" s="382"/>
      <c r="L81" s="383"/>
      <c r="M81" s="58"/>
      <c r="N81" s="58"/>
      <c r="O81" s="76"/>
      <c r="P81" s="90"/>
      <c r="Q81" s="103"/>
      <c r="R81" s="149"/>
      <c r="S81" s="172"/>
      <c r="T81" s="152"/>
      <c r="X81" s="115"/>
    </row>
    <row r="82" spans="1:27" s="66" customFormat="1" ht="36" customHeight="1" x14ac:dyDescent="0.2">
      <c r="A82" s="80"/>
      <c r="B82" s="210"/>
      <c r="C82" s="65"/>
      <c r="D82" s="379"/>
      <c r="E82" s="209" t="s">
        <v>58</v>
      </c>
      <c r="F82" s="163" t="s">
        <v>57</v>
      </c>
      <c r="G82" s="163" t="s">
        <v>61</v>
      </c>
      <c r="H82" s="163" t="s">
        <v>88</v>
      </c>
      <c r="I82" s="209" t="s">
        <v>58</v>
      </c>
      <c r="J82" s="163" t="s">
        <v>57</v>
      </c>
      <c r="K82" s="163" t="s">
        <v>56</v>
      </c>
      <c r="L82" s="137" t="s">
        <v>88</v>
      </c>
      <c r="M82" s="58"/>
      <c r="N82" s="58"/>
      <c r="O82" s="81"/>
      <c r="P82" s="92"/>
      <c r="Q82" s="109"/>
      <c r="R82" s="149" t="s">
        <v>40</v>
      </c>
      <c r="S82" s="171" t="e">
        <f>#REF!</f>
        <v>#REF!</v>
      </c>
      <c r="T82" s="171" t="e">
        <f>S82</f>
        <v>#REF!</v>
      </c>
      <c r="U82" s="112"/>
      <c r="V82" s="112"/>
      <c r="W82" s="112"/>
      <c r="X82" s="115"/>
      <c r="Y82" s="63"/>
      <c r="Z82" s="63"/>
      <c r="AA82" s="63"/>
    </row>
    <row r="83" spans="1:27" s="66" customFormat="1" ht="13.5" customHeight="1" x14ac:dyDescent="0.2">
      <c r="A83" s="80"/>
      <c r="B83" s="67" t="s">
        <v>0</v>
      </c>
      <c r="C83" s="65"/>
      <c r="D83" s="118">
        <f>Bracknell_Forest csww_fte</f>
        <v>71.7</v>
      </c>
      <c r="E83" s="215"/>
      <c r="F83" s="119"/>
      <c r="G83" s="119"/>
      <c r="H83" s="119"/>
      <c r="I83" s="265">
        <f t="shared" ref="I83:I107" si="11">E83/$D83</f>
        <v>0</v>
      </c>
      <c r="J83" s="266">
        <f t="shared" ref="J83:J107" si="12">F83/$D83</f>
        <v>0</v>
      </c>
      <c r="K83" s="266">
        <f t="shared" ref="K83:K107" si="13">G83/$D83</f>
        <v>0</v>
      </c>
      <c r="L83" s="268">
        <f t="shared" ref="L83:L107" si="14">H83/$D83</f>
        <v>0</v>
      </c>
      <c r="M83" s="58"/>
      <c r="N83" s="58"/>
      <c r="O83" s="81"/>
      <c r="P83" s="92"/>
      <c r="Q83" s="109"/>
      <c r="R83" s="59" t="str">
        <f t="shared" ref="R83:R106" si="15">B83</f>
        <v>Bracknell Forest</v>
      </c>
      <c r="S83" s="113" t="b">
        <f>IF(R83=$S$76,#REF!)</f>
        <v>0</v>
      </c>
      <c r="U83" s="112"/>
      <c r="V83" s="112"/>
      <c r="W83" s="112"/>
      <c r="X83" s="115"/>
      <c r="Y83" s="63"/>
      <c r="Z83" s="63"/>
      <c r="AA83" s="63"/>
    </row>
    <row r="84" spans="1:27" s="66" customFormat="1" ht="13.5" customHeight="1" x14ac:dyDescent="0.2">
      <c r="A84" s="80"/>
      <c r="B84" s="67" t="s">
        <v>22</v>
      </c>
      <c r="C84" s="65"/>
      <c r="D84" s="118">
        <f>Brighton_and_Hove csww_fte</f>
        <v>215.8</v>
      </c>
      <c r="E84" s="215"/>
      <c r="F84" s="119"/>
      <c r="G84" s="119"/>
      <c r="H84" s="119"/>
      <c r="I84" s="265">
        <f t="shared" si="11"/>
        <v>0</v>
      </c>
      <c r="J84" s="266">
        <f t="shared" si="12"/>
        <v>0</v>
      </c>
      <c r="K84" s="266">
        <f t="shared" si="13"/>
        <v>0</v>
      </c>
      <c r="L84" s="268">
        <f t="shared" si="14"/>
        <v>0</v>
      </c>
      <c r="M84" s="58"/>
      <c r="N84" s="58"/>
      <c r="O84" s="81"/>
      <c r="P84" s="92"/>
      <c r="Q84" s="109"/>
      <c r="R84" s="59" t="str">
        <f t="shared" si="15"/>
        <v>Brighton &amp; Hove</v>
      </c>
      <c r="S84" s="113" t="b">
        <f>IF(R84=$S$76,#REF!)</f>
        <v>0</v>
      </c>
      <c r="U84" s="112"/>
      <c r="V84" s="112"/>
      <c r="W84" s="112"/>
      <c r="X84" s="115"/>
      <c r="Y84" s="63"/>
      <c r="Z84" s="63"/>
      <c r="AA84" s="63"/>
    </row>
    <row r="85" spans="1:27" s="66" customFormat="1" ht="13.5" customHeight="1" x14ac:dyDescent="0.2">
      <c r="A85" s="80"/>
      <c r="B85" s="67" t="s">
        <v>8</v>
      </c>
      <c r="C85" s="65"/>
      <c r="D85" s="118">
        <f>Buckinghamshire csww_fte</f>
        <v>218.2</v>
      </c>
      <c r="E85" s="215"/>
      <c r="F85" s="119"/>
      <c r="G85" s="119"/>
      <c r="H85" s="119"/>
      <c r="I85" s="265">
        <f t="shared" si="11"/>
        <v>0</v>
      </c>
      <c r="J85" s="266">
        <f t="shared" si="12"/>
        <v>0</v>
      </c>
      <c r="K85" s="266">
        <f t="shared" si="13"/>
        <v>0</v>
      </c>
      <c r="L85" s="268">
        <f t="shared" si="14"/>
        <v>0</v>
      </c>
      <c r="M85" s="58"/>
      <c r="N85" s="58"/>
      <c r="O85" s="81"/>
      <c r="P85" s="92"/>
      <c r="Q85" s="109"/>
      <c r="R85" s="59" t="str">
        <f t="shared" si="15"/>
        <v>Buckinghamshire</v>
      </c>
      <c r="S85" s="113" t="b">
        <f>IF(R85=$S$76,#REF!)</f>
        <v>0</v>
      </c>
      <c r="U85" s="112"/>
      <c r="V85" s="112"/>
      <c r="W85" s="112"/>
      <c r="X85" s="112"/>
      <c r="Y85" s="112"/>
      <c r="Z85" s="112"/>
      <c r="AA85" s="112"/>
    </row>
    <row r="86" spans="1:27" s="66" customFormat="1" ht="13.5" customHeight="1" x14ac:dyDescent="0.2">
      <c r="A86" s="80"/>
      <c r="B86" s="67" t="s">
        <v>4</v>
      </c>
      <c r="C86" s="65"/>
      <c r="D86" s="118">
        <f>East_Sussex csww_fte</f>
        <v>313.39999999999998</v>
      </c>
      <c r="E86" s="215"/>
      <c r="F86" s="119"/>
      <c r="G86" s="119"/>
      <c r="H86" s="119"/>
      <c r="I86" s="265">
        <f t="shared" si="11"/>
        <v>0</v>
      </c>
      <c r="J86" s="266">
        <f t="shared" si="12"/>
        <v>0</v>
      </c>
      <c r="K86" s="266">
        <f t="shared" si="13"/>
        <v>0</v>
      </c>
      <c r="L86" s="268">
        <f t="shared" si="14"/>
        <v>0</v>
      </c>
      <c r="M86" s="58"/>
      <c r="N86" s="58"/>
      <c r="O86" s="81"/>
      <c r="P86" s="92"/>
      <c r="Q86" s="109"/>
      <c r="R86" s="59" t="str">
        <f t="shared" si="15"/>
        <v>East Sussex</v>
      </c>
      <c r="S86" s="113" t="b">
        <f>IF(R86=$S$76,#REF!)</f>
        <v>0</v>
      </c>
      <c r="U86" s="112"/>
      <c r="V86" s="112"/>
      <c r="W86" s="112"/>
      <c r="X86" s="112"/>
      <c r="Y86" s="112"/>
      <c r="Z86" s="112"/>
      <c r="AA86" s="112"/>
    </row>
    <row r="87" spans="1:27" s="66" customFormat="1" ht="13.5" customHeight="1" x14ac:dyDescent="0.2">
      <c r="A87" s="80"/>
      <c r="B87" s="67" t="s">
        <v>6</v>
      </c>
      <c r="C87" s="65"/>
      <c r="D87" s="118">
        <f>Hampshire csww_fte</f>
        <v>462.7</v>
      </c>
      <c r="E87" s="215"/>
      <c r="F87" s="119"/>
      <c r="G87" s="119"/>
      <c r="H87" s="119"/>
      <c r="I87" s="265">
        <f t="shared" si="11"/>
        <v>0</v>
      </c>
      <c r="J87" s="266">
        <f t="shared" si="12"/>
        <v>0</v>
      </c>
      <c r="K87" s="266">
        <f t="shared" si="13"/>
        <v>0</v>
      </c>
      <c r="L87" s="268">
        <f t="shared" si="14"/>
        <v>0</v>
      </c>
      <c r="M87" s="58"/>
      <c r="N87" s="58"/>
      <c r="O87" s="81"/>
      <c r="P87" s="92"/>
      <c r="Q87" s="109"/>
      <c r="R87" s="59" t="str">
        <f t="shared" si="15"/>
        <v>Hampshire</v>
      </c>
      <c r="S87" s="113" t="b">
        <f>IF(R87=$S$76,#REF!)</f>
        <v>0</v>
      </c>
      <c r="U87" s="112"/>
      <c r="V87" s="112"/>
      <c r="W87" s="112"/>
      <c r="X87" s="112"/>
      <c r="Y87" s="112"/>
      <c r="Z87" s="112"/>
      <c r="AA87" s="112"/>
    </row>
    <row r="88" spans="1:27" s="66" customFormat="1" ht="13.5" customHeight="1" x14ac:dyDescent="0.2">
      <c r="A88" s="80"/>
      <c r="B88" s="67" t="s">
        <v>1</v>
      </c>
      <c r="C88" s="65"/>
      <c r="D88" s="118">
        <f>Isle_of_Wight csww_fte</f>
        <v>71.2</v>
      </c>
      <c r="E88" s="215"/>
      <c r="F88" s="119"/>
      <c r="G88" s="119"/>
      <c r="H88" s="119"/>
      <c r="I88" s="265">
        <f t="shared" si="11"/>
        <v>0</v>
      </c>
      <c r="J88" s="266">
        <f t="shared" si="12"/>
        <v>0</v>
      </c>
      <c r="K88" s="266">
        <f t="shared" si="13"/>
        <v>0</v>
      </c>
      <c r="L88" s="268">
        <f t="shared" si="14"/>
        <v>0</v>
      </c>
      <c r="M88" s="58"/>
      <c r="N88" s="58"/>
      <c r="O88" s="81"/>
      <c r="P88" s="92"/>
      <c r="Q88" s="109"/>
      <c r="R88" s="59" t="str">
        <f t="shared" si="15"/>
        <v>Isle of Wight</v>
      </c>
      <c r="S88" s="113" t="b">
        <f>IF(R88=$S$76,#REF!)</f>
        <v>0</v>
      </c>
      <c r="U88" s="112"/>
      <c r="V88" s="112"/>
      <c r="W88" s="112"/>
      <c r="X88" s="112"/>
      <c r="Y88" s="112"/>
      <c r="Z88" s="112"/>
      <c r="AA88" s="112"/>
    </row>
    <row r="89" spans="1:27" s="66" customFormat="1" ht="13.5" customHeight="1" x14ac:dyDescent="0.2">
      <c r="A89" s="80"/>
      <c r="B89" s="67" t="s">
        <v>9</v>
      </c>
      <c r="C89" s="65"/>
      <c r="D89" s="118">
        <f>Kent csww_fte</f>
        <v>702</v>
      </c>
      <c r="E89" s="215"/>
      <c r="F89" s="119"/>
      <c r="G89" s="119"/>
      <c r="H89" s="119"/>
      <c r="I89" s="265">
        <f t="shared" si="11"/>
        <v>0</v>
      </c>
      <c r="J89" s="266">
        <f t="shared" si="12"/>
        <v>0</v>
      </c>
      <c r="K89" s="266">
        <f t="shared" si="13"/>
        <v>0</v>
      </c>
      <c r="L89" s="268">
        <f t="shared" si="14"/>
        <v>0</v>
      </c>
      <c r="M89" s="58"/>
      <c r="N89" s="58"/>
      <c r="O89" s="81"/>
      <c r="P89" s="92"/>
      <c r="Q89" s="109"/>
      <c r="R89" s="59" t="str">
        <f t="shared" si="15"/>
        <v>Kent</v>
      </c>
      <c r="S89" s="113" t="b">
        <f>IF(R89=$S$76,#REF!)</f>
        <v>0</v>
      </c>
      <c r="U89" s="112"/>
      <c r="V89" s="112"/>
      <c r="W89" s="112"/>
      <c r="X89" s="112"/>
      <c r="Y89" s="112"/>
      <c r="Z89" s="112"/>
      <c r="AA89" s="112"/>
    </row>
    <row r="90" spans="1:27" s="66" customFormat="1" ht="13.5" customHeight="1" x14ac:dyDescent="0.2">
      <c r="A90" s="80"/>
      <c r="B90" s="67" t="s">
        <v>2</v>
      </c>
      <c r="C90" s="65"/>
      <c r="D90" s="118">
        <f>Medway csww_fte</f>
        <v>129.80000000000001</v>
      </c>
      <c r="E90" s="215"/>
      <c r="F90" s="119"/>
      <c r="G90" s="119"/>
      <c r="H90" s="119"/>
      <c r="I90" s="265">
        <f t="shared" si="11"/>
        <v>0</v>
      </c>
      <c r="J90" s="266">
        <f t="shared" si="12"/>
        <v>0</v>
      </c>
      <c r="K90" s="266">
        <f t="shared" si="13"/>
        <v>0</v>
      </c>
      <c r="L90" s="268">
        <f t="shared" si="14"/>
        <v>0</v>
      </c>
      <c r="M90" s="58"/>
      <c r="N90" s="58"/>
      <c r="O90" s="81"/>
      <c r="P90" s="92"/>
      <c r="Q90" s="109"/>
      <c r="R90" s="59" t="str">
        <f t="shared" si="15"/>
        <v>Medway</v>
      </c>
      <c r="S90" s="113" t="b">
        <f>IF(R90=$S$76,#REF!)</f>
        <v>0</v>
      </c>
      <c r="U90" s="112"/>
      <c r="V90" s="112"/>
      <c r="W90" s="112"/>
      <c r="X90" s="112"/>
      <c r="Y90" s="112"/>
      <c r="Z90" s="112"/>
      <c r="AA90" s="112"/>
    </row>
    <row r="91" spans="1:27" s="66" customFormat="1" ht="13.5" customHeight="1" x14ac:dyDescent="0.2">
      <c r="A91" s="80"/>
      <c r="B91" s="67" t="s">
        <v>10</v>
      </c>
      <c r="C91" s="65"/>
      <c r="D91" s="118">
        <f>Milton_Keynes csww_fte</f>
        <v>142.1</v>
      </c>
      <c r="E91" s="215"/>
      <c r="F91" s="119"/>
      <c r="G91" s="119"/>
      <c r="H91" s="119"/>
      <c r="I91" s="265">
        <f t="shared" si="11"/>
        <v>0</v>
      </c>
      <c r="J91" s="266">
        <f t="shared" si="12"/>
        <v>0</v>
      </c>
      <c r="K91" s="266">
        <f t="shared" si="13"/>
        <v>0</v>
      </c>
      <c r="L91" s="268">
        <f t="shared" si="14"/>
        <v>0</v>
      </c>
      <c r="M91" s="58"/>
      <c r="N91" s="58"/>
      <c r="O91" s="81"/>
      <c r="P91" s="92"/>
      <c r="Q91" s="109"/>
      <c r="R91" s="59" t="str">
        <f t="shared" si="15"/>
        <v>Milton Keynes</v>
      </c>
      <c r="S91" s="113" t="b">
        <f>IF(R91=$S$76,#REF!)</f>
        <v>0</v>
      </c>
      <c r="U91" s="112"/>
      <c r="V91" s="112"/>
      <c r="W91" s="112"/>
      <c r="X91" s="112"/>
      <c r="Y91" s="112"/>
      <c r="Z91" s="112"/>
      <c r="AA91" s="112"/>
    </row>
    <row r="92" spans="1:27" s="66" customFormat="1" ht="13.5" customHeight="1" x14ac:dyDescent="0.2">
      <c r="A92" s="80"/>
      <c r="B92" s="67" t="s">
        <v>11</v>
      </c>
      <c r="C92" s="65"/>
      <c r="D92" s="118">
        <f>Oxfordshire csww_fte</f>
        <v>363.4</v>
      </c>
      <c r="E92" s="215"/>
      <c r="F92" s="119"/>
      <c r="G92" s="119"/>
      <c r="H92" s="119"/>
      <c r="I92" s="265">
        <f t="shared" si="11"/>
        <v>0</v>
      </c>
      <c r="J92" s="266">
        <f t="shared" si="12"/>
        <v>0</v>
      </c>
      <c r="K92" s="266">
        <f t="shared" si="13"/>
        <v>0</v>
      </c>
      <c r="L92" s="268">
        <f t="shared" si="14"/>
        <v>0</v>
      </c>
      <c r="M92" s="58"/>
      <c r="N92" s="58"/>
      <c r="O92" s="81"/>
      <c r="P92" s="92"/>
      <c r="Q92" s="109"/>
      <c r="R92" s="59" t="str">
        <f t="shared" si="15"/>
        <v>Oxfordshire</v>
      </c>
      <c r="S92" s="113" t="b">
        <f>IF(R92=$S$76,#REF!)</f>
        <v>0</v>
      </c>
      <c r="U92" s="112"/>
      <c r="V92" s="112"/>
      <c r="W92" s="112"/>
      <c r="X92" s="112"/>
      <c r="Y92" s="112"/>
      <c r="Z92" s="112"/>
      <c r="AA92" s="112"/>
    </row>
    <row r="93" spans="1:27" s="66" customFormat="1" ht="13.5" customHeight="1" x14ac:dyDescent="0.2">
      <c r="A93" s="80"/>
      <c r="B93" s="67" t="s">
        <v>12</v>
      </c>
      <c r="C93" s="65"/>
      <c r="D93" s="118">
        <f>Portsmouth csww_fte</f>
        <v>172</v>
      </c>
      <c r="E93" s="215"/>
      <c r="F93" s="119"/>
      <c r="G93" s="119"/>
      <c r="H93" s="119"/>
      <c r="I93" s="265">
        <f t="shared" si="11"/>
        <v>0</v>
      </c>
      <c r="J93" s="266">
        <f t="shared" si="12"/>
        <v>0</v>
      </c>
      <c r="K93" s="266">
        <f t="shared" si="13"/>
        <v>0</v>
      </c>
      <c r="L93" s="268">
        <f t="shared" si="14"/>
        <v>0</v>
      </c>
      <c r="M93" s="58"/>
      <c r="N93" s="58"/>
      <c r="O93" s="81"/>
      <c r="P93" s="92"/>
      <c r="Q93" s="109"/>
      <c r="R93" s="59" t="str">
        <f t="shared" si="15"/>
        <v>Portsmouth</v>
      </c>
      <c r="S93" s="113" t="b">
        <f>IF(R93=$S$76,#REF!)</f>
        <v>0</v>
      </c>
      <c r="U93" s="112"/>
      <c r="V93" s="112"/>
      <c r="W93" s="112"/>
      <c r="X93" s="112"/>
      <c r="Y93" s="112"/>
      <c r="Z93" s="112"/>
      <c r="AA93" s="112"/>
    </row>
    <row r="94" spans="1:27" s="66" customFormat="1" ht="13.5" customHeight="1" x14ac:dyDescent="0.2">
      <c r="A94" s="80"/>
      <c r="B94" s="67" t="s">
        <v>3</v>
      </c>
      <c r="C94" s="65"/>
      <c r="D94" s="118">
        <f>Reading csww_fte</f>
        <v>96.8</v>
      </c>
      <c r="E94" s="216"/>
      <c r="F94" s="156"/>
      <c r="G94" s="156"/>
      <c r="H94" s="156"/>
      <c r="I94" s="265">
        <f t="shared" si="11"/>
        <v>0</v>
      </c>
      <c r="J94" s="277">
        <f t="shared" si="12"/>
        <v>0</v>
      </c>
      <c r="K94" s="277">
        <f t="shared" si="13"/>
        <v>0</v>
      </c>
      <c r="L94" s="278">
        <f t="shared" si="14"/>
        <v>0</v>
      </c>
      <c r="M94" s="58"/>
      <c r="N94" s="58"/>
      <c r="O94" s="81"/>
      <c r="P94" s="92"/>
      <c r="Q94" s="109"/>
      <c r="R94" s="59" t="str">
        <f t="shared" si="15"/>
        <v>Reading</v>
      </c>
      <c r="S94" s="113" t="b">
        <f>IF(R94=$S$76,#REF!)</f>
        <v>0</v>
      </c>
      <c r="U94" s="112"/>
      <c r="V94" s="112"/>
      <c r="W94" s="112"/>
      <c r="X94" s="112"/>
      <c r="Y94" s="112"/>
      <c r="Z94" s="112"/>
      <c r="AA94" s="112"/>
    </row>
    <row r="95" spans="1:27" s="66" customFormat="1" ht="13.5" customHeight="1" x14ac:dyDescent="0.2">
      <c r="A95" s="80"/>
      <c r="B95" s="67" t="s">
        <v>13</v>
      </c>
      <c r="C95" s="65"/>
      <c r="D95" s="118">
        <f>Slough csww_fte</f>
        <v>94.1</v>
      </c>
      <c r="E95" s="215"/>
      <c r="F95" s="119"/>
      <c r="G95" s="119"/>
      <c r="H95" s="119"/>
      <c r="I95" s="265">
        <f t="shared" si="11"/>
        <v>0</v>
      </c>
      <c r="J95" s="266">
        <f t="shared" si="12"/>
        <v>0</v>
      </c>
      <c r="K95" s="266">
        <f t="shared" si="13"/>
        <v>0</v>
      </c>
      <c r="L95" s="268">
        <f t="shared" si="14"/>
        <v>0</v>
      </c>
      <c r="M95" s="58"/>
      <c r="N95" s="58"/>
      <c r="O95" s="81"/>
      <c r="P95" s="92"/>
      <c r="Q95" s="109"/>
      <c r="R95" s="59" t="str">
        <f t="shared" si="15"/>
        <v>Slough</v>
      </c>
      <c r="S95" s="113" t="b">
        <f>IF(R95=$S$76,#REF!)</f>
        <v>0</v>
      </c>
      <c r="U95" s="112"/>
      <c r="V95" s="112"/>
      <c r="W95" s="112"/>
      <c r="X95" s="112"/>
      <c r="Y95" s="112"/>
      <c r="Z95" s="112"/>
      <c r="AA95" s="112"/>
    </row>
    <row r="96" spans="1:27" s="66" customFormat="1" ht="13.5" customHeight="1" x14ac:dyDescent="0.2">
      <c r="A96" s="80"/>
      <c r="B96" s="67" t="s">
        <v>27</v>
      </c>
      <c r="C96" s="65"/>
      <c r="D96" s="118">
        <f>Somerset csww_fte</f>
        <v>233.2</v>
      </c>
      <c r="E96" s="215"/>
      <c r="F96" s="119"/>
      <c r="G96" s="119"/>
      <c r="H96" s="119"/>
      <c r="I96" s="265">
        <f t="shared" si="11"/>
        <v>0</v>
      </c>
      <c r="J96" s="266">
        <f t="shared" si="12"/>
        <v>0</v>
      </c>
      <c r="K96" s="266">
        <f t="shared" si="13"/>
        <v>0</v>
      </c>
      <c r="L96" s="268">
        <f t="shared" si="14"/>
        <v>0</v>
      </c>
      <c r="M96" s="58"/>
      <c r="N96" s="58"/>
      <c r="O96" s="81"/>
      <c r="P96" s="92"/>
      <c r="Q96" s="109"/>
      <c r="R96" s="59" t="str">
        <f t="shared" si="15"/>
        <v>Somerset</v>
      </c>
      <c r="S96" s="113" t="b">
        <f>IF(R96=$S$76,#REF!)</f>
        <v>0</v>
      </c>
      <c r="U96" s="112"/>
      <c r="V96" s="112"/>
      <c r="W96" s="112"/>
      <c r="X96" s="112"/>
      <c r="Y96" s="112"/>
      <c r="Z96" s="112"/>
      <c r="AA96" s="112"/>
    </row>
    <row r="97" spans="1:27" s="66" customFormat="1" ht="13.5" customHeight="1" x14ac:dyDescent="0.2">
      <c r="A97" s="80"/>
      <c r="B97" s="67" t="s">
        <v>14</v>
      </c>
      <c r="C97" s="65"/>
      <c r="D97" s="118">
        <f>Southampton csww_fte</f>
        <v>180.7</v>
      </c>
      <c r="E97" s="215"/>
      <c r="F97" s="119"/>
      <c r="G97" s="119"/>
      <c r="H97" s="119"/>
      <c r="I97" s="265">
        <f t="shared" si="11"/>
        <v>0</v>
      </c>
      <c r="J97" s="266">
        <f t="shared" si="12"/>
        <v>0</v>
      </c>
      <c r="K97" s="266">
        <f t="shared" si="13"/>
        <v>0</v>
      </c>
      <c r="L97" s="268">
        <f t="shared" si="14"/>
        <v>0</v>
      </c>
      <c r="M97" s="58"/>
      <c r="N97" s="58"/>
      <c r="O97" s="81"/>
      <c r="P97" s="92"/>
      <c r="Q97" s="109"/>
      <c r="R97" s="59" t="str">
        <f t="shared" si="15"/>
        <v>Southampton</v>
      </c>
      <c r="S97" s="113" t="b">
        <f>IF(R97=$S$76,#REF!)</f>
        <v>0</v>
      </c>
      <c r="U97" s="112"/>
      <c r="V97" s="112"/>
      <c r="W97" s="112"/>
      <c r="X97" s="112"/>
      <c r="Y97" s="112"/>
      <c r="Z97" s="112"/>
      <c r="AA97" s="112"/>
    </row>
    <row r="98" spans="1:27" s="66" customFormat="1" ht="13.5" customHeight="1" x14ac:dyDescent="0.2">
      <c r="A98" s="80"/>
      <c r="B98" s="67" t="s">
        <v>7</v>
      </c>
      <c r="C98" s="65"/>
      <c r="D98" s="118">
        <f>Surrey csww_fte</f>
        <v>470.8</v>
      </c>
      <c r="E98" s="215"/>
      <c r="F98" s="119"/>
      <c r="G98" s="119"/>
      <c r="H98" s="119"/>
      <c r="I98" s="265">
        <f t="shared" si="11"/>
        <v>0</v>
      </c>
      <c r="J98" s="266">
        <f t="shared" si="12"/>
        <v>0</v>
      </c>
      <c r="K98" s="266">
        <f t="shared" si="13"/>
        <v>0</v>
      </c>
      <c r="L98" s="268">
        <f t="shared" si="14"/>
        <v>0</v>
      </c>
      <c r="M98" s="58"/>
      <c r="N98" s="58"/>
      <c r="O98" s="81"/>
      <c r="P98" s="92"/>
      <c r="Q98" s="109"/>
      <c r="R98" s="59" t="str">
        <f t="shared" si="15"/>
        <v>Surrey</v>
      </c>
      <c r="S98" s="113" t="b">
        <f>IF(R98=$S$76,#REF!)</f>
        <v>0</v>
      </c>
      <c r="U98" s="112"/>
      <c r="V98" s="112"/>
      <c r="W98" s="112"/>
      <c r="X98" s="112"/>
      <c r="Y98" s="112"/>
      <c r="Z98" s="112"/>
      <c r="AA98" s="112"/>
    </row>
    <row r="99" spans="1:27" s="66" customFormat="1" ht="13.5" customHeight="1" x14ac:dyDescent="0.2">
      <c r="A99" s="169"/>
      <c r="B99" s="67" t="s">
        <v>41</v>
      </c>
      <c r="C99" s="65"/>
      <c r="D99" s="118">
        <f>Swindon csww_fte</f>
        <v>87.7</v>
      </c>
      <c r="E99" s="215"/>
      <c r="F99" s="119"/>
      <c r="G99" s="119"/>
      <c r="H99" s="119"/>
      <c r="I99" s="265">
        <f t="shared" si="11"/>
        <v>0</v>
      </c>
      <c r="J99" s="266">
        <f t="shared" si="12"/>
        <v>0</v>
      </c>
      <c r="K99" s="266">
        <f t="shared" si="13"/>
        <v>0</v>
      </c>
      <c r="L99" s="268">
        <f t="shared" si="14"/>
        <v>0</v>
      </c>
      <c r="M99" s="58"/>
      <c r="N99" s="58"/>
      <c r="O99" s="81"/>
      <c r="P99" s="92"/>
      <c r="Q99" s="109"/>
      <c r="R99" s="59" t="str">
        <f t="shared" si="15"/>
        <v>Swindon</v>
      </c>
      <c r="S99" s="113" t="b">
        <f>IF(R99=$S$76,#REF!)</f>
        <v>0</v>
      </c>
      <c r="U99" s="112"/>
      <c r="V99" s="112"/>
      <c r="W99" s="112"/>
      <c r="X99" s="112"/>
      <c r="Y99" s="112"/>
      <c r="Z99" s="112"/>
      <c r="AA99" s="112"/>
    </row>
    <row r="100" spans="1:27" s="66" customFormat="1" ht="13.5" customHeight="1" x14ac:dyDescent="0.2">
      <c r="A100" s="169"/>
      <c r="B100" s="67" t="s">
        <v>76</v>
      </c>
      <c r="C100" s="65"/>
      <c r="D100" s="118">
        <f>Torbay csww_fte</f>
        <v>72.5</v>
      </c>
      <c r="E100" s="215"/>
      <c r="F100" s="119"/>
      <c r="G100" s="119"/>
      <c r="H100" s="119"/>
      <c r="I100" s="265">
        <f t="shared" si="11"/>
        <v>0</v>
      </c>
      <c r="J100" s="266">
        <f t="shared" si="12"/>
        <v>0</v>
      </c>
      <c r="K100" s="266">
        <f t="shared" si="13"/>
        <v>0</v>
      </c>
      <c r="L100" s="268">
        <f t="shared" si="14"/>
        <v>0</v>
      </c>
      <c r="M100" s="58"/>
      <c r="N100" s="58"/>
      <c r="O100" s="81"/>
      <c r="P100" s="92"/>
      <c r="Q100" s="109"/>
      <c r="R100" s="59" t="str">
        <f t="shared" si="15"/>
        <v>Torbay</v>
      </c>
      <c r="S100" s="113" t="b">
        <f>IF(R100=$S$76,#REF!)</f>
        <v>0</v>
      </c>
      <c r="U100" s="112"/>
      <c r="V100" s="112"/>
      <c r="W100" s="112"/>
      <c r="X100" s="112"/>
      <c r="Y100" s="112"/>
      <c r="Z100" s="112"/>
      <c r="AA100" s="112"/>
    </row>
    <row r="101" spans="1:27" s="66" customFormat="1" ht="13.5" customHeight="1" x14ac:dyDescent="0.2">
      <c r="A101" s="80"/>
      <c r="B101" s="67" t="s">
        <v>15</v>
      </c>
      <c r="C101" s="65"/>
      <c r="D101" s="118">
        <f>West_Berkshire csww_fte</f>
        <v>80.8</v>
      </c>
      <c r="E101" s="215"/>
      <c r="F101" s="119"/>
      <c r="G101" s="119"/>
      <c r="H101" s="119"/>
      <c r="I101" s="265">
        <f t="shared" si="11"/>
        <v>0</v>
      </c>
      <c r="J101" s="266">
        <f t="shared" si="12"/>
        <v>0</v>
      </c>
      <c r="K101" s="266">
        <f t="shared" si="13"/>
        <v>0</v>
      </c>
      <c r="L101" s="268">
        <f t="shared" si="14"/>
        <v>0</v>
      </c>
      <c r="M101" s="58"/>
      <c r="N101" s="58"/>
      <c r="O101" s="81"/>
      <c r="P101" s="92"/>
      <c r="Q101" s="109"/>
      <c r="R101" s="59" t="str">
        <f t="shared" si="15"/>
        <v>West Berkshire</v>
      </c>
      <c r="S101" s="113" t="b">
        <f>IF(R101=$S$76,#REF!)</f>
        <v>0</v>
      </c>
      <c r="U101" s="112"/>
      <c r="V101" s="112"/>
      <c r="W101" s="112"/>
      <c r="X101" s="112"/>
      <c r="Y101" s="112"/>
      <c r="Z101" s="112"/>
      <c r="AA101" s="112"/>
    </row>
    <row r="102" spans="1:27" s="66" customFormat="1" ht="13.5" customHeight="1" x14ac:dyDescent="0.2">
      <c r="A102" s="80"/>
      <c r="B102" s="67" t="s">
        <v>5</v>
      </c>
      <c r="C102" s="65"/>
      <c r="D102" s="118">
        <f>West_Sussex csww_fte</f>
        <v>433.4</v>
      </c>
      <c r="E102" s="215"/>
      <c r="F102" s="119"/>
      <c r="G102" s="119"/>
      <c r="H102" s="119"/>
      <c r="I102" s="265">
        <f t="shared" si="11"/>
        <v>0</v>
      </c>
      <c r="J102" s="266">
        <f t="shared" si="12"/>
        <v>0</v>
      </c>
      <c r="K102" s="266">
        <f t="shared" si="13"/>
        <v>0</v>
      </c>
      <c r="L102" s="268">
        <f t="shared" si="14"/>
        <v>0</v>
      </c>
      <c r="M102" s="58"/>
      <c r="N102" s="58"/>
      <c r="O102" s="81"/>
      <c r="P102" s="92"/>
      <c r="Q102" s="109"/>
      <c r="R102" s="59" t="str">
        <f t="shared" si="15"/>
        <v>West Sussex</v>
      </c>
      <c r="S102" s="113" t="b">
        <f>IF(R102=$S$76,#REF!)</f>
        <v>0</v>
      </c>
      <c r="U102" s="112"/>
      <c r="V102" s="112"/>
      <c r="W102" s="112"/>
      <c r="X102" s="112"/>
      <c r="Y102" s="112"/>
      <c r="Z102" s="112"/>
      <c r="AA102" s="112"/>
    </row>
    <row r="103" spans="1:27" s="66" customFormat="1" ht="13.5" customHeight="1" x14ac:dyDescent="0.2">
      <c r="A103" s="80"/>
      <c r="B103" s="67" t="s">
        <v>21</v>
      </c>
      <c r="C103" s="65"/>
      <c r="D103" s="318">
        <f>Windsor_and_Maidenhead csww_fte</f>
        <v>40.200000000000003</v>
      </c>
      <c r="E103" s="216"/>
      <c r="F103" s="156"/>
      <c r="G103" s="156"/>
      <c r="H103" s="156"/>
      <c r="I103" s="265">
        <f t="shared" si="11"/>
        <v>0</v>
      </c>
      <c r="J103" s="266">
        <f t="shared" si="12"/>
        <v>0</v>
      </c>
      <c r="K103" s="266">
        <f t="shared" si="13"/>
        <v>0</v>
      </c>
      <c r="L103" s="268">
        <f t="shared" si="14"/>
        <v>0</v>
      </c>
      <c r="M103" s="58"/>
      <c r="N103" s="58"/>
      <c r="O103" s="81"/>
      <c r="P103" s="92"/>
      <c r="Q103" s="109"/>
      <c r="R103" s="59" t="str">
        <f t="shared" si="15"/>
        <v>Windsor &amp; Maidenhead</v>
      </c>
      <c r="S103" s="113" t="b">
        <f>IF(R103=$S$76,#REF!)</f>
        <v>0</v>
      </c>
      <c r="U103" s="112"/>
      <c r="V103" s="112"/>
      <c r="W103" s="112"/>
      <c r="X103" s="112"/>
      <c r="Y103" s="112"/>
      <c r="Z103" s="112"/>
      <c r="AA103" s="112"/>
    </row>
    <row r="104" spans="1:27" s="66" customFormat="1" ht="13.5" customHeight="1" x14ac:dyDescent="0.2">
      <c r="A104" s="80"/>
      <c r="B104" s="67" t="s">
        <v>16</v>
      </c>
      <c r="C104" s="65"/>
      <c r="D104" s="318">
        <f>Wokingham csww_fte</f>
        <v>53.7</v>
      </c>
      <c r="E104" s="216"/>
      <c r="F104" s="156"/>
      <c r="G104" s="156"/>
      <c r="H104" s="156"/>
      <c r="I104" s="265">
        <f t="shared" si="11"/>
        <v>0</v>
      </c>
      <c r="J104" s="266">
        <f t="shared" si="12"/>
        <v>0</v>
      </c>
      <c r="K104" s="266">
        <f t="shared" si="13"/>
        <v>0</v>
      </c>
      <c r="L104" s="268">
        <f t="shared" si="14"/>
        <v>0</v>
      </c>
      <c r="M104" s="58"/>
      <c r="N104" s="58"/>
      <c r="O104" s="81"/>
      <c r="P104" s="92"/>
      <c r="Q104" s="109"/>
      <c r="R104" s="59" t="str">
        <f t="shared" si="15"/>
        <v>Wokingham</v>
      </c>
      <c r="S104" s="113" t="b">
        <f>IF(R104=$S$76,#REF!)</f>
        <v>0</v>
      </c>
      <c r="U104" s="112"/>
      <c r="V104" s="112"/>
      <c r="W104" s="112"/>
      <c r="X104" s="112"/>
      <c r="Y104" s="112"/>
      <c r="Z104" s="112"/>
      <c r="AA104" s="112"/>
    </row>
    <row r="105" spans="1:27" s="66" customFormat="1" ht="13.5" customHeight="1" x14ac:dyDescent="0.2">
      <c r="A105" s="80"/>
      <c r="B105" s="86" t="s">
        <v>23</v>
      </c>
      <c r="C105" s="65"/>
      <c r="D105" s="147">
        <f>South_East csww_fte</f>
        <v>4312.6000000000004</v>
      </c>
      <c r="E105" s="204"/>
      <c r="F105" s="176"/>
      <c r="G105" s="176"/>
      <c r="H105" s="176"/>
      <c r="I105" s="265">
        <f t="shared" si="11"/>
        <v>0</v>
      </c>
      <c r="J105" s="266">
        <f t="shared" si="12"/>
        <v>0</v>
      </c>
      <c r="K105" s="266">
        <f t="shared" si="13"/>
        <v>0</v>
      </c>
      <c r="L105" s="268">
        <f t="shared" si="14"/>
        <v>0</v>
      </c>
      <c r="M105" s="58"/>
      <c r="N105" s="58"/>
      <c r="O105" s="81"/>
      <c r="P105" s="92"/>
      <c r="Q105" s="109"/>
      <c r="R105" s="59" t="str">
        <f t="shared" si="15"/>
        <v>South East</v>
      </c>
      <c r="S105" s="113" t="b">
        <f>IF(R105=$S$76,#REF!)</f>
        <v>0</v>
      </c>
      <c r="U105" s="112"/>
      <c r="V105" s="112"/>
      <c r="W105" s="112"/>
      <c r="X105" s="112"/>
      <c r="Y105" s="112"/>
      <c r="Z105" s="112"/>
      <c r="AA105" s="112"/>
    </row>
    <row r="106" spans="1:27" s="66" customFormat="1" ht="13.5" customHeight="1" x14ac:dyDescent="0.2">
      <c r="A106" s="169"/>
      <c r="B106" s="179" t="s">
        <v>43</v>
      </c>
      <c r="C106" s="65"/>
      <c r="D106" s="182">
        <f>South_West csww_fte</f>
        <v>2592.3000000000002</v>
      </c>
      <c r="E106" s="205"/>
      <c r="F106" s="180"/>
      <c r="G106" s="180"/>
      <c r="H106" s="180"/>
      <c r="I106" s="265">
        <f t="shared" si="11"/>
        <v>0</v>
      </c>
      <c r="J106" s="266">
        <f t="shared" si="12"/>
        <v>0</v>
      </c>
      <c r="K106" s="266">
        <f t="shared" si="13"/>
        <v>0</v>
      </c>
      <c r="L106" s="268">
        <f t="shared" si="14"/>
        <v>0</v>
      </c>
      <c r="M106" s="58"/>
      <c r="N106" s="58"/>
      <c r="O106" s="81"/>
      <c r="P106" s="92"/>
      <c r="Q106" s="109"/>
      <c r="R106" s="59" t="str">
        <f t="shared" si="15"/>
        <v>South West</v>
      </c>
      <c r="S106" s="113" t="b">
        <f>IF(R106=$S$76,#REF!)</f>
        <v>0</v>
      </c>
      <c r="U106" s="112"/>
      <c r="V106" s="112"/>
      <c r="W106" s="112"/>
      <c r="X106" s="112"/>
      <c r="Y106" s="112"/>
      <c r="Z106" s="112"/>
      <c r="AA106" s="112"/>
    </row>
    <row r="107" spans="1:27" s="63" customFormat="1" ht="13.5" customHeight="1" x14ac:dyDescent="0.2">
      <c r="A107" s="77"/>
      <c r="B107" s="143" t="s">
        <v>38</v>
      </c>
      <c r="C107" s="56"/>
      <c r="D107" s="148">
        <f>England csww_fte</f>
        <v>29474.7</v>
      </c>
      <c r="E107" s="221"/>
      <c r="F107" s="177"/>
      <c r="G107" s="177"/>
      <c r="H107" s="177"/>
      <c r="I107" s="265">
        <f t="shared" si="11"/>
        <v>0</v>
      </c>
      <c r="J107" s="266">
        <f t="shared" si="12"/>
        <v>0</v>
      </c>
      <c r="K107" s="266">
        <f t="shared" si="13"/>
        <v>0</v>
      </c>
      <c r="L107" s="268">
        <f t="shared" si="14"/>
        <v>0</v>
      </c>
      <c r="M107" s="58"/>
      <c r="N107" s="58"/>
      <c r="O107" s="76"/>
      <c r="P107" s="90"/>
      <c r="Q107" s="103"/>
      <c r="U107" s="112"/>
      <c r="V107" s="112"/>
      <c r="W107" s="112"/>
      <c r="X107" s="112"/>
      <c r="Y107" s="112"/>
      <c r="Z107" s="112"/>
      <c r="AA107" s="112"/>
    </row>
    <row r="108" spans="1:27" s="63" customFormat="1" ht="12" customHeight="1" x14ac:dyDescent="0.2">
      <c r="A108" s="77"/>
      <c r="B108" s="380"/>
      <c r="C108" s="380"/>
      <c r="D108" s="380"/>
      <c r="E108" s="380"/>
      <c r="F108" s="380"/>
      <c r="G108" s="380"/>
      <c r="H108" s="380"/>
      <c r="I108" s="380"/>
      <c r="J108" s="100"/>
      <c r="K108" s="100"/>
      <c r="L108" s="100"/>
      <c r="M108" s="100"/>
      <c r="N108" s="100"/>
      <c r="O108" s="76"/>
      <c r="P108" s="90"/>
      <c r="Q108" s="103"/>
      <c r="U108" s="112"/>
      <c r="V108" s="112"/>
      <c r="W108" s="112"/>
      <c r="X108" s="112"/>
      <c r="Y108" s="112"/>
      <c r="Z108" s="112"/>
      <c r="AA108" s="112"/>
    </row>
    <row r="109" spans="1:27" s="63" customFormat="1" ht="7.5" customHeight="1" x14ac:dyDescent="0.2">
      <c r="A109" s="77"/>
      <c r="B109" s="43"/>
      <c r="C109" s="43"/>
      <c r="D109" s="42"/>
      <c r="E109" s="42"/>
      <c r="F109" s="42"/>
      <c r="G109" s="42"/>
      <c r="H109" s="42"/>
      <c r="I109" s="42"/>
      <c r="J109" s="42"/>
      <c r="K109" s="44"/>
      <c r="L109" s="44"/>
      <c r="M109" s="44"/>
      <c r="N109" s="44"/>
      <c r="O109" s="76"/>
      <c r="P109" s="90"/>
      <c r="Q109" s="103"/>
      <c r="U109" s="112"/>
      <c r="V109" s="112"/>
      <c r="W109" s="112"/>
      <c r="X109" s="112"/>
      <c r="Y109" s="112"/>
      <c r="Z109" s="112"/>
      <c r="AA109" s="112"/>
    </row>
    <row r="110" spans="1:27" s="63" customFormat="1" ht="15" customHeight="1" x14ac:dyDescent="0.2">
      <c r="A110" s="369"/>
      <c r="B110" s="370"/>
      <c r="C110" s="370"/>
      <c r="D110" s="370"/>
      <c r="E110" s="370"/>
      <c r="F110" s="370"/>
      <c r="G110" s="370"/>
      <c r="H110" s="370"/>
      <c r="I110" s="370"/>
      <c r="J110" s="370"/>
      <c r="K110" s="370"/>
      <c r="L110" s="370"/>
      <c r="M110" s="370"/>
      <c r="N110" s="370"/>
      <c r="O110" s="371"/>
      <c r="P110" s="90"/>
      <c r="Q110" s="103"/>
      <c r="U110" s="112"/>
      <c r="V110" s="112"/>
      <c r="W110" s="112"/>
      <c r="X110" s="112"/>
      <c r="Y110" s="112"/>
      <c r="Z110" s="112"/>
      <c r="AA110" s="112"/>
    </row>
    <row r="111" spans="1:27" s="63" customFormat="1" ht="11.25" customHeight="1" x14ac:dyDescent="0.2">
      <c r="A111" s="372"/>
      <c r="B111" s="373"/>
      <c r="C111" s="373"/>
      <c r="D111" s="373"/>
      <c r="E111" s="373"/>
      <c r="F111" s="373"/>
      <c r="G111" s="373"/>
      <c r="H111" s="373"/>
      <c r="I111" s="373"/>
      <c r="J111" s="373"/>
      <c r="K111" s="373"/>
      <c r="L111" s="373"/>
      <c r="M111" s="373"/>
      <c r="N111" s="373"/>
      <c r="O111" s="374"/>
      <c r="P111" s="90"/>
      <c r="Q111" s="103"/>
      <c r="S111" s="108"/>
      <c r="U111" s="112"/>
      <c r="V111" s="112"/>
      <c r="W111" s="112"/>
      <c r="X111" s="112"/>
      <c r="Y111" s="112"/>
      <c r="Z111" s="112"/>
      <c r="AA111" s="112"/>
    </row>
    <row r="112" spans="1:27" s="63" customFormat="1" ht="13.5" customHeight="1" x14ac:dyDescent="0.2">
      <c r="A112" s="72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4"/>
      <c r="P112" s="90"/>
      <c r="Q112" s="153"/>
      <c r="R112" s="110"/>
      <c r="S112" s="110"/>
      <c r="T112" s="110"/>
      <c r="U112" s="112"/>
      <c r="V112" s="112"/>
      <c r="W112" s="112"/>
      <c r="X112" s="112"/>
      <c r="Y112" s="112"/>
      <c r="Z112" s="112"/>
      <c r="AA112" s="112"/>
    </row>
    <row r="113" spans="1:27" s="63" customFormat="1" ht="15" customHeight="1" x14ac:dyDescent="0.25">
      <c r="A113" s="75"/>
      <c r="B113" s="141" t="s">
        <v>89</v>
      </c>
      <c r="C113" s="58"/>
      <c r="D113" s="58"/>
      <c r="E113" s="58"/>
      <c r="F113" s="58"/>
      <c r="G113" s="58"/>
      <c r="H113" s="58"/>
      <c r="I113" s="58"/>
      <c r="J113" s="38"/>
      <c r="K113" s="38"/>
      <c r="L113" s="38"/>
      <c r="M113" s="38"/>
      <c r="N113" s="38"/>
      <c r="O113" s="76"/>
      <c r="P113" s="90"/>
      <c r="Q113" s="103"/>
      <c r="R113" s="110"/>
      <c r="S113" s="110"/>
      <c r="T113" s="110"/>
      <c r="U113" s="112"/>
      <c r="V113" s="112"/>
    </row>
    <row r="114" spans="1:27" s="63" customFormat="1" ht="18" customHeight="1" x14ac:dyDescent="0.2">
      <c r="A114" s="77"/>
      <c r="B114" s="166"/>
      <c r="C114" s="58"/>
      <c r="D114" s="58"/>
      <c r="E114" s="58"/>
      <c r="F114" s="58"/>
      <c r="G114" s="58"/>
      <c r="H114" s="58"/>
      <c r="I114" s="58"/>
      <c r="J114" s="38"/>
      <c r="K114" s="38"/>
      <c r="L114" s="38"/>
      <c r="M114" s="38"/>
      <c r="N114" s="38"/>
      <c r="O114" s="76"/>
      <c r="P114" s="90"/>
      <c r="Q114" s="103"/>
      <c r="R114" s="110"/>
      <c r="S114" s="110"/>
      <c r="T114" s="110"/>
      <c r="U114" s="112"/>
      <c r="V114" s="112"/>
    </row>
    <row r="115" spans="1:27" s="63" customFormat="1" ht="21" customHeight="1" x14ac:dyDescent="0.2">
      <c r="A115" s="77"/>
      <c r="B115" s="65"/>
      <c r="C115" s="65"/>
      <c r="D115" s="377" t="s">
        <v>58</v>
      </c>
      <c r="E115" s="377"/>
      <c r="F115" s="377" t="s">
        <v>57</v>
      </c>
      <c r="G115" s="377"/>
      <c r="H115" s="377" t="s">
        <v>61</v>
      </c>
      <c r="I115" s="377"/>
      <c r="J115" s="377" t="s">
        <v>90</v>
      </c>
      <c r="K115" s="377"/>
      <c r="L115" s="375"/>
      <c r="M115" s="376"/>
      <c r="N115" s="38"/>
      <c r="O115" s="76"/>
      <c r="P115" s="90"/>
      <c r="Q115" s="103"/>
      <c r="R115" s="110"/>
      <c r="S115" s="110"/>
      <c r="T115" s="110"/>
      <c r="U115" s="112"/>
      <c r="V115" s="112"/>
    </row>
    <row r="116" spans="1:27" s="61" customFormat="1" ht="13.5" customHeight="1" x14ac:dyDescent="0.2">
      <c r="A116" s="78"/>
      <c r="B116" s="67" t="s">
        <v>0</v>
      </c>
      <c r="C116" s="65"/>
      <c r="D116" s="211"/>
      <c r="E116" s="212"/>
      <c r="F116" s="211"/>
      <c r="G116" s="212"/>
      <c r="H116" s="211"/>
      <c r="I116" s="212"/>
      <c r="J116" s="211"/>
      <c r="K116" s="212"/>
      <c r="L116" s="211"/>
      <c r="M116" s="54"/>
      <c r="N116" s="38"/>
      <c r="O116" s="79"/>
      <c r="P116" s="91"/>
      <c r="Q116" s="106"/>
      <c r="R116" s="48" t="str">
        <f t="shared" ref="R116:R138" si="16">B116</f>
        <v>Bracknell Forest</v>
      </c>
      <c r="S116" s="49" t="b">
        <f t="shared" ref="S116:S138" si="17">IF($R116=$S$76,I83)</f>
        <v>0</v>
      </c>
      <c r="T116" s="49" t="b">
        <f t="shared" ref="T116:T138" si="18">IF($R116=$S$76,J83)</f>
        <v>0</v>
      </c>
      <c r="U116" s="49" t="b">
        <f t="shared" ref="U116:U138" si="19">IF($R116=$S$76,K83)</f>
        <v>0</v>
      </c>
      <c r="V116" s="49" t="b">
        <f t="shared" ref="V116:V138" si="20">IF($R116=$S$76,L83)</f>
        <v>0</v>
      </c>
      <c r="W116" s="49" t="b">
        <f t="shared" ref="W116:W138" si="21">IF($R116=$S$76,N83)</f>
        <v>0</v>
      </c>
      <c r="X116" s="63"/>
      <c r="Y116" s="63"/>
      <c r="Z116" s="63"/>
      <c r="AA116" s="63"/>
    </row>
    <row r="117" spans="1:27" ht="13.5" customHeight="1" x14ac:dyDescent="0.2">
      <c r="A117" s="77"/>
      <c r="B117" s="67" t="s">
        <v>22</v>
      </c>
      <c r="C117" s="65"/>
      <c r="D117" s="211"/>
      <c r="E117" s="212"/>
      <c r="F117" s="211"/>
      <c r="G117" s="212"/>
      <c r="H117" s="211"/>
      <c r="I117" s="212"/>
      <c r="J117" s="211"/>
      <c r="K117" s="212"/>
      <c r="L117" s="211"/>
      <c r="M117" s="54"/>
      <c r="N117" s="41"/>
      <c r="O117" s="76"/>
      <c r="P117" s="90"/>
      <c r="Q117" s="103"/>
      <c r="R117" s="48" t="str">
        <f t="shared" si="16"/>
        <v>Brighton &amp; Hove</v>
      </c>
      <c r="S117" s="49" t="b">
        <f t="shared" si="17"/>
        <v>0</v>
      </c>
      <c r="T117" s="49" t="b">
        <f t="shared" si="18"/>
        <v>0</v>
      </c>
      <c r="U117" s="49" t="b">
        <f t="shared" si="19"/>
        <v>0</v>
      </c>
      <c r="V117" s="49" t="b">
        <f t="shared" si="20"/>
        <v>0</v>
      </c>
      <c r="W117" s="49" t="b">
        <f t="shared" si="21"/>
        <v>0</v>
      </c>
    </row>
    <row r="118" spans="1:27" ht="13.5" customHeight="1" x14ac:dyDescent="0.2">
      <c r="A118" s="77"/>
      <c r="B118" s="67" t="s">
        <v>8</v>
      </c>
      <c r="C118" s="65"/>
      <c r="D118" s="211"/>
      <c r="E118" s="212"/>
      <c r="F118" s="211"/>
      <c r="G118" s="212"/>
      <c r="H118" s="211"/>
      <c r="I118" s="212"/>
      <c r="J118" s="211"/>
      <c r="K118" s="212"/>
      <c r="L118" s="211"/>
      <c r="M118" s="54"/>
      <c r="N118" s="41"/>
      <c r="O118" s="76"/>
      <c r="P118" s="90"/>
      <c r="Q118" s="103"/>
      <c r="R118" s="48" t="str">
        <f t="shared" si="16"/>
        <v>Buckinghamshire</v>
      </c>
      <c r="S118" s="49" t="b">
        <f t="shared" si="17"/>
        <v>0</v>
      </c>
      <c r="T118" s="49" t="b">
        <f t="shared" si="18"/>
        <v>0</v>
      </c>
      <c r="U118" s="49" t="b">
        <f t="shared" si="19"/>
        <v>0</v>
      </c>
      <c r="V118" s="49" t="b">
        <f t="shared" si="20"/>
        <v>0</v>
      </c>
      <c r="W118" s="49" t="b">
        <f t="shared" si="21"/>
        <v>0</v>
      </c>
    </row>
    <row r="119" spans="1:27" ht="13.5" customHeight="1" x14ac:dyDescent="0.2">
      <c r="A119" s="77"/>
      <c r="B119" s="67" t="s">
        <v>4</v>
      </c>
      <c r="C119" s="65"/>
      <c r="D119" s="211"/>
      <c r="E119" s="212"/>
      <c r="F119" s="211"/>
      <c r="G119" s="212"/>
      <c r="H119" s="211"/>
      <c r="I119" s="212"/>
      <c r="J119" s="211"/>
      <c r="K119" s="212"/>
      <c r="L119" s="211"/>
      <c r="M119" s="54"/>
      <c r="N119" s="41"/>
      <c r="O119" s="76"/>
      <c r="P119" s="90"/>
      <c r="Q119" s="103"/>
      <c r="R119" s="48" t="str">
        <f t="shared" si="16"/>
        <v>East Sussex</v>
      </c>
      <c r="S119" s="49" t="b">
        <f t="shared" si="17"/>
        <v>0</v>
      </c>
      <c r="T119" s="49" t="b">
        <f t="shared" si="18"/>
        <v>0</v>
      </c>
      <c r="U119" s="49" t="b">
        <f t="shared" si="19"/>
        <v>0</v>
      </c>
      <c r="V119" s="49" t="b">
        <f t="shared" si="20"/>
        <v>0</v>
      </c>
      <c r="W119" s="49" t="b">
        <f t="shared" si="21"/>
        <v>0</v>
      </c>
    </row>
    <row r="120" spans="1:27" ht="13.5" customHeight="1" x14ac:dyDescent="0.2">
      <c r="A120" s="77"/>
      <c r="B120" s="67" t="s">
        <v>6</v>
      </c>
      <c r="C120" s="65"/>
      <c r="D120" s="211"/>
      <c r="E120" s="212"/>
      <c r="F120" s="211"/>
      <c r="G120" s="212"/>
      <c r="H120" s="211"/>
      <c r="I120" s="212"/>
      <c r="J120" s="211"/>
      <c r="K120" s="212"/>
      <c r="L120" s="211"/>
      <c r="M120" s="54"/>
      <c r="N120" s="41"/>
      <c r="O120" s="76"/>
      <c r="P120" s="90"/>
      <c r="Q120" s="103"/>
      <c r="R120" s="48" t="str">
        <f t="shared" si="16"/>
        <v>Hampshire</v>
      </c>
      <c r="S120" s="49" t="b">
        <f t="shared" si="17"/>
        <v>0</v>
      </c>
      <c r="T120" s="49" t="b">
        <f t="shared" si="18"/>
        <v>0</v>
      </c>
      <c r="U120" s="49" t="b">
        <f t="shared" si="19"/>
        <v>0</v>
      </c>
      <c r="V120" s="49" t="b">
        <f t="shared" si="20"/>
        <v>0</v>
      </c>
      <c r="W120" s="49" t="b">
        <f t="shared" si="21"/>
        <v>0</v>
      </c>
    </row>
    <row r="121" spans="1:27" ht="13.5" customHeight="1" x14ac:dyDescent="0.2">
      <c r="A121" s="77"/>
      <c r="B121" s="67" t="s">
        <v>1</v>
      </c>
      <c r="C121" s="65"/>
      <c r="D121" s="211"/>
      <c r="E121" s="212"/>
      <c r="F121" s="211"/>
      <c r="G121" s="212"/>
      <c r="H121" s="211"/>
      <c r="I121" s="212"/>
      <c r="J121" s="211"/>
      <c r="K121" s="212"/>
      <c r="L121" s="211"/>
      <c r="M121" s="54"/>
      <c r="N121" s="41"/>
      <c r="O121" s="76"/>
      <c r="P121" s="90"/>
      <c r="Q121" s="103"/>
      <c r="R121" s="48" t="str">
        <f t="shared" si="16"/>
        <v>Isle of Wight</v>
      </c>
      <c r="S121" s="49" t="b">
        <f t="shared" si="17"/>
        <v>0</v>
      </c>
      <c r="T121" s="49" t="b">
        <f t="shared" si="18"/>
        <v>0</v>
      </c>
      <c r="U121" s="49" t="b">
        <f t="shared" si="19"/>
        <v>0</v>
      </c>
      <c r="V121" s="49" t="b">
        <f t="shared" si="20"/>
        <v>0</v>
      </c>
      <c r="W121" s="49" t="b">
        <f t="shared" si="21"/>
        <v>0</v>
      </c>
    </row>
    <row r="122" spans="1:27" ht="13.5" customHeight="1" x14ac:dyDescent="0.2">
      <c r="A122" s="77"/>
      <c r="B122" s="67" t="s">
        <v>9</v>
      </c>
      <c r="C122" s="65"/>
      <c r="D122" s="211"/>
      <c r="E122" s="212"/>
      <c r="F122" s="211"/>
      <c r="G122" s="212"/>
      <c r="H122" s="211"/>
      <c r="I122" s="212"/>
      <c r="J122" s="211"/>
      <c r="K122" s="212"/>
      <c r="L122" s="211"/>
      <c r="M122" s="54"/>
      <c r="N122" s="41"/>
      <c r="O122" s="76"/>
      <c r="P122" s="90"/>
      <c r="Q122" s="103"/>
      <c r="R122" s="48" t="str">
        <f t="shared" si="16"/>
        <v>Kent</v>
      </c>
      <c r="S122" s="49" t="b">
        <f t="shared" si="17"/>
        <v>0</v>
      </c>
      <c r="T122" s="49" t="b">
        <f t="shared" si="18"/>
        <v>0</v>
      </c>
      <c r="U122" s="49" t="b">
        <f t="shared" si="19"/>
        <v>0</v>
      </c>
      <c r="V122" s="49" t="b">
        <f t="shared" si="20"/>
        <v>0</v>
      </c>
      <c r="W122" s="49" t="b">
        <f t="shared" si="21"/>
        <v>0</v>
      </c>
    </row>
    <row r="123" spans="1:27" s="63" customFormat="1" ht="13.5" customHeight="1" x14ac:dyDescent="0.2">
      <c r="A123" s="77"/>
      <c r="B123" s="67" t="s">
        <v>2</v>
      </c>
      <c r="C123" s="65"/>
      <c r="D123" s="211"/>
      <c r="E123" s="212"/>
      <c r="F123" s="211"/>
      <c r="G123" s="212"/>
      <c r="H123" s="211"/>
      <c r="I123" s="212"/>
      <c r="J123" s="211"/>
      <c r="K123" s="212"/>
      <c r="L123" s="211"/>
      <c r="M123" s="54"/>
      <c r="N123" s="41"/>
      <c r="O123" s="76"/>
      <c r="P123" s="90"/>
      <c r="Q123" s="103"/>
      <c r="R123" s="48" t="str">
        <f t="shared" si="16"/>
        <v>Medway</v>
      </c>
      <c r="S123" s="49" t="b">
        <f t="shared" si="17"/>
        <v>0</v>
      </c>
      <c r="T123" s="49" t="b">
        <f t="shared" si="18"/>
        <v>0</v>
      </c>
      <c r="U123" s="49" t="b">
        <f t="shared" si="19"/>
        <v>0</v>
      </c>
      <c r="V123" s="49" t="b">
        <f t="shared" si="20"/>
        <v>0</v>
      </c>
      <c r="W123" s="49" t="b">
        <f t="shared" si="21"/>
        <v>0</v>
      </c>
    </row>
    <row r="124" spans="1:27" s="63" customFormat="1" ht="13.5" customHeight="1" x14ac:dyDescent="0.2">
      <c r="A124" s="77"/>
      <c r="B124" s="67" t="s">
        <v>10</v>
      </c>
      <c r="C124" s="65"/>
      <c r="D124" s="211"/>
      <c r="E124" s="212"/>
      <c r="F124" s="211"/>
      <c r="G124" s="212"/>
      <c r="H124" s="211"/>
      <c r="I124" s="212"/>
      <c r="J124" s="211"/>
      <c r="K124" s="212"/>
      <c r="L124" s="211"/>
      <c r="M124" s="54"/>
      <c r="N124" s="41"/>
      <c r="O124" s="76"/>
      <c r="P124" s="90"/>
      <c r="Q124" s="103"/>
      <c r="R124" s="48" t="str">
        <f t="shared" si="16"/>
        <v>Milton Keynes</v>
      </c>
      <c r="S124" s="49" t="b">
        <f t="shared" si="17"/>
        <v>0</v>
      </c>
      <c r="T124" s="49" t="b">
        <f t="shared" si="18"/>
        <v>0</v>
      </c>
      <c r="U124" s="49" t="b">
        <f t="shared" si="19"/>
        <v>0</v>
      </c>
      <c r="V124" s="49" t="b">
        <f t="shared" si="20"/>
        <v>0</v>
      </c>
      <c r="W124" s="49" t="b">
        <f t="shared" si="21"/>
        <v>0</v>
      </c>
    </row>
    <row r="125" spans="1:27" s="63" customFormat="1" ht="13.5" customHeight="1" x14ac:dyDescent="0.2">
      <c r="A125" s="77"/>
      <c r="B125" s="67" t="s">
        <v>11</v>
      </c>
      <c r="C125" s="65"/>
      <c r="D125" s="211"/>
      <c r="E125" s="212"/>
      <c r="F125" s="211"/>
      <c r="G125" s="212"/>
      <c r="H125" s="211"/>
      <c r="I125" s="212"/>
      <c r="J125" s="211"/>
      <c r="K125" s="212"/>
      <c r="L125" s="211"/>
      <c r="M125" s="54"/>
      <c r="N125" s="41"/>
      <c r="O125" s="76"/>
      <c r="P125" s="90"/>
      <c r="Q125" s="103"/>
      <c r="R125" s="48" t="str">
        <f t="shared" si="16"/>
        <v>Oxfordshire</v>
      </c>
      <c r="S125" s="49" t="b">
        <f t="shared" si="17"/>
        <v>0</v>
      </c>
      <c r="T125" s="49" t="b">
        <f t="shared" si="18"/>
        <v>0</v>
      </c>
      <c r="U125" s="49" t="b">
        <f t="shared" si="19"/>
        <v>0</v>
      </c>
      <c r="V125" s="49" t="b">
        <f t="shared" si="20"/>
        <v>0</v>
      </c>
      <c r="W125" s="49" t="b">
        <f t="shared" si="21"/>
        <v>0</v>
      </c>
    </row>
    <row r="126" spans="1:27" s="63" customFormat="1" ht="13.5" customHeight="1" x14ac:dyDescent="0.2">
      <c r="A126" s="77"/>
      <c r="B126" s="67" t="s">
        <v>12</v>
      </c>
      <c r="C126" s="65"/>
      <c r="D126" s="211"/>
      <c r="E126" s="212"/>
      <c r="F126" s="211"/>
      <c r="G126" s="212"/>
      <c r="H126" s="211"/>
      <c r="I126" s="212"/>
      <c r="J126" s="211"/>
      <c r="K126" s="212"/>
      <c r="L126" s="211"/>
      <c r="M126" s="54"/>
      <c r="N126" s="41"/>
      <c r="O126" s="76"/>
      <c r="P126" s="90"/>
      <c r="Q126" s="103"/>
      <c r="R126" s="48" t="str">
        <f t="shared" si="16"/>
        <v>Portsmouth</v>
      </c>
      <c r="S126" s="49" t="b">
        <f t="shared" si="17"/>
        <v>0</v>
      </c>
      <c r="T126" s="49" t="b">
        <f t="shared" si="18"/>
        <v>0</v>
      </c>
      <c r="U126" s="49" t="b">
        <f t="shared" si="19"/>
        <v>0</v>
      </c>
      <c r="V126" s="49" t="b">
        <f t="shared" si="20"/>
        <v>0</v>
      </c>
      <c r="W126" s="49" t="b">
        <f t="shared" si="21"/>
        <v>0</v>
      </c>
    </row>
    <row r="127" spans="1:27" s="63" customFormat="1" ht="13.5" customHeight="1" x14ac:dyDescent="0.2">
      <c r="A127" s="77"/>
      <c r="B127" s="67" t="s">
        <v>3</v>
      </c>
      <c r="C127" s="65"/>
      <c r="D127" s="211"/>
      <c r="E127" s="212"/>
      <c r="F127" s="211"/>
      <c r="G127" s="212"/>
      <c r="H127" s="211"/>
      <c r="I127" s="212"/>
      <c r="J127" s="211"/>
      <c r="K127" s="212"/>
      <c r="L127" s="211"/>
      <c r="M127" s="54"/>
      <c r="N127" s="41"/>
      <c r="O127" s="76"/>
      <c r="P127" s="90"/>
      <c r="Q127" s="103"/>
      <c r="R127" s="48" t="str">
        <f t="shared" si="16"/>
        <v>Reading</v>
      </c>
      <c r="S127" s="49" t="b">
        <f t="shared" si="17"/>
        <v>0</v>
      </c>
      <c r="T127" s="49" t="b">
        <f t="shared" si="18"/>
        <v>0</v>
      </c>
      <c r="U127" s="49" t="b">
        <f t="shared" si="19"/>
        <v>0</v>
      </c>
      <c r="V127" s="49" t="b">
        <f t="shared" si="20"/>
        <v>0</v>
      </c>
      <c r="W127" s="49" t="b">
        <f t="shared" si="21"/>
        <v>0</v>
      </c>
    </row>
    <row r="128" spans="1:27" s="63" customFormat="1" ht="13.5" customHeight="1" x14ac:dyDescent="0.2">
      <c r="A128" s="77"/>
      <c r="B128" s="67" t="s">
        <v>13</v>
      </c>
      <c r="C128" s="65"/>
      <c r="D128" s="211"/>
      <c r="E128" s="212"/>
      <c r="F128" s="211"/>
      <c r="G128" s="212"/>
      <c r="H128" s="211"/>
      <c r="I128" s="212"/>
      <c r="J128" s="211"/>
      <c r="K128" s="212"/>
      <c r="L128" s="211"/>
      <c r="M128" s="54"/>
      <c r="N128" s="41"/>
      <c r="O128" s="76"/>
      <c r="P128" s="90"/>
      <c r="Q128" s="103"/>
      <c r="R128" s="48" t="str">
        <f t="shared" si="16"/>
        <v>Slough</v>
      </c>
      <c r="S128" s="49" t="b">
        <f t="shared" si="17"/>
        <v>0</v>
      </c>
      <c r="T128" s="49" t="b">
        <f t="shared" si="18"/>
        <v>0</v>
      </c>
      <c r="U128" s="49" t="b">
        <f t="shared" si="19"/>
        <v>0</v>
      </c>
      <c r="V128" s="49" t="b">
        <f t="shared" si="20"/>
        <v>0</v>
      </c>
      <c r="W128" s="49" t="b">
        <f t="shared" si="21"/>
        <v>0</v>
      </c>
    </row>
    <row r="129" spans="1:24" s="63" customFormat="1" ht="13.5" customHeight="1" x14ac:dyDescent="0.2">
      <c r="A129" s="77"/>
      <c r="B129" s="67" t="s">
        <v>27</v>
      </c>
      <c r="C129" s="65"/>
      <c r="D129" s="211"/>
      <c r="E129" s="212"/>
      <c r="F129" s="211"/>
      <c r="G129" s="212"/>
      <c r="H129" s="211"/>
      <c r="I129" s="212"/>
      <c r="J129" s="211"/>
      <c r="K129" s="212"/>
      <c r="L129" s="211"/>
      <c r="M129" s="54"/>
      <c r="N129" s="41"/>
      <c r="O129" s="76"/>
      <c r="P129" s="90"/>
      <c r="Q129" s="103"/>
      <c r="R129" s="48" t="str">
        <f t="shared" si="16"/>
        <v>Somerset</v>
      </c>
      <c r="S129" s="49" t="b">
        <f t="shared" si="17"/>
        <v>0</v>
      </c>
      <c r="T129" s="49" t="b">
        <f t="shared" si="18"/>
        <v>0</v>
      </c>
      <c r="U129" s="49" t="b">
        <f t="shared" si="19"/>
        <v>0</v>
      </c>
      <c r="V129" s="49" t="b">
        <f t="shared" si="20"/>
        <v>0</v>
      </c>
      <c r="W129" s="49" t="b">
        <f t="shared" si="21"/>
        <v>0</v>
      </c>
    </row>
    <row r="130" spans="1:24" s="63" customFormat="1" ht="13.5" customHeight="1" x14ac:dyDescent="0.2">
      <c r="A130" s="77"/>
      <c r="B130" s="67" t="s">
        <v>14</v>
      </c>
      <c r="C130" s="65"/>
      <c r="D130" s="211"/>
      <c r="E130" s="212"/>
      <c r="F130" s="211"/>
      <c r="G130" s="212"/>
      <c r="H130" s="211"/>
      <c r="I130" s="212"/>
      <c r="J130" s="211"/>
      <c r="K130" s="212"/>
      <c r="L130" s="211"/>
      <c r="M130" s="54"/>
      <c r="N130" s="41"/>
      <c r="O130" s="76"/>
      <c r="P130" s="90"/>
      <c r="Q130" s="103"/>
      <c r="R130" s="48" t="str">
        <f t="shared" si="16"/>
        <v>Southampton</v>
      </c>
      <c r="S130" s="49" t="b">
        <f t="shared" si="17"/>
        <v>0</v>
      </c>
      <c r="T130" s="49" t="b">
        <f t="shared" si="18"/>
        <v>0</v>
      </c>
      <c r="U130" s="49" t="b">
        <f t="shared" si="19"/>
        <v>0</v>
      </c>
      <c r="V130" s="49" t="b">
        <f t="shared" si="20"/>
        <v>0</v>
      </c>
      <c r="W130" s="49" t="b">
        <f t="shared" si="21"/>
        <v>0</v>
      </c>
    </row>
    <row r="131" spans="1:24" s="63" customFormat="1" ht="13.5" customHeight="1" x14ac:dyDescent="0.2">
      <c r="A131" s="77"/>
      <c r="B131" s="67" t="s">
        <v>7</v>
      </c>
      <c r="C131" s="65"/>
      <c r="D131" s="211"/>
      <c r="E131" s="212"/>
      <c r="F131" s="211"/>
      <c r="G131" s="212"/>
      <c r="H131" s="211"/>
      <c r="I131" s="212"/>
      <c r="J131" s="211"/>
      <c r="K131" s="212"/>
      <c r="L131" s="211"/>
      <c r="M131" s="54"/>
      <c r="N131" s="41"/>
      <c r="O131" s="76"/>
      <c r="P131" s="90"/>
      <c r="Q131" s="103"/>
      <c r="R131" s="48" t="str">
        <f t="shared" si="16"/>
        <v>Surrey</v>
      </c>
      <c r="S131" s="49" t="b">
        <f t="shared" si="17"/>
        <v>0</v>
      </c>
      <c r="T131" s="49" t="b">
        <f t="shared" si="18"/>
        <v>0</v>
      </c>
      <c r="U131" s="49" t="b">
        <f t="shared" si="19"/>
        <v>0</v>
      </c>
      <c r="V131" s="49" t="b">
        <f t="shared" si="20"/>
        <v>0</v>
      </c>
      <c r="W131" s="49" t="b">
        <f t="shared" si="21"/>
        <v>0</v>
      </c>
    </row>
    <row r="132" spans="1:24" s="63" customFormat="1" ht="13.5" customHeight="1" x14ac:dyDescent="0.2">
      <c r="A132" s="135"/>
      <c r="B132" s="67" t="s">
        <v>41</v>
      </c>
      <c r="C132" s="65"/>
      <c r="D132" s="211"/>
      <c r="E132" s="212"/>
      <c r="F132" s="211"/>
      <c r="G132" s="212"/>
      <c r="H132" s="211"/>
      <c r="I132" s="212"/>
      <c r="J132" s="211"/>
      <c r="K132" s="212"/>
      <c r="L132" s="211"/>
      <c r="M132" s="54"/>
      <c r="N132" s="41"/>
      <c r="O132" s="76"/>
      <c r="P132" s="90"/>
      <c r="Q132" s="103"/>
      <c r="R132" s="48" t="str">
        <f t="shared" si="16"/>
        <v>Swindon</v>
      </c>
      <c r="S132" s="49" t="b">
        <f t="shared" si="17"/>
        <v>0</v>
      </c>
      <c r="T132" s="49" t="b">
        <f t="shared" si="18"/>
        <v>0</v>
      </c>
      <c r="U132" s="49" t="b">
        <f t="shared" si="19"/>
        <v>0</v>
      </c>
      <c r="V132" s="49" t="b">
        <f t="shared" si="20"/>
        <v>0</v>
      </c>
      <c r="W132" s="49" t="b">
        <f t="shared" si="21"/>
        <v>0</v>
      </c>
    </row>
    <row r="133" spans="1:24" s="63" customFormat="1" ht="13.5" customHeight="1" x14ac:dyDescent="0.2">
      <c r="A133" s="135"/>
      <c r="B133" s="67" t="s">
        <v>76</v>
      </c>
      <c r="C133" s="65"/>
      <c r="D133" s="269"/>
      <c r="E133" s="212"/>
      <c r="F133" s="269"/>
      <c r="G133" s="212"/>
      <c r="H133" s="269"/>
      <c r="I133" s="212"/>
      <c r="J133" s="269"/>
      <c r="K133" s="212"/>
      <c r="L133" s="211"/>
      <c r="M133" s="54"/>
      <c r="N133" s="41"/>
      <c r="O133" s="76"/>
      <c r="P133" s="90"/>
      <c r="Q133" s="103"/>
      <c r="R133" s="48" t="str">
        <f t="shared" si="16"/>
        <v>Torbay</v>
      </c>
      <c r="S133" s="49" t="b">
        <f t="shared" si="17"/>
        <v>0</v>
      </c>
      <c r="T133" s="49" t="b">
        <f t="shared" si="18"/>
        <v>0</v>
      </c>
      <c r="U133" s="49" t="b">
        <f t="shared" si="19"/>
        <v>0</v>
      </c>
      <c r="V133" s="49" t="b">
        <f t="shared" si="20"/>
        <v>0</v>
      </c>
      <c r="W133" s="49" t="b">
        <f t="shared" si="21"/>
        <v>0</v>
      </c>
    </row>
    <row r="134" spans="1:24" s="63" customFormat="1" ht="13.5" customHeight="1" x14ac:dyDescent="0.2">
      <c r="A134" s="77"/>
      <c r="B134" s="67" t="s">
        <v>15</v>
      </c>
      <c r="C134" s="65"/>
      <c r="D134" s="211"/>
      <c r="E134" s="212"/>
      <c r="F134" s="211"/>
      <c r="G134" s="212"/>
      <c r="H134" s="211"/>
      <c r="I134" s="212"/>
      <c r="J134" s="211"/>
      <c r="K134" s="212"/>
      <c r="L134" s="211"/>
      <c r="M134" s="54"/>
      <c r="N134" s="41"/>
      <c r="O134" s="76"/>
      <c r="P134" s="90"/>
      <c r="Q134" s="103"/>
      <c r="R134" s="48" t="str">
        <f t="shared" si="16"/>
        <v>West Berkshire</v>
      </c>
      <c r="S134" s="49" t="b">
        <f t="shared" si="17"/>
        <v>0</v>
      </c>
      <c r="T134" s="49" t="b">
        <f t="shared" si="18"/>
        <v>0</v>
      </c>
      <c r="U134" s="49" t="b">
        <f t="shared" si="19"/>
        <v>0</v>
      </c>
      <c r="V134" s="49" t="b">
        <f t="shared" si="20"/>
        <v>0</v>
      </c>
      <c r="W134" s="49" t="b">
        <f t="shared" si="21"/>
        <v>0</v>
      </c>
    </row>
    <row r="135" spans="1:24" s="63" customFormat="1" ht="13.5" customHeight="1" x14ac:dyDescent="0.2">
      <c r="A135" s="77"/>
      <c r="B135" s="67" t="s">
        <v>5</v>
      </c>
      <c r="C135" s="65"/>
      <c r="D135" s="211"/>
      <c r="E135" s="212"/>
      <c r="F135" s="211"/>
      <c r="G135" s="212"/>
      <c r="H135" s="211"/>
      <c r="I135" s="212"/>
      <c r="J135" s="211"/>
      <c r="K135" s="212"/>
      <c r="L135" s="211"/>
      <c r="M135" s="54"/>
      <c r="N135" s="41"/>
      <c r="O135" s="76"/>
      <c r="P135" s="90"/>
      <c r="Q135" s="103"/>
      <c r="R135" s="48" t="str">
        <f t="shared" si="16"/>
        <v>West Sussex</v>
      </c>
      <c r="S135" s="49" t="b">
        <f t="shared" si="17"/>
        <v>0</v>
      </c>
      <c r="T135" s="49" t="b">
        <f t="shared" si="18"/>
        <v>0</v>
      </c>
      <c r="U135" s="49" t="b">
        <f t="shared" si="19"/>
        <v>0</v>
      </c>
      <c r="V135" s="49" t="b">
        <f t="shared" si="20"/>
        <v>0</v>
      </c>
      <c r="W135" s="49" t="b">
        <f t="shared" si="21"/>
        <v>0</v>
      </c>
    </row>
    <row r="136" spans="1:24" s="63" customFormat="1" ht="13.5" customHeight="1" x14ac:dyDescent="0.2">
      <c r="A136" s="77"/>
      <c r="B136" s="67" t="s">
        <v>21</v>
      </c>
      <c r="C136" s="65"/>
      <c r="D136" s="211"/>
      <c r="E136" s="212"/>
      <c r="F136" s="211"/>
      <c r="G136" s="212"/>
      <c r="H136" s="211"/>
      <c r="I136" s="212"/>
      <c r="J136" s="211"/>
      <c r="K136" s="212"/>
      <c r="L136" s="211"/>
      <c r="M136" s="54"/>
      <c r="N136" s="41"/>
      <c r="O136" s="76"/>
      <c r="P136" s="90"/>
      <c r="Q136" s="103"/>
      <c r="R136" s="48" t="str">
        <f t="shared" si="16"/>
        <v>Windsor &amp; Maidenhead</v>
      </c>
      <c r="S136" s="49" t="b">
        <f t="shared" si="17"/>
        <v>0</v>
      </c>
      <c r="T136" s="49" t="b">
        <f t="shared" si="18"/>
        <v>0</v>
      </c>
      <c r="U136" s="49" t="b">
        <f t="shared" si="19"/>
        <v>0</v>
      </c>
      <c r="V136" s="49" t="b">
        <f t="shared" si="20"/>
        <v>0</v>
      </c>
      <c r="W136" s="49" t="b">
        <f t="shared" si="21"/>
        <v>0</v>
      </c>
    </row>
    <row r="137" spans="1:24" s="63" customFormat="1" ht="13.5" customHeight="1" x14ac:dyDescent="0.2">
      <c r="A137" s="77"/>
      <c r="B137" s="67" t="s">
        <v>16</v>
      </c>
      <c r="C137" s="65"/>
      <c r="D137" s="211"/>
      <c r="E137" s="212"/>
      <c r="F137" s="211"/>
      <c r="G137" s="212"/>
      <c r="H137" s="211"/>
      <c r="I137" s="212"/>
      <c r="J137" s="211"/>
      <c r="K137" s="212"/>
      <c r="L137" s="211"/>
      <c r="M137" s="54"/>
      <c r="N137" s="41"/>
      <c r="O137" s="76"/>
      <c r="P137" s="90"/>
      <c r="Q137" s="103"/>
      <c r="R137" s="48" t="str">
        <f t="shared" si="16"/>
        <v>Wokingham</v>
      </c>
      <c r="S137" s="49" t="b">
        <f t="shared" si="17"/>
        <v>0</v>
      </c>
      <c r="T137" s="49" t="b">
        <f t="shared" si="18"/>
        <v>0</v>
      </c>
      <c r="U137" s="49" t="b">
        <f t="shared" si="19"/>
        <v>0</v>
      </c>
      <c r="V137" s="49" t="b">
        <f t="shared" si="20"/>
        <v>0</v>
      </c>
      <c r="W137" s="49" t="b">
        <f t="shared" si="21"/>
        <v>0</v>
      </c>
    </row>
    <row r="138" spans="1:24" s="63" customFormat="1" ht="13.5" customHeight="1" x14ac:dyDescent="0.2">
      <c r="A138" s="77"/>
      <c r="B138" s="86" t="s">
        <v>23</v>
      </c>
      <c r="C138" s="65"/>
      <c r="D138" s="211"/>
      <c r="E138" s="212"/>
      <c r="F138" s="211"/>
      <c r="G138" s="212"/>
      <c r="H138" s="211"/>
      <c r="I138" s="212"/>
      <c r="J138" s="211"/>
      <c r="K138" s="212"/>
      <c r="L138" s="211"/>
      <c r="M138" s="54"/>
      <c r="N138" s="41"/>
      <c r="O138" s="76"/>
      <c r="P138" s="90"/>
      <c r="Q138" s="103"/>
      <c r="R138" s="48" t="str">
        <f t="shared" si="16"/>
        <v>South East</v>
      </c>
      <c r="S138" s="49" t="b">
        <f t="shared" si="17"/>
        <v>0</v>
      </c>
      <c r="T138" s="49" t="b">
        <f t="shared" si="18"/>
        <v>0</v>
      </c>
      <c r="U138" s="49" t="b">
        <f t="shared" si="19"/>
        <v>0</v>
      </c>
      <c r="V138" s="49" t="b">
        <f t="shared" si="20"/>
        <v>0</v>
      </c>
      <c r="W138" s="49" t="b">
        <f t="shared" si="21"/>
        <v>0</v>
      </c>
    </row>
    <row r="139" spans="1:24" s="63" customFormat="1" ht="13.5" customHeight="1" x14ac:dyDescent="0.2">
      <c r="A139" s="135"/>
      <c r="B139" s="179" t="s">
        <v>43</v>
      </c>
      <c r="C139" s="65"/>
      <c r="D139" s="211"/>
      <c r="E139" s="212"/>
      <c r="F139" s="211"/>
      <c r="G139" s="212"/>
      <c r="H139" s="211"/>
      <c r="I139" s="212"/>
      <c r="J139" s="211"/>
      <c r="K139" s="212"/>
      <c r="L139" s="211"/>
      <c r="M139" s="54"/>
      <c r="N139" s="41"/>
      <c r="O139" s="76"/>
      <c r="P139" s="90"/>
      <c r="Q139" s="103"/>
      <c r="R139" s="115"/>
      <c r="S139" s="173"/>
    </row>
    <row r="140" spans="1:24" s="63" customFormat="1" ht="13.5" customHeight="1" x14ac:dyDescent="0.2">
      <c r="A140" s="77"/>
      <c r="B140" s="143" t="s">
        <v>38</v>
      </c>
      <c r="C140" s="56"/>
      <c r="D140" s="211"/>
      <c r="E140" s="212"/>
      <c r="F140" s="211"/>
      <c r="G140" s="212"/>
      <c r="H140" s="211"/>
      <c r="I140" s="212"/>
      <c r="J140" s="211"/>
      <c r="K140" s="212"/>
      <c r="L140" s="211"/>
      <c r="M140" s="54"/>
      <c r="N140" s="38"/>
      <c r="O140" s="76"/>
      <c r="P140" s="90"/>
      <c r="Q140" s="103"/>
    </row>
    <row r="141" spans="1:24" s="63" customFormat="1" ht="15.75" customHeight="1" x14ac:dyDescent="0.2">
      <c r="A141" s="135"/>
      <c r="B141" s="57"/>
      <c r="C141" s="57"/>
      <c r="D141" s="213"/>
      <c r="E141" s="214"/>
      <c r="F141" s="213"/>
      <c r="G141" s="214"/>
      <c r="H141" s="213"/>
      <c r="I141" s="214"/>
      <c r="J141" s="213"/>
      <c r="K141" s="214"/>
      <c r="L141" s="211"/>
      <c r="M141" s="54"/>
      <c r="N141" s="38"/>
      <c r="O141" s="76"/>
      <c r="P141" s="90"/>
      <c r="Q141" s="103"/>
      <c r="X141" s="115"/>
    </row>
    <row r="142" spans="1:24" s="63" customFormat="1" ht="15.75" customHeight="1" x14ac:dyDescent="0.2">
      <c r="A142" s="135"/>
      <c r="B142" s="57"/>
      <c r="C142" s="57"/>
      <c r="D142" s="54"/>
      <c r="E142" s="54"/>
      <c r="F142" s="54"/>
      <c r="G142" s="54"/>
      <c r="H142" s="54"/>
      <c r="I142" s="54"/>
      <c r="J142" s="54"/>
      <c r="K142" s="38"/>
      <c r="L142" s="38"/>
      <c r="M142" s="38"/>
      <c r="N142" s="38"/>
      <c r="O142" s="76"/>
      <c r="P142" s="90"/>
      <c r="Q142" s="103"/>
      <c r="X142" s="115"/>
    </row>
    <row r="143" spans="1:24" s="63" customFormat="1" ht="15.75" customHeight="1" x14ac:dyDescent="0.2">
      <c r="A143" s="135"/>
      <c r="B143" s="57"/>
      <c r="C143" s="57"/>
      <c r="D143" s="54"/>
      <c r="E143" s="54"/>
      <c r="F143" s="54"/>
      <c r="G143" s="54"/>
      <c r="H143" s="54"/>
      <c r="I143" s="54"/>
      <c r="J143" s="54"/>
      <c r="K143" s="38"/>
      <c r="L143" s="38"/>
      <c r="M143" s="38"/>
      <c r="N143" s="38"/>
      <c r="O143" s="76"/>
      <c r="P143" s="90"/>
      <c r="Q143" s="103"/>
      <c r="X143" s="115"/>
    </row>
    <row r="144" spans="1:24" s="63" customFormat="1" ht="9.75" customHeight="1" x14ac:dyDescent="0.2">
      <c r="A144" s="135"/>
      <c r="B144" s="57"/>
      <c r="C144" s="57"/>
      <c r="D144" s="54"/>
      <c r="E144" s="54"/>
      <c r="F144" s="54"/>
      <c r="G144" s="54"/>
      <c r="H144" s="54"/>
      <c r="I144" s="54"/>
      <c r="J144" s="54"/>
      <c r="K144" s="38"/>
      <c r="L144" s="38"/>
      <c r="M144" s="38"/>
      <c r="N144" s="38"/>
      <c r="O144" s="76"/>
      <c r="P144" s="90"/>
      <c r="Q144" s="103"/>
      <c r="X144" s="115"/>
    </row>
    <row r="145" spans="1:25" s="63" customFormat="1" ht="36" customHeight="1" x14ac:dyDescent="0.2">
      <c r="A145" s="77"/>
      <c r="B145" s="57"/>
      <c r="C145" s="57"/>
      <c r="D145" s="54"/>
      <c r="E145" s="54"/>
      <c r="F145" s="54"/>
      <c r="G145" s="54"/>
      <c r="H145" s="54"/>
      <c r="I145" s="54"/>
      <c r="J145" s="54"/>
      <c r="K145" s="38"/>
      <c r="L145" s="38"/>
      <c r="M145" s="38"/>
      <c r="N145" s="38"/>
      <c r="O145" s="76"/>
      <c r="P145" s="90"/>
      <c r="Q145" s="103"/>
      <c r="X145" s="115"/>
    </row>
    <row r="146" spans="1:25" s="63" customFormat="1" ht="7.5" customHeight="1" x14ac:dyDescent="0.2">
      <c r="A146" s="77"/>
      <c r="B146" s="43"/>
      <c r="C146" s="43"/>
      <c r="D146" s="42"/>
      <c r="E146" s="42"/>
      <c r="F146" s="42"/>
      <c r="G146" s="42"/>
      <c r="H146" s="42"/>
      <c r="I146" s="42"/>
      <c r="J146" s="42"/>
      <c r="K146" s="44"/>
      <c r="L146" s="44"/>
      <c r="M146" s="44"/>
      <c r="N146" s="44"/>
      <c r="O146" s="76"/>
      <c r="P146" s="90"/>
      <c r="Q146" s="103"/>
    </row>
    <row r="147" spans="1:25" s="63" customFormat="1" ht="15" customHeight="1" x14ac:dyDescent="0.2">
      <c r="A147" s="369"/>
      <c r="B147" s="370"/>
      <c r="C147" s="370"/>
      <c r="D147" s="370"/>
      <c r="E147" s="370"/>
      <c r="F147" s="370"/>
      <c r="G147" s="370"/>
      <c r="H147" s="370"/>
      <c r="I147" s="370"/>
      <c r="J147" s="370"/>
      <c r="K147" s="370"/>
      <c r="L147" s="370"/>
      <c r="M147" s="370"/>
      <c r="N147" s="370"/>
      <c r="O147" s="371"/>
      <c r="P147" s="90"/>
      <c r="Q147" s="103"/>
    </row>
    <row r="148" spans="1:25" s="63" customFormat="1" ht="11.25" customHeight="1" x14ac:dyDescent="0.2">
      <c r="A148" s="372"/>
      <c r="B148" s="373"/>
      <c r="C148" s="373"/>
      <c r="D148" s="373"/>
      <c r="E148" s="373"/>
      <c r="F148" s="373"/>
      <c r="G148" s="373"/>
      <c r="H148" s="373"/>
      <c r="I148" s="373"/>
      <c r="J148" s="373"/>
      <c r="K148" s="373"/>
      <c r="L148" s="373"/>
      <c r="M148" s="373"/>
      <c r="N148" s="373"/>
      <c r="O148" s="374"/>
      <c r="P148" s="90"/>
      <c r="Q148" s="103"/>
    </row>
    <row r="149" spans="1:25" s="63" customFormat="1" ht="11.25" customHeight="1" x14ac:dyDescent="0.2">
      <c r="A149" s="95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90"/>
      <c r="Q149" s="103"/>
      <c r="Y149" s="64"/>
    </row>
    <row r="150" spans="1:25" s="63" customFormat="1" ht="11.25" customHeight="1" x14ac:dyDescent="0.2">
      <c r="A150" s="96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90"/>
      <c r="Q150" s="103"/>
      <c r="Y150" s="64"/>
    </row>
    <row r="151" spans="1:25" s="63" customFormat="1" ht="11.25" customHeight="1" x14ac:dyDescent="0.2">
      <c r="A151" s="96"/>
      <c r="B151" s="363" t="s">
        <v>25</v>
      </c>
      <c r="C151" s="237"/>
      <c r="D151" s="41"/>
      <c r="E151" s="41"/>
      <c r="F151" s="41"/>
      <c r="G151" s="41"/>
      <c r="H151" s="41"/>
      <c r="I151" s="38"/>
      <c r="J151" s="38"/>
      <c r="K151" s="38"/>
      <c r="L151" s="38"/>
      <c r="M151" s="38"/>
      <c r="N151" s="38"/>
      <c r="O151" s="38"/>
      <c r="P151" s="90"/>
      <c r="Q151" s="103"/>
      <c r="Y151" s="64"/>
    </row>
    <row r="152" spans="1:25" s="63" customFormat="1" ht="11.25" customHeight="1" x14ac:dyDescent="0.2">
      <c r="A152" s="96"/>
      <c r="B152" s="364"/>
      <c r="C152" s="236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90"/>
      <c r="Q152" s="103"/>
      <c r="Y152" s="64"/>
    </row>
    <row r="153" spans="1:25" s="63" customFormat="1" ht="11.25" customHeight="1" x14ac:dyDescent="0.2">
      <c r="A153" s="96"/>
      <c r="B153" s="365" t="s">
        <v>33</v>
      </c>
      <c r="C153" s="365"/>
      <c r="D153" s="365"/>
      <c r="E153" s="365"/>
      <c r="F153" s="256"/>
      <c r="G153" s="256"/>
      <c r="H153" s="256"/>
      <c r="I153" s="256"/>
      <c r="J153" s="54"/>
      <c r="K153" s="38"/>
      <c r="L153" s="38"/>
      <c r="M153" s="38"/>
      <c r="N153" s="38"/>
      <c r="O153" s="38"/>
      <c r="P153" s="90"/>
      <c r="Q153" s="103"/>
      <c r="Y153" s="64"/>
    </row>
    <row r="154" spans="1:25" s="63" customFormat="1" ht="11.25" customHeight="1" x14ac:dyDescent="0.2">
      <c r="A154" s="96"/>
      <c r="B154" s="365"/>
      <c r="C154" s="365"/>
      <c r="D154" s="365"/>
      <c r="E154" s="365"/>
      <c r="F154" s="256"/>
      <c r="G154" s="256"/>
      <c r="H154" s="256"/>
      <c r="I154" s="256"/>
      <c r="J154" s="54"/>
      <c r="K154" s="38"/>
      <c r="L154" s="38"/>
      <c r="M154" s="38"/>
      <c r="N154" s="38"/>
      <c r="O154" s="38"/>
      <c r="P154" s="90"/>
      <c r="Q154" s="103"/>
      <c r="Y154" s="64"/>
    </row>
    <row r="155" spans="1:25" ht="11.25" customHeight="1" x14ac:dyDescent="0.2">
      <c r="A155" s="96"/>
      <c r="B155" s="365" t="s">
        <v>34</v>
      </c>
      <c r="C155" s="365"/>
      <c r="D155" s="365"/>
      <c r="E155" s="365"/>
      <c r="F155" s="256"/>
      <c r="G155" s="256"/>
      <c r="H155" s="256"/>
      <c r="I155" s="256"/>
      <c r="J155" s="54"/>
      <c r="K155" s="38"/>
      <c r="L155" s="38"/>
      <c r="M155" s="38"/>
      <c r="N155" s="38"/>
      <c r="O155" s="38"/>
      <c r="P155" s="90"/>
      <c r="Q155" s="103"/>
      <c r="Y155" s="64"/>
    </row>
    <row r="156" spans="1:25" ht="11.25" customHeight="1" x14ac:dyDescent="0.2">
      <c r="A156" s="96"/>
      <c r="B156" s="365"/>
      <c r="C156" s="365"/>
      <c r="D156" s="365"/>
      <c r="E156" s="365"/>
      <c r="F156" s="256"/>
      <c r="G156" s="256"/>
      <c r="H156" s="256"/>
      <c r="I156" s="256"/>
      <c r="J156" s="54"/>
      <c r="K156" s="38"/>
      <c r="L156" s="38"/>
      <c r="M156" s="38"/>
      <c r="N156" s="38"/>
      <c r="O156" s="38"/>
      <c r="P156" s="90"/>
      <c r="Q156" s="103"/>
      <c r="Y156" s="64"/>
    </row>
    <row r="157" spans="1:25" ht="11.25" customHeight="1" x14ac:dyDescent="0.2">
      <c r="A157" s="96"/>
      <c r="B157" s="365" t="s">
        <v>35</v>
      </c>
      <c r="C157" s="365"/>
      <c r="D157" s="365"/>
      <c r="E157" s="365"/>
      <c r="F157" s="256"/>
      <c r="G157" s="256"/>
      <c r="H157" s="256"/>
      <c r="I157" s="256"/>
      <c r="J157" s="54"/>
      <c r="K157" s="38"/>
      <c r="L157" s="38"/>
      <c r="M157" s="38"/>
      <c r="N157" s="38"/>
      <c r="O157" s="38"/>
      <c r="P157" s="90"/>
      <c r="Q157" s="103"/>
      <c r="Y157" s="64"/>
    </row>
    <row r="158" spans="1:25" ht="11.25" customHeight="1" x14ac:dyDescent="0.2">
      <c r="A158" s="96"/>
      <c r="B158" s="365"/>
      <c r="C158" s="365"/>
      <c r="D158" s="365"/>
      <c r="E158" s="365"/>
      <c r="F158" s="256"/>
      <c r="G158" s="256"/>
      <c r="H158" s="256"/>
      <c r="I158" s="256"/>
      <c r="J158" s="54"/>
      <c r="K158" s="38"/>
      <c r="L158" s="38"/>
      <c r="M158" s="38"/>
      <c r="N158" s="38"/>
      <c r="O158" s="38"/>
      <c r="P158" s="90"/>
      <c r="Q158" s="103"/>
      <c r="Y158" s="64"/>
    </row>
    <row r="159" spans="1:25" s="63" customFormat="1" ht="11.25" customHeight="1" x14ac:dyDescent="0.2">
      <c r="A159" s="96"/>
      <c r="B159" s="365" t="s">
        <v>72</v>
      </c>
      <c r="C159" s="365"/>
      <c r="D159" s="365"/>
      <c r="E159" s="365"/>
      <c r="F159" s="256"/>
      <c r="G159" s="256"/>
      <c r="H159" s="256"/>
      <c r="I159" s="256"/>
      <c r="J159" s="54"/>
      <c r="K159" s="38"/>
      <c r="L159" s="38"/>
      <c r="M159" s="38"/>
      <c r="N159" s="38"/>
      <c r="O159" s="38"/>
      <c r="P159" s="90"/>
      <c r="Q159" s="103"/>
      <c r="Y159" s="64"/>
    </row>
    <row r="160" spans="1:25" s="63" customFormat="1" ht="11.25" customHeight="1" x14ac:dyDescent="0.2">
      <c r="A160" s="96"/>
      <c r="B160" s="365"/>
      <c r="C160" s="365"/>
      <c r="D160" s="365"/>
      <c r="E160" s="365"/>
      <c r="F160" s="256"/>
      <c r="G160" s="256"/>
      <c r="H160" s="256"/>
      <c r="I160" s="256"/>
      <c r="J160" s="54"/>
      <c r="K160" s="38"/>
      <c r="L160" s="38"/>
      <c r="M160" s="38"/>
      <c r="N160" s="38"/>
      <c r="O160" s="38"/>
      <c r="P160" s="90"/>
      <c r="Q160" s="103"/>
      <c r="Y160" s="64"/>
    </row>
    <row r="161" spans="1:27" s="63" customFormat="1" ht="11.25" customHeight="1" x14ac:dyDescent="0.2">
      <c r="A161" s="96"/>
      <c r="B161" s="365" t="s">
        <v>73</v>
      </c>
      <c r="C161" s="365"/>
      <c r="D161" s="365"/>
      <c r="E161" s="365"/>
      <c r="F161" s="256"/>
      <c r="G161" s="256"/>
      <c r="H161" s="256"/>
      <c r="I161" s="256"/>
      <c r="J161" s="54"/>
      <c r="K161" s="38"/>
      <c r="L161" s="38"/>
      <c r="M161" s="38"/>
      <c r="N161" s="38"/>
      <c r="O161" s="38"/>
      <c r="P161" s="90"/>
      <c r="Q161" s="103"/>
      <c r="Y161" s="64"/>
    </row>
    <row r="162" spans="1:27" s="63" customFormat="1" ht="11.25" customHeight="1" x14ac:dyDescent="0.2">
      <c r="A162" s="96"/>
      <c r="B162" s="365"/>
      <c r="C162" s="365"/>
      <c r="D162" s="365"/>
      <c r="E162" s="365"/>
      <c r="F162" s="256"/>
      <c r="G162" s="256"/>
      <c r="H162" s="256"/>
      <c r="I162" s="256"/>
      <c r="J162" s="54"/>
      <c r="K162" s="38"/>
      <c r="L162" s="38"/>
      <c r="M162" s="38"/>
      <c r="N162" s="38"/>
      <c r="O162" s="38"/>
      <c r="P162" s="90"/>
      <c r="Q162" s="103"/>
      <c r="Y162" s="64"/>
    </row>
    <row r="163" spans="1:27" s="63" customFormat="1" ht="11.25" customHeight="1" x14ac:dyDescent="0.2">
      <c r="A163" s="96"/>
      <c r="B163" s="365" t="s">
        <v>75</v>
      </c>
      <c r="C163" s="365"/>
      <c r="D163" s="365"/>
      <c r="E163" s="365"/>
      <c r="F163" s="256"/>
      <c r="G163" s="256"/>
      <c r="H163" s="256"/>
      <c r="I163" s="256"/>
      <c r="J163" s="54"/>
      <c r="K163" s="38"/>
      <c r="L163" s="38"/>
      <c r="M163" s="38"/>
      <c r="N163" s="38"/>
      <c r="O163" s="38"/>
      <c r="P163" s="90"/>
      <c r="Q163" s="103"/>
      <c r="Y163" s="64"/>
    </row>
    <row r="164" spans="1:27" s="63" customFormat="1" ht="11.25" customHeight="1" x14ac:dyDescent="0.2">
      <c r="A164" s="96"/>
      <c r="B164" s="365"/>
      <c r="C164" s="365"/>
      <c r="D164" s="365"/>
      <c r="E164" s="365"/>
      <c r="F164" s="256"/>
      <c r="G164" s="256"/>
      <c r="H164" s="256"/>
      <c r="I164" s="256"/>
      <c r="J164" s="54"/>
      <c r="K164" s="38"/>
      <c r="L164" s="38"/>
      <c r="M164" s="38"/>
      <c r="N164" s="38"/>
      <c r="O164" s="38"/>
      <c r="P164" s="90"/>
      <c r="Q164" s="103"/>
      <c r="Y164" s="64"/>
    </row>
    <row r="165" spans="1:27" ht="18.75" customHeight="1" x14ac:dyDescent="0.2">
      <c r="A165" s="97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4"/>
      <c r="Q165" s="154"/>
      <c r="R165" s="111"/>
      <c r="S165" s="111"/>
      <c r="T165" s="111"/>
      <c r="U165" s="111"/>
      <c r="V165" s="111"/>
      <c r="W165" s="111"/>
      <c r="X165" s="111"/>
    </row>
    <row r="166" spans="1:27" s="62" customFormat="1" ht="11.25" customHeight="1" x14ac:dyDescent="0.2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99"/>
      <c r="R166" s="63"/>
      <c r="S166" s="63"/>
      <c r="T166" s="63"/>
      <c r="U166" s="63"/>
      <c r="V166" s="63"/>
      <c r="W166" s="63"/>
      <c r="X166" s="63"/>
      <c r="Y166" s="63"/>
      <c r="Z166" s="63"/>
      <c r="AA166" s="63"/>
    </row>
  </sheetData>
  <mergeCells count="33">
    <mergeCell ref="A73:O73"/>
    <mergeCell ref="A74:O74"/>
    <mergeCell ref="B108:I108"/>
    <mergeCell ref="D81:D82"/>
    <mergeCell ref="E81:H81"/>
    <mergeCell ref="I81:L81"/>
    <mergeCell ref="D7:D8"/>
    <mergeCell ref="B34:I34"/>
    <mergeCell ref="A36:O36"/>
    <mergeCell ref="A37:O37"/>
    <mergeCell ref="D41:E41"/>
    <mergeCell ref="F41:G41"/>
    <mergeCell ref="H41:I41"/>
    <mergeCell ref="J41:K41"/>
    <mergeCell ref="L41:M41"/>
    <mergeCell ref="I7:L7"/>
    <mergeCell ref="E7:H7"/>
    <mergeCell ref="B163:E164"/>
    <mergeCell ref="A110:O110"/>
    <mergeCell ref="A111:O111"/>
    <mergeCell ref="B153:E154"/>
    <mergeCell ref="B155:E156"/>
    <mergeCell ref="B157:E158"/>
    <mergeCell ref="A147:O147"/>
    <mergeCell ref="A148:O148"/>
    <mergeCell ref="B151:B152"/>
    <mergeCell ref="L115:M115"/>
    <mergeCell ref="J115:K115"/>
    <mergeCell ref="H115:I115"/>
    <mergeCell ref="F115:G115"/>
    <mergeCell ref="B161:E162"/>
    <mergeCell ref="B159:E160"/>
    <mergeCell ref="D115:E115"/>
  </mergeCells>
  <conditionalFormatting sqref="B116:B140 B83:B107 D83:H107 B42:B66 B9:B33 D9:H33">
    <cfRule type="containsErrors" dxfId="14" priority="1103">
      <formula>ISERROR(B9)</formula>
    </cfRule>
  </conditionalFormatting>
  <conditionalFormatting sqref="I9:L33">
    <cfRule type="colorScale" priority="118">
      <colorScale>
        <cfvo type="min"/>
        <cfvo type="max"/>
        <color rgb="FFFCFCFF"/>
        <color rgb="FFF8696B"/>
      </colorScale>
    </cfRule>
  </conditionalFormatting>
  <conditionalFormatting sqref="I10:L10">
    <cfRule type="colorScale" priority="117">
      <colorScale>
        <cfvo type="min"/>
        <cfvo type="max"/>
        <color rgb="FFFCFCFF"/>
        <color rgb="FFF8696B"/>
      </colorScale>
    </cfRule>
  </conditionalFormatting>
  <conditionalFormatting sqref="I11:L11">
    <cfRule type="colorScale" priority="116">
      <colorScale>
        <cfvo type="min"/>
        <cfvo type="max"/>
        <color rgb="FFFCFCFF"/>
        <color rgb="FFF8696B"/>
      </colorScale>
    </cfRule>
  </conditionalFormatting>
  <conditionalFormatting sqref="I12:L12">
    <cfRule type="colorScale" priority="115">
      <colorScale>
        <cfvo type="min"/>
        <cfvo type="max"/>
        <color rgb="FFFCFCFF"/>
        <color rgb="FFF8696B"/>
      </colorScale>
    </cfRule>
  </conditionalFormatting>
  <conditionalFormatting sqref="I13:L13">
    <cfRule type="colorScale" priority="110">
      <colorScale>
        <cfvo type="min"/>
        <cfvo type="max"/>
        <color rgb="FFFCFCFF"/>
        <color rgb="FFF8696B"/>
      </colorScale>
    </cfRule>
  </conditionalFormatting>
  <conditionalFormatting sqref="I14:L14">
    <cfRule type="colorScale" priority="109">
      <colorScale>
        <cfvo type="min"/>
        <cfvo type="max"/>
        <color rgb="FFFCFCFF"/>
        <color rgb="FFF8696B"/>
      </colorScale>
    </cfRule>
  </conditionalFormatting>
  <conditionalFormatting sqref="I15:L15">
    <cfRule type="colorScale" priority="108">
      <colorScale>
        <cfvo type="min"/>
        <cfvo type="max"/>
        <color rgb="FFFCFCFF"/>
        <color rgb="FFF8696B"/>
      </colorScale>
    </cfRule>
  </conditionalFormatting>
  <conditionalFormatting sqref="I16:L16">
    <cfRule type="colorScale" priority="107">
      <colorScale>
        <cfvo type="min"/>
        <cfvo type="max"/>
        <color rgb="FFFCFCFF"/>
        <color rgb="FFF8696B"/>
      </colorScale>
    </cfRule>
  </conditionalFormatting>
  <conditionalFormatting sqref="I17:L17">
    <cfRule type="colorScale" priority="102">
      <colorScale>
        <cfvo type="min"/>
        <cfvo type="max"/>
        <color rgb="FFFCFCFF"/>
        <color rgb="FFF8696B"/>
      </colorScale>
    </cfRule>
  </conditionalFormatting>
  <conditionalFormatting sqref="I18:L18">
    <cfRule type="colorScale" priority="101">
      <colorScale>
        <cfvo type="min"/>
        <cfvo type="max"/>
        <color rgb="FFFCFCFF"/>
        <color rgb="FFF8696B"/>
      </colorScale>
    </cfRule>
  </conditionalFormatting>
  <conditionalFormatting sqref="I19:L19 I20">
    <cfRule type="colorScale" priority="100">
      <colorScale>
        <cfvo type="min"/>
        <cfvo type="max"/>
        <color rgb="FFFCFCFF"/>
        <color rgb="FFF8696B"/>
      </colorScale>
    </cfRule>
  </conditionalFormatting>
  <conditionalFormatting sqref="I20:L20">
    <cfRule type="colorScale" priority="99">
      <colorScale>
        <cfvo type="min"/>
        <cfvo type="max"/>
        <color rgb="FFFCFCFF"/>
        <color rgb="FFF8696B"/>
      </colorScale>
    </cfRule>
  </conditionalFormatting>
  <conditionalFormatting sqref="I21:L21">
    <cfRule type="colorScale" priority="94">
      <colorScale>
        <cfvo type="min"/>
        <cfvo type="max"/>
        <color rgb="FFFCFCFF"/>
        <color rgb="FFF8696B"/>
      </colorScale>
    </cfRule>
  </conditionalFormatting>
  <conditionalFormatting sqref="I22:L22">
    <cfRule type="colorScale" priority="93">
      <colorScale>
        <cfvo type="min"/>
        <cfvo type="max"/>
        <color rgb="FFFCFCFF"/>
        <color rgb="FFF8696B"/>
      </colorScale>
    </cfRule>
  </conditionalFormatting>
  <conditionalFormatting sqref="I23:L23">
    <cfRule type="colorScale" priority="92">
      <colorScale>
        <cfvo type="min"/>
        <cfvo type="max"/>
        <color rgb="FFFCFCFF"/>
        <color rgb="FFF8696B"/>
      </colorScale>
    </cfRule>
  </conditionalFormatting>
  <conditionalFormatting sqref="I24:L24">
    <cfRule type="colorScale" priority="91">
      <colorScale>
        <cfvo type="min"/>
        <cfvo type="max"/>
        <color rgb="FFFCFCFF"/>
        <color rgb="FFF8696B"/>
      </colorScale>
    </cfRule>
  </conditionalFormatting>
  <conditionalFormatting sqref="I25:L26">
    <cfRule type="colorScale" priority="86">
      <colorScale>
        <cfvo type="min"/>
        <cfvo type="max"/>
        <color rgb="FFFCFCFF"/>
        <color rgb="FFF8696B"/>
      </colorScale>
    </cfRule>
  </conditionalFormatting>
  <conditionalFormatting sqref="I27:L27">
    <cfRule type="colorScale" priority="85">
      <colorScale>
        <cfvo type="min"/>
        <cfvo type="max"/>
        <color rgb="FFFCFCFF"/>
        <color rgb="FFF8696B"/>
      </colorScale>
    </cfRule>
  </conditionalFormatting>
  <conditionalFormatting sqref="I28:L28">
    <cfRule type="colorScale" priority="84">
      <colorScale>
        <cfvo type="min"/>
        <cfvo type="max"/>
        <color rgb="FFFCFCFF"/>
        <color rgb="FFF8696B"/>
      </colorScale>
    </cfRule>
  </conditionalFormatting>
  <conditionalFormatting sqref="I29:L29">
    <cfRule type="colorScale" priority="83">
      <colorScale>
        <cfvo type="min"/>
        <cfvo type="max"/>
        <color rgb="FFFCFCFF"/>
        <color rgb="FFF8696B"/>
      </colorScale>
    </cfRule>
  </conditionalFormatting>
  <conditionalFormatting sqref="I30:L30">
    <cfRule type="colorScale" priority="78">
      <colorScale>
        <cfvo type="min"/>
        <cfvo type="max"/>
        <color rgb="FFFCFCFF"/>
        <color rgb="FFF8696B"/>
      </colorScale>
    </cfRule>
  </conditionalFormatting>
  <conditionalFormatting sqref="I31:L31">
    <cfRule type="colorScale" priority="77">
      <colorScale>
        <cfvo type="min"/>
        <cfvo type="max"/>
        <color rgb="FFFCFCFF"/>
        <color rgb="FFF8696B"/>
      </colorScale>
    </cfRule>
  </conditionalFormatting>
  <conditionalFormatting sqref="I32:L32">
    <cfRule type="colorScale" priority="76">
      <colorScale>
        <cfvo type="min"/>
        <cfvo type="max"/>
        <color rgb="FFFCFCFF"/>
        <color rgb="FFF8696B"/>
      </colorScale>
    </cfRule>
  </conditionalFormatting>
  <conditionalFormatting sqref="I33:L33">
    <cfRule type="colorScale" priority="75">
      <colorScale>
        <cfvo type="min"/>
        <cfvo type="max"/>
        <color rgb="FFFCFCFF"/>
        <color rgb="FFF8696B"/>
      </colorScale>
    </cfRule>
  </conditionalFormatting>
  <conditionalFormatting sqref="I9:L33 I83:L107">
    <cfRule type="expression" dxfId="13" priority="26">
      <formula>$B9=$S$2</formula>
    </cfRule>
  </conditionalFormatting>
  <conditionalFormatting sqref="B42:B66 B83:B107 D83:H107 B116:B140 B9:B33 D9:H33">
    <cfRule type="expression" dxfId="12" priority="1102">
      <formula>$B9=$S$76</formula>
    </cfRule>
  </conditionalFormatting>
  <conditionalFormatting sqref="I83:L107">
    <cfRule type="colorScale" priority="25">
      <colorScale>
        <cfvo type="min"/>
        <cfvo type="max"/>
        <color rgb="FFFCFCFF"/>
        <color rgb="FFF8696B"/>
      </colorScale>
    </cfRule>
  </conditionalFormatting>
  <conditionalFormatting sqref="I84:L84">
    <cfRule type="colorScale" priority="24">
      <colorScale>
        <cfvo type="min"/>
        <cfvo type="max"/>
        <color rgb="FFFCFCFF"/>
        <color rgb="FFF8696B"/>
      </colorScale>
    </cfRule>
  </conditionalFormatting>
  <conditionalFormatting sqref="I85:L85">
    <cfRule type="colorScale" priority="23">
      <colorScale>
        <cfvo type="min"/>
        <cfvo type="max"/>
        <color rgb="FFFCFCFF"/>
        <color rgb="FFF8696B"/>
      </colorScale>
    </cfRule>
  </conditionalFormatting>
  <conditionalFormatting sqref="I86:L86">
    <cfRule type="colorScale" priority="22">
      <colorScale>
        <cfvo type="min"/>
        <cfvo type="max"/>
        <color rgb="FFFCFCFF"/>
        <color rgb="FFF8696B"/>
      </colorScale>
    </cfRule>
  </conditionalFormatting>
  <conditionalFormatting sqref="I87:L87">
    <cfRule type="colorScale" priority="21">
      <colorScale>
        <cfvo type="min"/>
        <cfvo type="max"/>
        <color rgb="FFFCFCFF"/>
        <color rgb="FFF8696B"/>
      </colorScale>
    </cfRule>
  </conditionalFormatting>
  <conditionalFormatting sqref="I88:L88">
    <cfRule type="colorScale" priority="20">
      <colorScale>
        <cfvo type="min"/>
        <cfvo type="max"/>
        <color rgb="FFFCFCFF"/>
        <color rgb="FFF8696B"/>
      </colorScale>
    </cfRule>
  </conditionalFormatting>
  <conditionalFormatting sqref="I89:L89">
    <cfRule type="colorScale" priority="19">
      <colorScale>
        <cfvo type="min"/>
        <cfvo type="max"/>
        <color rgb="FFFCFCFF"/>
        <color rgb="FFF8696B"/>
      </colorScale>
    </cfRule>
  </conditionalFormatting>
  <conditionalFormatting sqref="I90:L90">
    <cfRule type="colorScale" priority="18">
      <colorScale>
        <cfvo type="min"/>
        <cfvo type="max"/>
        <color rgb="FFFCFCFF"/>
        <color rgb="FFF8696B"/>
      </colorScale>
    </cfRule>
  </conditionalFormatting>
  <conditionalFormatting sqref="I91:L91">
    <cfRule type="colorScale" priority="17">
      <colorScale>
        <cfvo type="min"/>
        <cfvo type="max"/>
        <color rgb="FFFCFCFF"/>
        <color rgb="FFF8696B"/>
      </colorScale>
    </cfRule>
  </conditionalFormatting>
  <conditionalFormatting sqref="I92:L92">
    <cfRule type="colorScale" priority="16">
      <colorScale>
        <cfvo type="min"/>
        <cfvo type="max"/>
        <color rgb="FFFCFCFF"/>
        <color rgb="FFF8696B"/>
      </colorScale>
    </cfRule>
  </conditionalFormatting>
  <conditionalFormatting sqref="I93:L93 I94">
    <cfRule type="colorScale" priority="15">
      <colorScale>
        <cfvo type="min"/>
        <cfvo type="max"/>
        <color rgb="FFFCFCFF"/>
        <color rgb="FFF8696B"/>
      </colorScale>
    </cfRule>
  </conditionalFormatting>
  <conditionalFormatting sqref="I94:L94">
    <cfRule type="colorScale" priority="14">
      <colorScale>
        <cfvo type="min"/>
        <cfvo type="max"/>
        <color rgb="FFFCFCFF"/>
        <color rgb="FFF8696B"/>
      </colorScale>
    </cfRule>
  </conditionalFormatting>
  <conditionalFormatting sqref="I95:L95">
    <cfRule type="colorScale" priority="13">
      <colorScale>
        <cfvo type="min"/>
        <cfvo type="max"/>
        <color rgb="FFFCFCFF"/>
        <color rgb="FFF8696B"/>
      </colorScale>
    </cfRule>
  </conditionalFormatting>
  <conditionalFormatting sqref="I96:L96">
    <cfRule type="colorScale" priority="12">
      <colorScale>
        <cfvo type="min"/>
        <cfvo type="max"/>
        <color rgb="FFFCFCFF"/>
        <color rgb="FFF8696B"/>
      </colorScale>
    </cfRule>
  </conditionalFormatting>
  <conditionalFormatting sqref="I97:L97">
    <cfRule type="colorScale" priority="11">
      <colorScale>
        <cfvo type="min"/>
        <cfvo type="max"/>
        <color rgb="FFFCFCFF"/>
        <color rgb="FFF8696B"/>
      </colorScale>
    </cfRule>
  </conditionalFormatting>
  <conditionalFormatting sqref="I98:L98">
    <cfRule type="colorScale" priority="10">
      <colorScale>
        <cfvo type="min"/>
        <cfvo type="max"/>
        <color rgb="FFFCFCFF"/>
        <color rgb="FFF8696B"/>
      </colorScale>
    </cfRule>
  </conditionalFormatting>
  <conditionalFormatting sqref="I99:L100">
    <cfRule type="colorScale" priority="9">
      <colorScale>
        <cfvo type="min"/>
        <cfvo type="max"/>
        <color rgb="FFFCFCFF"/>
        <color rgb="FFF8696B"/>
      </colorScale>
    </cfRule>
  </conditionalFormatting>
  <conditionalFormatting sqref="I101:L101">
    <cfRule type="colorScale" priority="8">
      <colorScale>
        <cfvo type="min"/>
        <cfvo type="max"/>
        <color rgb="FFFCFCFF"/>
        <color rgb="FFF8696B"/>
      </colorScale>
    </cfRule>
  </conditionalFormatting>
  <conditionalFormatting sqref="I102:L102">
    <cfRule type="colorScale" priority="7">
      <colorScale>
        <cfvo type="min"/>
        <cfvo type="max"/>
        <color rgb="FFFCFCFF"/>
        <color rgb="FFF8696B"/>
      </colorScale>
    </cfRule>
  </conditionalFormatting>
  <conditionalFormatting sqref="I103:L103">
    <cfRule type="colorScale" priority="6">
      <colorScale>
        <cfvo type="min"/>
        <cfvo type="max"/>
        <color rgb="FFFCFCFF"/>
        <color rgb="FFF8696B"/>
      </colorScale>
    </cfRule>
  </conditionalFormatting>
  <conditionalFormatting sqref="I104:L104">
    <cfRule type="colorScale" priority="5">
      <colorScale>
        <cfvo type="min"/>
        <cfvo type="max"/>
        <color rgb="FFFCFCFF"/>
        <color rgb="FFF8696B"/>
      </colorScale>
    </cfRule>
  </conditionalFormatting>
  <conditionalFormatting sqref="I105:L105">
    <cfRule type="colorScale" priority="4">
      <colorScale>
        <cfvo type="min"/>
        <cfvo type="max"/>
        <color rgb="FFFCFCFF"/>
        <color rgb="FFF8696B"/>
      </colorScale>
    </cfRule>
  </conditionalFormatting>
  <conditionalFormatting sqref="I106:L106">
    <cfRule type="colorScale" priority="3">
      <colorScale>
        <cfvo type="min"/>
        <cfvo type="max"/>
        <color rgb="FFFCFCFF"/>
        <color rgb="FFF8696B"/>
      </colorScale>
    </cfRule>
  </conditionalFormatting>
  <conditionalFormatting sqref="I107:L107">
    <cfRule type="colorScale" priority="2">
      <colorScale>
        <cfvo type="min"/>
        <cfvo type="max"/>
        <color rgb="FFFCFCFF"/>
        <color rgb="FFF8696B"/>
      </colorScale>
    </cfRule>
  </conditionalFormatting>
  <hyperlinks>
    <hyperlink ref="B153:E154" location="Vacancies!A1" display="Social Worker Vacancies" xr:uid="{00000000-0004-0000-0900-000000000000}"/>
    <hyperlink ref="B155:E156" location="Turnover!A1" display="Social Worker Turnover" xr:uid="{00000000-0004-0000-0900-000001000000}"/>
    <hyperlink ref="B157:E158" location="Agency!A1" display="Agency Social Workers" xr:uid="{00000000-0004-0000-0900-000002000000}"/>
    <hyperlink ref="B159:E160" location="Absence!A1" display="Absence" xr:uid="{00000000-0004-0000-0900-000003000000}"/>
    <hyperlink ref="B161:E162" location="Age!A1" display="Age" xr:uid="{00000000-0004-0000-0900-000004000000}"/>
    <hyperlink ref="B163:E164" location="TimeInService!A1" display="Time in Service" xr:uid="{00000000-0004-0000-0900-000005000000}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6">
    <tabColor indexed="39"/>
  </sheetPr>
  <dimension ref="A1:AD166"/>
  <sheetViews>
    <sheetView topLeftCell="A67" workbookViewId="0">
      <selection activeCell="E83" sqref="E83:J107"/>
    </sheetView>
  </sheetViews>
  <sheetFormatPr defaultColWidth="9.140625" defaultRowHeight="11.25" customHeight="1" x14ac:dyDescent="0.2"/>
  <cols>
    <col min="1" max="1" width="2.5703125" style="60" customWidth="1"/>
    <col min="2" max="2" width="18.28515625" style="60" customWidth="1"/>
    <col min="3" max="3" width="1.42578125" style="60" customWidth="1"/>
    <col min="4" max="4" width="10.28515625" style="60" customWidth="1"/>
    <col min="5" max="16" width="8.5703125" style="60" customWidth="1"/>
    <col min="17" max="17" width="2.5703125" style="60" customWidth="1"/>
    <col min="18" max="18" width="6.42578125" style="62" customWidth="1"/>
    <col min="19" max="19" width="4.85546875" style="62" hidden="1" customWidth="1"/>
    <col min="20" max="20" width="19.5703125" style="63" hidden="1" customWidth="1"/>
    <col min="21" max="21" width="19.42578125" style="63" hidden="1" customWidth="1"/>
    <col min="22" max="22" width="30" style="63" hidden="1" customWidth="1"/>
    <col min="23" max="24" width="16.7109375" style="63" hidden="1" customWidth="1"/>
    <col min="25" max="26" width="8.5703125" style="63" hidden="1" customWidth="1"/>
    <col min="27" max="27" width="3.5703125" style="63" customWidth="1"/>
    <col min="28" max="28" width="17" style="63" customWidth="1"/>
    <col min="29" max="29" width="5.7109375" style="63" customWidth="1"/>
    <col min="30" max="16384" width="9.140625" style="60"/>
  </cols>
  <sheetData>
    <row r="1" spans="1:29" ht="18.75" customHeight="1" x14ac:dyDescent="0.2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4"/>
      <c r="R1" s="89"/>
      <c r="S1" s="101"/>
      <c r="T1" s="102"/>
      <c r="U1" s="102"/>
      <c r="V1" s="102"/>
      <c r="W1" s="102"/>
      <c r="X1" s="102"/>
      <c r="Y1" s="102"/>
      <c r="Z1" s="102"/>
      <c r="AA1" s="102"/>
      <c r="AB1" s="102"/>
      <c r="AC1" s="102"/>
    </row>
    <row r="2" spans="1:29" ht="18.75" customHeight="1" x14ac:dyDescent="0.2">
      <c r="A2" s="77"/>
      <c r="B2" s="85" t="s">
        <v>64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6"/>
      <c r="R2" s="90"/>
      <c r="S2" s="103"/>
      <c r="T2" s="105" t="e">
        <f>VLOOKUP(U2,$T$83:$U$104,2,FALSE)</f>
        <v>#N/A</v>
      </c>
      <c r="U2" s="105" t="str">
        <f>Home!$B$7</f>
        <v>(none)</v>
      </c>
      <c r="V2" s="47" t="str">
        <f>"Selected LA- "&amp;U2</f>
        <v>Selected LA- (none)</v>
      </c>
    </row>
    <row r="3" spans="1:29" ht="18.75" customHeight="1" x14ac:dyDescent="0.2">
      <c r="A3" s="82"/>
      <c r="B3" s="83"/>
      <c r="C3" s="83"/>
      <c r="D3" s="122"/>
      <c r="E3" s="83"/>
      <c r="F3" s="83"/>
      <c r="G3" s="122"/>
      <c r="H3" s="122"/>
      <c r="I3" s="83"/>
      <c r="J3" s="217"/>
      <c r="K3" s="83"/>
      <c r="L3" s="83"/>
      <c r="M3" s="83"/>
      <c r="N3" s="83"/>
      <c r="O3" s="83"/>
      <c r="P3" s="217"/>
      <c r="Q3" s="84"/>
      <c r="R3" s="90"/>
      <c r="S3" s="103"/>
    </row>
    <row r="4" spans="1:29" ht="13.5" customHeight="1" x14ac:dyDescent="0.2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4"/>
      <c r="R4" s="90"/>
      <c r="S4" s="103"/>
      <c r="U4" s="150">
        <v>0</v>
      </c>
      <c r="V4" s="63">
        <v>21.5</v>
      </c>
    </row>
    <row r="5" spans="1:29" s="61" customFormat="1" ht="15" customHeight="1" x14ac:dyDescent="0.2">
      <c r="A5" s="78"/>
      <c r="B5" s="141" t="s">
        <v>91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79"/>
      <c r="R5" s="91"/>
      <c r="S5" s="106"/>
      <c r="T5" s="149" t="s">
        <v>39</v>
      </c>
      <c r="U5" s="151">
        <f>I31</f>
        <v>0</v>
      </c>
      <c r="V5" s="152">
        <f>U5</f>
        <v>0</v>
      </c>
      <c r="W5" s="107"/>
      <c r="X5" s="107"/>
      <c r="Y5" s="107"/>
      <c r="Z5" s="107"/>
      <c r="AA5" s="107"/>
      <c r="AB5" s="107"/>
      <c r="AC5" s="107"/>
    </row>
    <row r="6" spans="1:29" ht="15" customHeight="1" x14ac:dyDescent="0.2">
      <c r="A6" s="77"/>
      <c r="B6" s="166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76"/>
      <c r="R6" s="90"/>
      <c r="S6" s="103"/>
      <c r="T6" s="149" t="s">
        <v>42</v>
      </c>
      <c r="U6" s="172">
        <f>I32</f>
        <v>0</v>
      </c>
      <c r="V6" s="152">
        <f>U6</f>
        <v>0</v>
      </c>
    </row>
    <row r="7" spans="1:29" ht="12.75" customHeight="1" x14ac:dyDescent="0.2">
      <c r="A7" s="135"/>
      <c r="B7" s="58"/>
      <c r="C7" s="58"/>
      <c r="D7" s="384" t="s">
        <v>81</v>
      </c>
      <c r="E7" s="388" t="s">
        <v>59</v>
      </c>
      <c r="F7" s="389"/>
      <c r="G7" s="389"/>
      <c r="H7" s="389"/>
      <c r="I7" s="389"/>
      <c r="J7" s="390"/>
      <c r="K7" s="388" t="s">
        <v>60</v>
      </c>
      <c r="L7" s="389"/>
      <c r="M7" s="389"/>
      <c r="N7" s="389"/>
      <c r="O7" s="389"/>
      <c r="P7" s="390"/>
      <c r="Q7" s="76"/>
      <c r="R7" s="90"/>
      <c r="S7" s="103"/>
      <c r="T7" s="149"/>
      <c r="U7" s="172"/>
      <c r="V7" s="152"/>
    </row>
    <row r="8" spans="1:29" s="66" customFormat="1" ht="36" customHeight="1" x14ac:dyDescent="0.2">
      <c r="A8" s="80"/>
      <c r="B8" s="210"/>
      <c r="C8" s="65"/>
      <c r="D8" s="385"/>
      <c r="E8" s="220" t="s">
        <v>67</v>
      </c>
      <c r="F8" s="167" t="s">
        <v>65</v>
      </c>
      <c r="G8" s="167" t="s">
        <v>66</v>
      </c>
      <c r="H8" s="167" t="s">
        <v>68</v>
      </c>
      <c r="I8" s="167" t="s">
        <v>69</v>
      </c>
      <c r="J8" s="168" t="s">
        <v>70</v>
      </c>
      <c r="K8" s="220" t="s">
        <v>67</v>
      </c>
      <c r="L8" s="167" t="s">
        <v>65</v>
      </c>
      <c r="M8" s="167" t="s">
        <v>66</v>
      </c>
      <c r="N8" s="167" t="s">
        <v>68</v>
      </c>
      <c r="O8" s="167" t="s">
        <v>69</v>
      </c>
      <c r="P8" s="168" t="s">
        <v>70</v>
      </c>
      <c r="Q8" s="81"/>
      <c r="R8" s="92"/>
      <c r="S8" s="109"/>
      <c r="T8" s="149" t="s">
        <v>40</v>
      </c>
      <c r="U8" s="171">
        <f>I33</f>
        <v>0</v>
      </c>
      <c r="V8" s="171">
        <f>U8</f>
        <v>0</v>
      </c>
      <c r="W8" s="112"/>
      <c r="X8" s="112"/>
      <c r="Y8" s="112"/>
      <c r="Z8" s="112"/>
      <c r="AA8" s="112"/>
      <c r="AB8" s="112"/>
      <c r="AC8" s="112"/>
    </row>
    <row r="9" spans="1:29" s="66" customFormat="1" ht="13.5" customHeight="1" x14ac:dyDescent="0.2">
      <c r="A9" s="80"/>
      <c r="B9" s="67" t="s">
        <v>0</v>
      </c>
      <c r="C9" s="65"/>
      <c r="D9" s="197">
        <f>Bracknell_Forest csww_fte</f>
        <v>71.7</v>
      </c>
      <c r="E9" s="202">
        <f>CharBracknell_ForestTime_in_serviceLess_than_2_yearsTime_in_serviceLess_than_2_years Char_fte</f>
        <v>26</v>
      </c>
      <c r="F9" s="174">
        <f>CharBracknell_ForestTime_in_serviceLess_than_2_yearsTime_in_serviceLess_than_2_years Char_fte</f>
        <v>26</v>
      </c>
      <c r="G9" s="174"/>
      <c r="H9" s="174"/>
      <c r="I9" s="178"/>
      <c r="J9" s="146"/>
      <c r="K9" s="265">
        <f>IF(E9="x","x",E9/$D9)</f>
        <v>0.36262203626220363</v>
      </c>
      <c r="L9" s="266">
        <f t="shared" ref="L9:L33" si="0">IF(F9="x","x",F9/$D9)</f>
        <v>0.36262203626220363</v>
      </c>
      <c r="M9" s="266">
        <f t="shared" ref="M9:M33" si="1">IF(G9="x","x",G9/$D9)</f>
        <v>0</v>
      </c>
      <c r="N9" s="266">
        <f t="shared" ref="N9:N33" si="2">IF(H9="x","x",H9/$D9)</f>
        <v>0</v>
      </c>
      <c r="O9" s="270">
        <f t="shared" ref="O9:O33" si="3">IF(I9="x","x",I9/$D9)</f>
        <v>0</v>
      </c>
      <c r="P9" s="267">
        <f t="shared" ref="P9:P33" si="4">IF(J9="x","x",J9/$D9)</f>
        <v>0</v>
      </c>
      <c r="Q9" s="81"/>
      <c r="R9" s="92"/>
      <c r="S9" s="109"/>
      <c r="T9" s="59" t="str">
        <f t="shared" ref="T9:T32" si="5">B9</f>
        <v>Bracknell Forest</v>
      </c>
      <c r="U9" s="113" t="b">
        <f t="shared" ref="U9:U32" si="6">IF(T9=$U$76,I9)</f>
        <v>0</v>
      </c>
      <c r="W9" s="112"/>
      <c r="X9" s="112"/>
      <c r="Y9" s="112"/>
      <c r="Z9" s="112"/>
      <c r="AA9" s="112"/>
      <c r="AB9" s="112"/>
      <c r="AC9" s="112"/>
    </row>
    <row r="10" spans="1:29" s="66" customFormat="1" ht="13.5" customHeight="1" x14ac:dyDescent="0.2">
      <c r="A10" s="80"/>
      <c r="B10" s="67" t="s">
        <v>22</v>
      </c>
      <c r="C10" s="65"/>
      <c r="D10" s="197">
        <f>Brighton_and_Hove csww_fte</f>
        <v>215.8</v>
      </c>
      <c r="E10" s="202">
        <f>CharBrighton_and_HoveTime_in_serviceLess_than_2_yearsTime_in_serviceLess_than_2_years Char_fte</f>
        <v>109</v>
      </c>
      <c r="F10" s="174">
        <f>CharBrighton_and_HoveTime_in_serviceLess_than_2_yearsTime_in_serviceLess_than_2_years Char_fte</f>
        <v>109</v>
      </c>
      <c r="G10" s="174"/>
      <c r="H10" s="174"/>
      <c r="I10" s="174"/>
      <c r="J10" s="118"/>
      <c r="K10" s="265">
        <f t="shared" ref="K10:K11" si="7">IF(E10="x","x",E10/$D10)</f>
        <v>0.50509731232622801</v>
      </c>
      <c r="L10" s="266">
        <f t="shared" ref="L10:L11" si="8">IF(F10="x","x",F10/$D10)</f>
        <v>0.50509731232622801</v>
      </c>
      <c r="M10" s="266">
        <f t="shared" ref="M10:M11" si="9">IF(G10="x","x",G10/$D10)</f>
        <v>0</v>
      </c>
      <c r="N10" s="266">
        <f t="shared" ref="N10:N11" si="10">IF(H10="x","x",H10/$D10)</f>
        <v>0</v>
      </c>
      <c r="O10" s="270">
        <f t="shared" ref="O10:O11" si="11">IF(I10="x","x",I10/$D10)</f>
        <v>0</v>
      </c>
      <c r="P10" s="267">
        <f t="shared" ref="P10:P11" si="12">IF(J10="x","x",J10/$D10)</f>
        <v>0</v>
      </c>
      <c r="Q10" s="81"/>
      <c r="R10" s="92"/>
      <c r="S10" s="109"/>
      <c r="T10" s="59" t="str">
        <f t="shared" si="5"/>
        <v>Brighton &amp; Hove</v>
      </c>
      <c r="U10" s="113" t="b">
        <f t="shared" si="6"/>
        <v>0</v>
      </c>
      <c r="W10" s="112"/>
      <c r="X10" s="112"/>
      <c r="Y10" s="112"/>
      <c r="Z10" s="112"/>
      <c r="AA10" s="112"/>
      <c r="AB10" s="112"/>
      <c r="AC10" s="112"/>
    </row>
    <row r="11" spans="1:29" s="66" customFormat="1" ht="13.5" customHeight="1" x14ac:dyDescent="0.2">
      <c r="A11" s="80"/>
      <c r="B11" s="67" t="s">
        <v>8</v>
      </c>
      <c r="C11" s="65"/>
      <c r="D11" s="197">
        <f>Buckinghamshire csww_fte</f>
        <v>218.2</v>
      </c>
      <c r="E11" s="202">
        <f>CharBuckinghamshireTime_in_serviceLess_than_2_yearsTime_in_serviceLess_than_2_years Char_fte</f>
        <v>107.6</v>
      </c>
      <c r="F11" s="174">
        <f>CharBuckinghamshireTime_in_serviceLess_than_2_yearsTime_in_serviceLess_than_2_years Char_fte</f>
        <v>107.6</v>
      </c>
      <c r="G11" s="174"/>
      <c r="H11" s="174"/>
      <c r="I11" s="174"/>
      <c r="J11" s="118"/>
      <c r="K11" s="265">
        <f t="shared" si="7"/>
        <v>0.49312557286892761</v>
      </c>
      <c r="L11" s="266">
        <f t="shared" si="8"/>
        <v>0.49312557286892761</v>
      </c>
      <c r="M11" s="266">
        <f t="shared" si="9"/>
        <v>0</v>
      </c>
      <c r="N11" s="266">
        <f t="shared" si="10"/>
        <v>0</v>
      </c>
      <c r="O11" s="270">
        <f t="shared" si="11"/>
        <v>0</v>
      </c>
      <c r="P11" s="267">
        <f t="shared" si="12"/>
        <v>0</v>
      </c>
      <c r="Q11" s="81"/>
      <c r="R11" s="92"/>
      <c r="S11" s="109"/>
      <c r="T11" s="59" t="str">
        <f t="shared" si="5"/>
        <v>Buckinghamshire</v>
      </c>
      <c r="U11" s="113" t="b">
        <f t="shared" si="6"/>
        <v>0</v>
      </c>
      <c r="W11" s="112"/>
      <c r="X11" s="112"/>
      <c r="Y11" s="112"/>
      <c r="Z11" s="112"/>
      <c r="AA11" s="112"/>
      <c r="AB11" s="112"/>
      <c r="AC11" s="112"/>
    </row>
    <row r="12" spans="1:29" s="66" customFormat="1" ht="13.5" customHeight="1" x14ac:dyDescent="0.2">
      <c r="A12" s="80"/>
      <c r="B12" s="67" t="s">
        <v>4</v>
      </c>
      <c r="C12" s="65"/>
      <c r="D12" s="197">
        <f>East_Sussex csww_fte</f>
        <v>313.39999999999998</v>
      </c>
      <c r="E12" s="202">
        <f>CharEast_SussexTime_in_serviceLess_than_2_yearsTime_in_serviceLess_than_2_years Char_fte</f>
        <v>73</v>
      </c>
      <c r="F12" s="174">
        <f>CharEast_SussexTime_in_serviceLess_than_2_yearsTime_in_serviceLess_than_2_years Char_fte</f>
        <v>73</v>
      </c>
      <c r="G12" s="174"/>
      <c r="H12" s="174"/>
      <c r="I12" s="174"/>
      <c r="J12" s="118"/>
      <c r="K12" s="265">
        <f t="shared" ref="K12:K33" si="13">IF(E12="x","x",E12/$D12)</f>
        <v>0.23292916400765795</v>
      </c>
      <c r="L12" s="266">
        <f t="shared" si="0"/>
        <v>0.23292916400765795</v>
      </c>
      <c r="M12" s="266">
        <f t="shared" si="1"/>
        <v>0</v>
      </c>
      <c r="N12" s="266">
        <f t="shared" si="2"/>
        <v>0</v>
      </c>
      <c r="O12" s="266">
        <f t="shared" si="3"/>
        <v>0</v>
      </c>
      <c r="P12" s="268">
        <f t="shared" si="4"/>
        <v>0</v>
      </c>
      <c r="Q12" s="81"/>
      <c r="R12" s="92"/>
      <c r="S12" s="109"/>
      <c r="T12" s="59" t="str">
        <f t="shared" si="5"/>
        <v>East Sussex</v>
      </c>
      <c r="U12" s="113" t="b">
        <f t="shared" si="6"/>
        <v>0</v>
      </c>
      <c r="W12" s="112"/>
      <c r="X12" s="112"/>
      <c r="Y12" s="112"/>
      <c r="Z12" s="112"/>
      <c r="AA12" s="112"/>
      <c r="AB12" s="112"/>
      <c r="AC12" s="112"/>
    </row>
    <row r="13" spans="1:29" s="66" customFormat="1" ht="13.5" customHeight="1" x14ac:dyDescent="0.2">
      <c r="A13" s="80"/>
      <c r="B13" s="67" t="s">
        <v>6</v>
      </c>
      <c r="C13" s="65"/>
      <c r="D13" s="197">
        <f>Hampshire csww_fte</f>
        <v>462.7</v>
      </c>
      <c r="E13" s="202">
        <f>CharHampshireTime_in_serviceLess_than_2_yearsTime_in_serviceLess_than_2_years Char_fte</f>
        <v>152.30000000000001</v>
      </c>
      <c r="F13" s="174">
        <f>CharHampshireTime_in_serviceLess_than_2_yearsTime_in_serviceLess_than_2_years Char_fte</f>
        <v>152.30000000000001</v>
      </c>
      <c r="G13" s="174"/>
      <c r="H13" s="174"/>
      <c r="I13" s="174"/>
      <c r="J13" s="118"/>
      <c r="K13" s="265">
        <f t="shared" si="13"/>
        <v>0.32915496001728983</v>
      </c>
      <c r="L13" s="266">
        <f t="shared" si="0"/>
        <v>0.32915496001728983</v>
      </c>
      <c r="M13" s="266">
        <f t="shared" si="1"/>
        <v>0</v>
      </c>
      <c r="N13" s="266">
        <f t="shared" si="2"/>
        <v>0</v>
      </c>
      <c r="O13" s="270">
        <f t="shared" si="3"/>
        <v>0</v>
      </c>
      <c r="P13" s="267">
        <f t="shared" si="4"/>
        <v>0</v>
      </c>
      <c r="Q13" s="81"/>
      <c r="R13" s="92"/>
      <c r="S13" s="109"/>
      <c r="T13" s="59" t="str">
        <f t="shared" si="5"/>
        <v>Hampshire</v>
      </c>
      <c r="U13" s="113" t="b">
        <f t="shared" si="6"/>
        <v>0</v>
      </c>
      <c r="W13" s="112"/>
      <c r="X13" s="112"/>
      <c r="Y13" s="112"/>
      <c r="Z13" s="112"/>
      <c r="AA13" s="112"/>
      <c r="AB13" s="112"/>
      <c r="AC13" s="112"/>
    </row>
    <row r="14" spans="1:29" s="66" customFormat="1" ht="13.5" customHeight="1" x14ac:dyDescent="0.2">
      <c r="A14" s="80"/>
      <c r="B14" s="67" t="s">
        <v>1</v>
      </c>
      <c r="C14" s="65"/>
      <c r="D14" s="197">
        <f>Isle_of_Wight csww_fte</f>
        <v>71.2</v>
      </c>
      <c r="E14" s="202">
        <f>CharIsle_of_WightTime_in_serviceLess_than_2_yearsTime_in_serviceLess_than_2_years Char_fte</f>
        <v>20.2</v>
      </c>
      <c r="F14" s="174">
        <f>CharIsle_of_WightTime_in_serviceLess_than_2_yearsTime_in_serviceLess_than_2_years Char_fte</f>
        <v>20.2</v>
      </c>
      <c r="G14" s="174"/>
      <c r="H14" s="174"/>
      <c r="I14" s="174"/>
      <c r="J14" s="118"/>
      <c r="K14" s="265">
        <f t="shared" si="13"/>
        <v>0.2837078651685393</v>
      </c>
      <c r="L14" s="266">
        <f t="shared" si="0"/>
        <v>0.2837078651685393</v>
      </c>
      <c r="M14" s="266">
        <f t="shared" si="1"/>
        <v>0</v>
      </c>
      <c r="N14" s="266">
        <f t="shared" si="2"/>
        <v>0</v>
      </c>
      <c r="O14" s="266">
        <f t="shared" si="3"/>
        <v>0</v>
      </c>
      <c r="P14" s="268">
        <f t="shared" si="4"/>
        <v>0</v>
      </c>
      <c r="Q14" s="81"/>
      <c r="R14" s="92"/>
      <c r="S14" s="109"/>
      <c r="T14" s="59" t="str">
        <f t="shared" si="5"/>
        <v>Isle of Wight</v>
      </c>
      <c r="U14" s="113" t="b">
        <f t="shared" si="6"/>
        <v>0</v>
      </c>
      <c r="W14" s="112"/>
      <c r="X14" s="112"/>
      <c r="Y14" s="112"/>
      <c r="Z14" s="112"/>
      <c r="AA14" s="112"/>
      <c r="AB14" s="112"/>
      <c r="AC14" s="112"/>
    </row>
    <row r="15" spans="1:29" s="66" customFormat="1" ht="13.5" customHeight="1" x14ac:dyDescent="0.2">
      <c r="A15" s="80"/>
      <c r="B15" s="67" t="s">
        <v>9</v>
      </c>
      <c r="C15" s="65"/>
      <c r="D15" s="197">
        <f>Kent csww_fte</f>
        <v>702</v>
      </c>
      <c r="E15" s="202">
        <f>CharKentTime_in_serviceLess_than_2_yearsTime_in_serviceLess_than_2_years Char_fte</f>
        <v>190.9</v>
      </c>
      <c r="F15" s="174">
        <f>CharKentTime_in_serviceLess_than_2_yearsTime_in_serviceLess_than_2_years Char_fte</f>
        <v>190.9</v>
      </c>
      <c r="G15" s="174"/>
      <c r="H15" s="174"/>
      <c r="I15" s="174"/>
      <c r="J15" s="118"/>
      <c r="K15" s="265">
        <f t="shared" si="13"/>
        <v>0.27193732193732195</v>
      </c>
      <c r="L15" s="266">
        <f t="shared" si="0"/>
        <v>0.27193732193732195</v>
      </c>
      <c r="M15" s="266">
        <f t="shared" si="1"/>
        <v>0</v>
      </c>
      <c r="N15" s="266">
        <f t="shared" si="2"/>
        <v>0</v>
      </c>
      <c r="O15" s="270">
        <f t="shared" si="3"/>
        <v>0</v>
      </c>
      <c r="P15" s="267">
        <f t="shared" si="4"/>
        <v>0</v>
      </c>
      <c r="Q15" s="81"/>
      <c r="R15" s="92"/>
      <c r="S15" s="109"/>
      <c r="T15" s="59" t="str">
        <f t="shared" si="5"/>
        <v>Kent</v>
      </c>
      <c r="U15" s="113" t="b">
        <f t="shared" si="6"/>
        <v>0</v>
      </c>
      <c r="W15" s="112"/>
      <c r="X15" s="112"/>
      <c r="Y15" s="112"/>
      <c r="Z15" s="112"/>
      <c r="AA15" s="112"/>
      <c r="AB15" s="112"/>
      <c r="AC15" s="112"/>
    </row>
    <row r="16" spans="1:29" s="66" customFormat="1" ht="13.5" customHeight="1" x14ac:dyDescent="0.2">
      <c r="A16" s="80"/>
      <c r="B16" s="67" t="s">
        <v>2</v>
      </c>
      <c r="C16" s="65"/>
      <c r="D16" s="197">
        <f>Medway csww_fte</f>
        <v>129.80000000000001</v>
      </c>
      <c r="E16" s="202">
        <f>CharMedwayTime_in_serviceLess_than_2_yearsTime_in_serviceLess_than_2_years Char_fte</f>
        <v>45.6</v>
      </c>
      <c r="F16" s="174">
        <f>CharMedwayTime_in_serviceLess_than_2_yearsTime_in_serviceLess_than_2_years Char_fte</f>
        <v>45.6</v>
      </c>
      <c r="G16" s="174"/>
      <c r="H16" s="174"/>
      <c r="I16" s="174"/>
      <c r="J16" s="118"/>
      <c r="K16" s="265">
        <f t="shared" si="13"/>
        <v>0.35130970724191063</v>
      </c>
      <c r="L16" s="266">
        <f t="shared" si="0"/>
        <v>0.35130970724191063</v>
      </c>
      <c r="M16" s="266">
        <f t="shared" si="1"/>
        <v>0</v>
      </c>
      <c r="N16" s="266">
        <f t="shared" si="2"/>
        <v>0</v>
      </c>
      <c r="O16" s="266">
        <f t="shared" si="3"/>
        <v>0</v>
      </c>
      <c r="P16" s="268">
        <f t="shared" si="4"/>
        <v>0</v>
      </c>
      <c r="Q16" s="81"/>
      <c r="R16" s="92"/>
      <c r="S16" s="109"/>
      <c r="T16" s="59" t="str">
        <f t="shared" si="5"/>
        <v>Medway</v>
      </c>
      <c r="U16" s="113" t="b">
        <f t="shared" si="6"/>
        <v>0</v>
      </c>
      <c r="W16" s="112"/>
      <c r="X16" s="112"/>
      <c r="Y16" s="112"/>
      <c r="Z16" s="112"/>
      <c r="AA16" s="112"/>
      <c r="AB16" s="112"/>
      <c r="AC16" s="112"/>
    </row>
    <row r="17" spans="1:29" s="66" customFormat="1" ht="13.5" customHeight="1" x14ac:dyDescent="0.2">
      <c r="A17" s="80"/>
      <c r="B17" s="67" t="s">
        <v>10</v>
      </c>
      <c r="C17" s="65"/>
      <c r="D17" s="197">
        <f>Milton_Keynes csww_fte</f>
        <v>142.1</v>
      </c>
      <c r="E17" s="202">
        <f>CharMilton_KeynesTime_in_serviceLess_than_2_yearsTime_in_serviceLess_than_2_years Char_fte</f>
        <v>46.2</v>
      </c>
      <c r="F17" s="174">
        <f>CharMilton_KeynesTime_in_serviceLess_than_2_yearsTime_in_serviceLess_than_2_years Char_fte</f>
        <v>46.2</v>
      </c>
      <c r="G17" s="174"/>
      <c r="H17" s="174"/>
      <c r="I17" s="174"/>
      <c r="J17" s="118"/>
      <c r="K17" s="265">
        <f t="shared" si="13"/>
        <v>0.32512315270935965</v>
      </c>
      <c r="L17" s="266">
        <f t="shared" si="0"/>
        <v>0.32512315270935965</v>
      </c>
      <c r="M17" s="266">
        <f t="shared" si="1"/>
        <v>0</v>
      </c>
      <c r="N17" s="266">
        <f t="shared" si="2"/>
        <v>0</v>
      </c>
      <c r="O17" s="270">
        <f t="shared" si="3"/>
        <v>0</v>
      </c>
      <c r="P17" s="267">
        <f t="shared" si="4"/>
        <v>0</v>
      </c>
      <c r="Q17" s="81"/>
      <c r="R17" s="92"/>
      <c r="S17" s="109"/>
      <c r="T17" s="59" t="str">
        <f t="shared" si="5"/>
        <v>Milton Keynes</v>
      </c>
      <c r="U17" s="113" t="b">
        <f t="shared" si="6"/>
        <v>0</v>
      </c>
      <c r="W17" s="112"/>
      <c r="X17" s="112"/>
      <c r="Y17" s="112"/>
      <c r="Z17" s="112"/>
      <c r="AA17" s="112"/>
      <c r="AB17" s="112"/>
      <c r="AC17" s="112"/>
    </row>
    <row r="18" spans="1:29" s="66" customFormat="1" ht="13.5" customHeight="1" x14ac:dyDescent="0.2">
      <c r="A18" s="80"/>
      <c r="B18" s="67" t="s">
        <v>11</v>
      </c>
      <c r="C18" s="65"/>
      <c r="D18" s="197">
        <f>Oxfordshire csww_fte</f>
        <v>363.4</v>
      </c>
      <c r="E18" s="202">
        <f>CharOxfordshireTime_in_serviceLess_than_2_yearsTime_in_serviceLess_than_2_years Char_fte</f>
        <v>116.7</v>
      </c>
      <c r="F18" s="174">
        <f>CharOxfordshireTime_in_serviceLess_than_2_yearsTime_in_serviceLess_than_2_years Char_fte</f>
        <v>116.7</v>
      </c>
      <c r="G18" s="174"/>
      <c r="H18" s="174"/>
      <c r="I18" s="174"/>
      <c r="J18" s="118"/>
      <c r="K18" s="265">
        <f t="shared" si="13"/>
        <v>0.32113373692900388</v>
      </c>
      <c r="L18" s="266">
        <f t="shared" si="0"/>
        <v>0.32113373692900388</v>
      </c>
      <c r="M18" s="266">
        <f t="shared" si="1"/>
        <v>0</v>
      </c>
      <c r="N18" s="266">
        <f t="shared" si="2"/>
        <v>0</v>
      </c>
      <c r="O18" s="266">
        <f t="shared" si="3"/>
        <v>0</v>
      </c>
      <c r="P18" s="268">
        <f t="shared" si="4"/>
        <v>0</v>
      </c>
      <c r="Q18" s="81"/>
      <c r="R18" s="92"/>
      <c r="S18" s="109"/>
      <c r="T18" s="59" t="str">
        <f t="shared" si="5"/>
        <v>Oxfordshire</v>
      </c>
      <c r="U18" s="113" t="b">
        <f t="shared" si="6"/>
        <v>0</v>
      </c>
      <c r="W18" s="112"/>
      <c r="X18" s="112"/>
      <c r="Y18" s="112"/>
      <c r="Z18" s="112"/>
      <c r="AA18" s="112"/>
      <c r="AB18" s="112"/>
      <c r="AC18" s="112"/>
    </row>
    <row r="19" spans="1:29" s="66" customFormat="1" ht="13.5" customHeight="1" x14ac:dyDescent="0.2">
      <c r="A19" s="80"/>
      <c r="B19" s="67" t="s">
        <v>12</v>
      </c>
      <c r="C19" s="65"/>
      <c r="D19" s="197">
        <f>Portsmouth csww_fte</f>
        <v>172</v>
      </c>
      <c r="E19" s="202">
        <f>CharPortsmouthTime_in_serviceLess_than_2_yearsTime_in_serviceLess_than_2_years Char_fte</f>
        <v>50.9</v>
      </c>
      <c r="F19" s="174">
        <f>CharPortsmouthTime_in_serviceLess_than_2_yearsTime_in_serviceLess_than_2_years Char_fte</f>
        <v>50.9</v>
      </c>
      <c r="G19" s="174"/>
      <c r="H19" s="174"/>
      <c r="I19" s="174"/>
      <c r="J19" s="118"/>
      <c r="K19" s="265">
        <f t="shared" si="13"/>
        <v>0.29593023255813955</v>
      </c>
      <c r="L19" s="266">
        <f t="shared" si="0"/>
        <v>0.29593023255813955</v>
      </c>
      <c r="M19" s="266">
        <f t="shared" si="1"/>
        <v>0</v>
      </c>
      <c r="N19" s="266">
        <f t="shared" si="2"/>
        <v>0</v>
      </c>
      <c r="O19" s="270">
        <f t="shared" si="3"/>
        <v>0</v>
      </c>
      <c r="P19" s="267">
        <f t="shared" si="4"/>
        <v>0</v>
      </c>
      <c r="Q19" s="81"/>
      <c r="R19" s="92"/>
      <c r="S19" s="109"/>
      <c r="T19" s="59" t="str">
        <f t="shared" si="5"/>
        <v>Portsmouth</v>
      </c>
      <c r="U19" s="113" t="b">
        <f t="shared" si="6"/>
        <v>0</v>
      </c>
      <c r="W19" s="112"/>
      <c r="X19" s="112"/>
      <c r="Y19" s="112"/>
      <c r="Z19" s="112"/>
      <c r="AA19" s="112"/>
      <c r="AB19" s="112"/>
      <c r="AC19" s="112"/>
    </row>
    <row r="20" spans="1:29" s="66" customFormat="1" ht="13.5" customHeight="1" x14ac:dyDescent="0.2">
      <c r="A20" s="80"/>
      <c r="B20" s="67" t="s">
        <v>3</v>
      </c>
      <c r="C20" s="65"/>
      <c r="D20" s="197">
        <f>Reading csww_fte</f>
        <v>96.8</v>
      </c>
      <c r="E20" s="202">
        <f>CharReadingTime_in_serviceLess_than_2_yearsTime_in_serviceLess_than_2_years Char_fte</f>
        <v>42.9</v>
      </c>
      <c r="F20" s="174">
        <f>CharReadingTime_in_serviceLess_than_2_yearsTime_in_serviceLess_than_2_years Char_fte</f>
        <v>42.9</v>
      </c>
      <c r="G20" s="174"/>
      <c r="H20" s="174"/>
      <c r="I20" s="174"/>
      <c r="J20" s="118"/>
      <c r="K20" s="265">
        <f t="shared" si="13"/>
        <v>0.44318181818181818</v>
      </c>
      <c r="L20" s="266">
        <f t="shared" si="0"/>
        <v>0.44318181818181818</v>
      </c>
      <c r="M20" s="266">
        <f t="shared" si="1"/>
        <v>0</v>
      </c>
      <c r="N20" s="266">
        <f t="shared" si="2"/>
        <v>0</v>
      </c>
      <c r="O20" s="266">
        <f t="shared" si="3"/>
        <v>0</v>
      </c>
      <c r="P20" s="268">
        <f t="shared" si="4"/>
        <v>0</v>
      </c>
      <c r="Q20" s="81"/>
      <c r="R20" s="92"/>
      <c r="S20" s="109"/>
      <c r="T20" s="59" t="str">
        <f t="shared" si="5"/>
        <v>Reading</v>
      </c>
      <c r="U20" s="113" t="b">
        <f t="shared" si="6"/>
        <v>0</v>
      </c>
      <c r="W20" s="112"/>
      <c r="X20" s="112"/>
      <c r="Y20" s="112"/>
      <c r="Z20" s="112"/>
      <c r="AA20" s="112"/>
      <c r="AB20" s="112"/>
      <c r="AC20" s="112"/>
    </row>
    <row r="21" spans="1:29" s="66" customFormat="1" ht="13.5" customHeight="1" x14ac:dyDescent="0.2">
      <c r="A21" s="80"/>
      <c r="B21" s="67" t="s">
        <v>13</v>
      </c>
      <c r="C21" s="65"/>
      <c r="D21" s="197">
        <f>Slough csww_fte</f>
        <v>94.1</v>
      </c>
      <c r="E21" s="202">
        <f>CharSloughTime_in_serviceLess_than_2_yearsTime_in_serviceLess_than_2_years Char_fte</f>
        <v>44.5</v>
      </c>
      <c r="F21" s="174">
        <f>CharSloughTime_in_serviceLess_than_2_yearsTime_in_serviceLess_than_2_years Char_fte</f>
        <v>44.5</v>
      </c>
      <c r="G21" s="174"/>
      <c r="H21" s="174"/>
      <c r="I21" s="174"/>
      <c r="J21" s="118"/>
      <c r="K21" s="265">
        <f t="shared" si="13"/>
        <v>0.47290116896918177</v>
      </c>
      <c r="L21" s="266">
        <f t="shared" si="0"/>
        <v>0.47290116896918177</v>
      </c>
      <c r="M21" s="266">
        <f t="shared" si="1"/>
        <v>0</v>
      </c>
      <c r="N21" s="266">
        <f t="shared" si="2"/>
        <v>0</v>
      </c>
      <c r="O21" s="270">
        <f t="shared" si="3"/>
        <v>0</v>
      </c>
      <c r="P21" s="267">
        <f t="shared" si="4"/>
        <v>0</v>
      </c>
      <c r="Q21" s="81"/>
      <c r="R21" s="92"/>
      <c r="S21" s="109"/>
      <c r="T21" s="59" t="str">
        <f t="shared" si="5"/>
        <v>Slough</v>
      </c>
      <c r="U21" s="113" t="b">
        <f t="shared" si="6"/>
        <v>0</v>
      </c>
      <c r="W21" s="112"/>
      <c r="X21" s="112"/>
      <c r="Y21" s="112"/>
      <c r="Z21" s="112"/>
      <c r="AA21" s="112"/>
      <c r="AB21" s="112"/>
      <c r="AC21" s="112"/>
    </row>
    <row r="22" spans="1:29" s="66" customFormat="1" ht="13.5" customHeight="1" x14ac:dyDescent="0.2">
      <c r="A22" s="80"/>
      <c r="B22" s="67" t="s">
        <v>27</v>
      </c>
      <c r="C22" s="65"/>
      <c r="D22" s="197">
        <f>Somerset csww_fte</f>
        <v>233.2</v>
      </c>
      <c r="E22" s="202">
        <f>CharSomersetTime_in_serviceLess_than_2_yearsTime_in_serviceLess_than_2_years Char_fte</f>
        <v>71.400000000000006</v>
      </c>
      <c r="F22" s="174">
        <f>CharSomersetTime_in_serviceLess_than_2_yearsTime_in_serviceLess_than_2_years Char_fte</f>
        <v>71.400000000000006</v>
      </c>
      <c r="G22" s="174"/>
      <c r="H22" s="174"/>
      <c r="I22" s="174"/>
      <c r="J22" s="118"/>
      <c r="K22" s="265">
        <f t="shared" si="13"/>
        <v>0.30617495711835341</v>
      </c>
      <c r="L22" s="266">
        <f t="shared" si="0"/>
        <v>0.30617495711835341</v>
      </c>
      <c r="M22" s="266">
        <f t="shared" si="1"/>
        <v>0</v>
      </c>
      <c r="N22" s="266">
        <f t="shared" si="2"/>
        <v>0</v>
      </c>
      <c r="O22" s="266">
        <f t="shared" si="3"/>
        <v>0</v>
      </c>
      <c r="P22" s="268">
        <f t="shared" si="4"/>
        <v>0</v>
      </c>
      <c r="Q22" s="81"/>
      <c r="R22" s="92"/>
      <c r="S22" s="109"/>
      <c r="T22" s="59" t="str">
        <f t="shared" si="5"/>
        <v>Somerset</v>
      </c>
      <c r="U22" s="113" t="b">
        <f t="shared" si="6"/>
        <v>0</v>
      </c>
      <c r="W22" s="112"/>
      <c r="X22" s="112"/>
      <c r="Y22" s="112"/>
      <c r="Z22" s="112"/>
      <c r="AA22" s="112"/>
      <c r="AB22" s="112"/>
      <c r="AC22" s="112"/>
    </row>
    <row r="23" spans="1:29" s="66" customFormat="1" ht="13.5" customHeight="1" x14ac:dyDescent="0.2">
      <c r="A23" s="80"/>
      <c r="B23" s="67" t="s">
        <v>14</v>
      </c>
      <c r="C23" s="65"/>
      <c r="D23" s="197">
        <f>Southampton csww_fte</f>
        <v>180.7</v>
      </c>
      <c r="E23" s="202">
        <f>CharSouthamptonTime_in_serviceLess_than_2_yearsTime_in_serviceLess_than_2_years Char_fte</f>
        <v>52.7</v>
      </c>
      <c r="F23" s="174">
        <f>CharSouthamptonTime_in_serviceLess_than_2_yearsTime_in_serviceLess_than_2_years Char_fte</f>
        <v>52.7</v>
      </c>
      <c r="G23" s="174"/>
      <c r="H23" s="174"/>
      <c r="I23" s="174"/>
      <c r="J23" s="118"/>
      <c r="K23" s="265">
        <f t="shared" si="13"/>
        <v>0.29164360819037083</v>
      </c>
      <c r="L23" s="266">
        <f t="shared" si="0"/>
        <v>0.29164360819037083</v>
      </c>
      <c r="M23" s="266">
        <f t="shared" si="1"/>
        <v>0</v>
      </c>
      <c r="N23" s="266">
        <f t="shared" si="2"/>
        <v>0</v>
      </c>
      <c r="O23" s="270">
        <f t="shared" si="3"/>
        <v>0</v>
      </c>
      <c r="P23" s="267">
        <f t="shared" si="4"/>
        <v>0</v>
      </c>
      <c r="Q23" s="81"/>
      <c r="R23" s="92"/>
      <c r="S23" s="109"/>
      <c r="T23" s="59" t="str">
        <f t="shared" si="5"/>
        <v>Southampton</v>
      </c>
      <c r="U23" s="113" t="b">
        <f t="shared" si="6"/>
        <v>0</v>
      </c>
      <c r="W23" s="112"/>
      <c r="X23" s="112"/>
      <c r="Y23" s="112"/>
      <c r="Z23" s="112"/>
      <c r="AA23" s="112"/>
      <c r="AB23" s="112"/>
      <c r="AC23" s="112"/>
    </row>
    <row r="24" spans="1:29" s="66" customFormat="1" ht="13.5" customHeight="1" x14ac:dyDescent="0.2">
      <c r="A24" s="80"/>
      <c r="B24" s="67" t="s">
        <v>7</v>
      </c>
      <c r="C24" s="65"/>
      <c r="D24" s="197">
        <f>Surrey csww_fte</f>
        <v>470.8</v>
      </c>
      <c r="E24" s="202">
        <f>CharSurreyTime_in_serviceLess_than_2_yearsTime_in_serviceLess_than_2_years Char_fte</f>
        <v>114</v>
      </c>
      <c r="F24" s="174">
        <f>CharSurreyTime_in_serviceLess_than_2_yearsTime_in_serviceLess_than_2_years Char_fte</f>
        <v>114</v>
      </c>
      <c r="G24" s="174"/>
      <c r="H24" s="174"/>
      <c r="I24" s="174"/>
      <c r="J24" s="118"/>
      <c r="K24" s="265">
        <f t="shared" si="13"/>
        <v>0.24214103653355989</v>
      </c>
      <c r="L24" s="266">
        <f t="shared" si="0"/>
        <v>0.24214103653355989</v>
      </c>
      <c r="M24" s="266">
        <f t="shared" si="1"/>
        <v>0</v>
      </c>
      <c r="N24" s="266">
        <f t="shared" si="2"/>
        <v>0</v>
      </c>
      <c r="O24" s="266">
        <f t="shared" si="3"/>
        <v>0</v>
      </c>
      <c r="P24" s="268">
        <f t="shared" si="4"/>
        <v>0</v>
      </c>
      <c r="Q24" s="81"/>
      <c r="R24" s="92"/>
      <c r="S24" s="109"/>
      <c r="T24" s="59" t="str">
        <f t="shared" si="5"/>
        <v>Surrey</v>
      </c>
      <c r="U24" s="113" t="b">
        <f t="shared" si="6"/>
        <v>0</v>
      </c>
      <c r="W24" s="112"/>
      <c r="X24" s="112"/>
      <c r="Y24" s="112"/>
      <c r="Z24" s="112"/>
      <c r="AA24" s="112"/>
      <c r="AB24" s="112"/>
      <c r="AC24" s="112"/>
    </row>
    <row r="25" spans="1:29" s="66" customFormat="1" ht="13.5" customHeight="1" x14ac:dyDescent="0.2">
      <c r="A25" s="169"/>
      <c r="B25" s="67" t="s">
        <v>41</v>
      </c>
      <c r="C25" s="65"/>
      <c r="D25" s="197">
        <f>Swindon csww_fte</f>
        <v>87.7</v>
      </c>
      <c r="E25" s="202">
        <f>CharSwindonTime_in_serviceLess_than_2_yearsTime_in_serviceLess_than_2_years Char_fte</f>
        <v>27.7</v>
      </c>
      <c r="F25" s="174">
        <f>CharSwindonTime_in_serviceLess_than_2_yearsTime_in_serviceLess_than_2_years Char_fte</f>
        <v>27.7</v>
      </c>
      <c r="G25" s="174"/>
      <c r="H25" s="174"/>
      <c r="I25" s="174"/>
      <c r="J25" s="118"/>
      <c r="K25" s="265">
        <f t="shared" si="13"/>
        <v>0.31584948688711517</v>
      </c>
      <c r="L25" s="266">
        <f t="shared" si="0"/>
        <v>0.31584948688711517</v>
      </c>
      <c r="M25" s="266">
        <f t="shared" si="1"/>
        <v>0</v>
      </c>
      <c r="N25" s="266">
        <f t="shared" si="2"/>
        <v>0</v>
      </c>
      <c r="O25" s="270">
        <f t="shared" si="3"/>
        <v>0</v>
      </c>
      <c r="P25" s="267">
        <f t="shared" si="4"/>
        <v>0</v>
      </c>
      <c r="Q25" s="81"/>
      <c r="R25" s="92"/>
      <c r="S25" s="109"/>
      <c r="T25" s="59" t="str">
        <f t="shared" si="5"/>
        <v>Swindon</v>
      </c>
      <c r="U25" s="113" t="b">
        <f t="shared" si="6"/>
        <v>0</v>
      </c>
      <c r="W25" s="112"/>
      <c r="X25" s="112"/>
      <c r="Y25" s="112"/>
      <c r="Z25" s="112"/>
      <c r="AA25" s="112"/>
      <c r="AB25" s="112"/>
      <c r="AC25" s="112"/>
    </row>
    <row r="26" spans="1:29" s="66" customFormat="1" ht="13.5" customHeight="1" x14ac:dyDescent="0.2">
      <c r="A26" s="169"/>
      <c r="B26" s="67" t="s">
        <v>76</v>
      </c>
      <c r="C26" s="65"/>
      <c r="D26" s="197">
        <f>Torbay csww_fte</f>
        <v>72.5</v>
      </c>
      <c r="E26" s="202">
        <f>CharTorbayTime_in_serviceLess_than_2_yearsTime_in_serviceLess_than_2_years Char_fte</f>
        <v>21.4</v>
      </c>
      <c r="F26" s="174">
        <f>CharTorbayTime_in_serviceLess_than_2_yearsTime_in_serviceLess_than_2_years Char_fte</f>
        <v>21.4</v>
      </c>
      <c r="G26" s="174"/>
      <c r="H26" s="174"/>
      <c r="I26" s="174"/>
      <c r="J26" s="118"/>
      <c r="K26" s="265">
        <f t="shared" si="13"/>
        <v>0.29517241379310344</v>
      </c>
      <c r="L26" s="266">
        <f t="shared" si="0"/>
        <v>0.29517241379310344</v>
      </c>
      <c r="M26" s="266">
        <f t="shared" si="1"/>
        <v>0</v>
      </c>
      <c r="N26" s="266">
        <f t="shared" si="2"/>
        <v>0</v>
      </c>
      <c r="O26" s="270">
        <f t="shared" si="3"/>
        <v>0</v>
      </c>
      <c r="P26" s="267">
        <f t="shared" si="4"/>
        <v>0</v>
      </c>
      <c r="Q26" s="81"/>
      <c r="R26" s="92"/>
      <c r="S26" s="109"/>
      <c r="T26" s="59" t="str">
        <f t="shared" si="5"/>
        <v>Torbay</v>
      </c>
      <c r="U26" s="113" t="b">
        <f t="shared" si="6"/>
        <v>0</v>
      </c>
      <c r="W26" s="112"/>
      <c r="X26" s="112"/>
      <c r="Y26" s="112"/>
      <c r="Z26" s="112"/>
      <c r="AA26" s="112"/>
      <c r="AB26" s="112"/>
      <c r="AC26" s="112"/>
    </row>
    <row r="27" spans="1:29" s="66" customFormat="1" ht="13.5" customHeight="1" x14ac:dyDescent="0.2">
      <c r="A27" s="80"/>
      <c r="B27" s="67" t="s">
        <v>15</v>
      </c>
      <c r="C27" s="65"/>
      <c r="D27" s="197">
        <f>West_Berkshire csww_fte</f>
        <v>80.8</v>
      </c>
      <c r="E27" s="202">
        <f>CharWest_BerkshireTime_in_serviceLess_than_2_yearsTime_in_serviceLess_than_2_years Char_fte</f>
        <v>25.4</v>
      </c>
      <c r="F27" s="174">
        <f>CharWest_BerkshireTime_in_serviceLess_than_2_yearsTime_in_serviceLess_than_2_years Char_fte</f>
        <v>25.4</v>
      </c>
      <c r="G27" s="174"/>
      <c r="H27" s="174"/>
      <c r="I27" s="174"/>
      <c r="J27" s="118"/>
      <c r="K27" s="265">
        <f t="shared" si="13"/>
        <v>0.31435643564356436</v>
      </c>
      <c r="L27" s="266">
        <f t="shared" si="0"/>
        <v>0.31435643564356436</v>
      </c>
      <c r="M27" s="266">
        <f t="shared" si="1"/>
        <v>0</v>
      </c>
      <c r="N27" s="266">
        <f t="shared" si="2"/>
        <v>0</v>
      </c>
      <c r="O27" s="266">
        <f t="shared" si="3"/>
        <v>0</v>
      </c>
      <c r="P27" s="268">
        <f t="shared" si="4"/>
        <v>0</v>
      </c>
      <c r="Q27" s="81"/>
      <c r="R27" s="92"/>
      <c r="S27" s="109"/>
      <c r="T27" s="59" t="str">
        <f t="shared" si="5"/>
        <v>West Berkshire</v>
      </c>
      <c r="U27" s="113" t="b">
        <f t="shared" si="6"/>
        <v>0</v>
      </c>
      <c r="W27" s="112"/>
      <c r="X27" s="112"/>
      <c r="Y27" s="112"/>
      <c r="Z27" s="112"/>
      <c r="AA27" s="112"/>
      <c r="AB27" s="112"/>
      <c r="AC27" s="112"/>
    </row>
    <row r="28" spans="1:29" s="66" customFormat="1" ht="13.5" customHeight="1" x14ac:dyDescent="0.2">
      <c r="A28" s="80"/>
      <c r="B28" s="67" t="s">
        <v>5</v>
      </c>
      <c r="C28" s="65"/>
      <c r="D28" s="197">
        <f>West_Sussex csww_fte</f>
        <v>433.4</v>
      </c>
      <c r="E28" s="202">
        <f>CharWest_SussexTime_in_serviceLess_than_2_yearsTime_in_serviceLess_than_2_years Char_fte</f>
        <v>147.9</v>
      </c>
      <c r="F28" s="174">
        <f>CharWest_SussexTime_in_serviceLess_than_2_yearsTime_in_serviceLess_than_2_years Char_fte</f>
        <v>147.9</v>
      </c>
      <c r="G28" s="174"/>
      <c r="H28" s="174"/>
      <c r="I28" s="174"/>
      <c r="J28" s="118"/>
      <c r="K28" s="265">
        <f t="shared" si="13"/>
        <v>0.34125519150899863</v>
      </c>
      <c r="L28" s="266">
        <f t="shared" si="0"/>
        <v>0.34125519150899863</v>
      </c>
      <c r="M28" s="266">
        <f t="shared" si="1"/>
        <v>0</v>
      </c>
      <c r="N28" s="266">
        <f t="shared" si="2"/>
        <v>0</v>
      </c>
      <c r="O28" s="270">
        <f t="shared" si="3"/>
        <v>0</v>
      </c>
      <c r="P28" s="267">
        <f t="shared" si="4"/>
        <v>0</v>
      </c>
      <c r="Q28" s="81"/>
      <c r="R28" s="92"/>
      <c r="S28" s="109"/>
      <c r="T28" s="59" t="str">
        <f t="shared" si="5"/>
        <v>West Sussex</v>
      </c>
      <c r="U28" s="113" t="b">
        <f t="shared" si="6"/>
        <v>0</v>
      </c>
      <c r="W28" s="112"/>
      <c r="X28" s="112"/>
      <c r="Y28" s="112"/>
      <c r="Z28" s="112"/>
      <c r="AA28" s="112"/>
      <c r="AB28" s="112"/>
      <c r="AC28" s="112"/>
    </row>
    <row r="29" spans="1:29" s="66" customFormat="1" ht="13.5" customHeight="1" x14ac:dyDescent="0.2">
      <c r="A29" s="80"/>
      <c r="B29" s="67" t="s">
        <v>21</v>
      </c>
      <c r="C29" s="65"/>
      <c r="D29" s="198">
        <f>Windsor_and_Maidenhead csww_fte</f>
        <v>40.200000000000003</v>
      </c>
      <c r="E29" s="203">
        <f>CharWindsor_and_MaidenheadTime_in_serviceLess_than_2_yearsTime_in_serviceLess_than_2_years Char_fte</f>
        <v>13.2</v>
      </c>
      <c r="F29" s="175">
        <f>CharWindsor_and_MaidenheadTime_in_serviceLess_than_2_yearsTime_in_serviceLess_than_2_years Char_fte</f>
        <v>13.2</v>
      </c>
      <c r="G29" s="175"/>
      <c r="H29" s="175"/>
      <c r="I29" s="174"/>
      <c r="J29" s="118"/>
      <c r="K29" s="265">
        <f t="shared" si="13"/>
        <v>0.32835820895522383</v>
      </c>
      <c r="L29" s="266">
        <f t="shared" si="0"/>
        <v>0.32835820895522383</v>
      </c>
      <c r="M29" s="266">
        <f t="shared" si="1"/>
        <v>0</v>
      </c>
      <c r="N29" s="266">
        <f t="shared" si="2"/>
        <v>0</v>
      </c>
      <c r="O29" s="266">
        <f t="shared" si="3"/>
        <v>0</v>
      </c>
      <c r="P29" s="268">
        <f t="shared" si="4"/>
        <v>0</v>
      </c>
      <c r="Q29" s="81"/>
      <c r="R29" s="92"/>
      <c r="S29" s="109"/>
      <c r="T29" s="59" t="str">
        <f t="shared" si="5"/>
        <v>Windsor &amp; Maidenhead</v>
      </c>
      <c r="U29" s="113" t="b">
        <f t="shared" si="6"/>
        <v>0</v>
      </c>
      <c r="W29" s="112"/>
      <c r="X29" s="112"/>
      <c r="Y29" s="112"/>
      <c r="Z29" s="112"/>
      <c r="AA29" s="112"/>
      <c r="AB29" s="112"/>
      <c r="AC29" s="112"/>
    </row>
    <row r="30" spans="1:29" s="66" customFormat="1" ht="13.5" customHeight="1" x14ac:dyDescent="0.2">
      <c r="A30" s="80"/>
      <c r="B30" s="67" t="s">
        <v>16</v>
      </c>
      <c r="C30" s="65"/>
      <c r="D30" s="198">
        <f>Wokingham csww_fte</f>
        <v>53.7</v>
      </c>
      <c r="E30" s="203">
        <f>CharWokinghamTime_in_serviceLess_than_2_yearsTime_in_serviceLess_than_2_years Char_fte</f>
        <v>19.5</v>
      </c>
      <c r="F30" s="175">
        <f>CharWokinghamTime_in_serviceLess_than_2_yearsTime_in_serviceLess_than_2_years Char_fte</f>
        <v>19.5</v>
      </c>
      <c r="G30" s="175"/>
      <c r="H30" s="175"/>
      <c r="I30" s="174"/>
      <c r="J30" s="118"/>
      <c r="K30" s="265">
        <f t="shared" si="13"/>
        <v>0.36312849162011174</v>
      </c>
      <c r="L30" s="266">
        <f t="shared" si="0"/>
        <v>0.36312849162011174</v>
      </c>
      <c r="M30" s="266">
        <f t="shared" si="1"/>
        <v>0</v>
      </c>
      <c r="N30" s="266">
        <f t="shared" si="2"/>
        <v>0</v>
      </c>
      <c r="O30" s="270">
        <f t="shared" si="3"/>
        <v>0</v>
      </c>
      <c r="P30" s="267">
        <f t="shared" si="4"/>
        <v>0</v>
      </c>
      <c r="Q30" s="81"/>
      <c r="R30" s="92"/>
      <c r="S30" s="109"/>
      <c r="T30" s="59" t="str">
        <f t="shared" si="5"/>
        <v>Wokingham</v>
      </c>
      <c r="U30" s="113" t="b">
        <f t="shared" si="6"/>
        <v>0</v>
      </c>
      <c r="W30" s="112"/>
      <c r="X30" s="112"/>
      <c r="Y30" s="112"/>
      <c r="Z30" s="112"/>
      <c r="AA30" s="112"/>
      <c r="AB30" s="112"/>
      <c r="AC30" s="112"/>
    </row>
    <row r="31" spans="1:29" s="66" customFormat="1" ht="13.5" customHeight="1" x14ac:dyDescent="0.2">
      <c r="A31" s="80"/>
      <c r="B31" s="86" t="s">
        <v>23</v>
      </c>
      <c r="C31" s="65"/>
      <c r="D31" s="199">
        <f>South_East csww_fte</f>
        <v>4312.6000000000004</v>
      </c>
      <c r="E31" s="204">
        <f>CharSouth_EastTime_in_serviceLess_than_2_yearsTime_in_serviceLess_than_2_years Char_fte</f>
        <v>1398.5</v>
      </c>
      <c r="F31" s="176">
        <f>CharSouth_EastTime_in_serviceLess_than_2_yearsTime_in_serviceLess_than_2_years Char_fte</f>
        <v>1398.5</v>
      </c>
      <c r="G31" s="176"/>
      <c r="H31" s="176"/>
      <c r="I31" s="176"/>
      <c r="J31" s="147"/>
      <c r="K31" s="265">
        <f t="shared" si="13"/>
        <v>0.32428233548207575</v>
      </c>
      <c r="L31" s="266">
        <f t="shared" si="0"/>
        <v>0.32428233548207575</v>
      </c>
      <c r="M31" s="266">
        <f t="shared" si="1"/>
        <v>0</v>
      </c>
      <c r="N31" s="266">
        <f t="shared" si="2"/>
        <v>0</v>
      </c>
      <c r="O31" s="266">
        <f t="shared" si="3"/>
        <v>0</v>
      </c>
      <c r="P31" s="268">
        <f t="shared" si="4"/>
        <v>0</v>
      </c>
      <c r="Q31" s="81"/>
      <c r="R31" s="92"/>
      <c r="S31" s="109"/>
      <c r="T31" s="59" t="str">
        <f t="shared" si="5"/>
        <v>South East</v>
      </c>
      <c r="U31" s="113" t="b">
        <f t="shared" si="6"/>
        <v>0</v>
      </c>
      <c r="W31" s="112"/>
      <c r="X31" s="112"/>
      <c r="Y31" s="112"/>
      <c r="Z31" s="112"/>
      <c r="AA31" s="112"/>
      <c r="AB31" s="112"/>
      <c r="AC31" s="112"/>
    </row>
    <row r="32" spans="1:29" s="66" customFormat="1" ht="13.5" customHeight="1" x14ac:dyDescent="0.2">
      <c r="A32" s="169"/>
      <c r="B32" s="179" t="s">
        <v>43</v>
      </c>
      <c r="C32" s="65"/>
      <c r="D32" s="200">
        <f>South_West csww_fte</f>
        <v>2592.3000000000002</v>
      </c>
      <c r="E32" s="205">
        <f>CharSouth_WestTime_in_serviceLess_than_2_yearsTime_in_serviceLess_than_2_years Char_fte</f>
        <v>826.6</v>
      </c>
      <c r="F32" s="180">
        <f>CharSouth_WestTime_in_serviceLess_than_2_yearsTime_in_serviceLess_than_2_years Char_fte</f>
        <v>826.6</v>
      </c>
      <c r="G32" s="180"/>
      <c r="H32" s="180"/>
      <c r="I32" s="180"/>
      <c r="J32" s="182"/>
      <c r="K32" s="265">
        <f t="shared" si="13"/>
        <v>0.31886741503683985</v>
      </c>
      <c r="L32" s="266">
        <f t="shared" si="0"/>
        <v>0.31886741503683985</v>
      </c>
      <c r="M32" s="266">
        <f t="shared" si="1"/>
        <v>0</v>
      </c>
      <c r="N32" s="266">
        <f t="shared" si="2"/>
        <v>0</v>
      </c>
      <c r="O32" s="270">
        <f t="shared" si="3"/>
        <v>0</v>
      </c>
      <c r="P32" s="267">
        <f t="shared" si="4"/>
        <v>0</v>
      </c>
      <c r="Q32" s="81"/>
      <c r="R32" s="92"/>
      <c r="S32" s="109"/>
      <c r="T32" s="170" t="str">
        <f t="shared" si="5"/>
        <v>South West</v>
      </c>
      <c r="U32" s="113" t="b">
        <f t="shared" si="6"/>
        <v>0</v>
      </c>
      <c r="W32" s="112"/>
      <c r="X32" s="112"/>
      <c r="Y32" s="112"/>
      <c r="Z32" s="112"/>
      <c r="AA32" s="112"/>
      <c r="AB32" s="112"/>
      <c r="AC32" s="112"/>
    </row>
    <row r="33" spans="1:29" s="63" customFormat="1" ht="13.5" customHeight="1" x14ac:dyDescent="0.2">
      <c r="A33" s="77"/>
      <c r="B33" s="143" t="s">
        <v>38</v>
      </c>
      <c r="C33" s="56"/>
      <c r="D33" s="201">
        <f>England csww_fte</f>
        <v>29474.7</v>
      </c>
      <c r="E33" s="206">
        <f>CharEnglandTime_in_serviceLess_than_2_yearsTime_in_serviceLess_than_2_years Char_fte</f>
        <v>9889.5</v>
      </c>
      <c r="F33" s="144">
        <f>CharEnglandTime_in_serviceLess_than_2_yearsTime_in_serviceLess_than_2_years Char_fte</f>
        <v>9889.5</v>
      </c>
      <c r="G33" s="144"/>
      <c r="H33" s="144"/>
      <c r="I33" s="177"/>
      <c r="J33" s="148"/>
      <c r="K33" s="265">
        <f t="shared" si="13"/>
        <v>0.33552504351189322</v>
      </c>
      <c r="L33" s="266">
        <f t="shared" si="0"/>
        <v>0.33552504351189322</v>
      </c>
      <c r="M33" s="266">
        <f t="shared" si="1"/>
        <v>0</v>
      </c>
      <c r="N33" s="266">
        <f t="shared" si="2"/>
        <v>0</v>
      </c>
      <c r="O33" s="266">
        <f t="shared" si="3"/>
        <v>0</v>
      </c>
      <c r="P33" s="268">
        <f t="shared" si="4"/>
        <v>0</v>
      </c>
      <c r="Q33" s="76"/>
      <c r="R33" s="90"/>
      <c r="S33" s="103"/>
      <c r="W33" s="112"/>
      <c r="X33" s="112"/>
      <c r="Y33" s="112"/>
      <c r="Z33" s="112"/>
      <c r="AA33" s="112"/>
      <c r="AB33" s="112"/>
      <c r="AC33" s="112"/>
    </row>
    <row r="34" spans="1:29" s="63" customFormat="1" ht="12" customHeight="1" x14ac:dyDescent="0.2">
      <c r="A34" s="77"/>
      <c r="B34" s="283"/>
      <c r="C34" s="283"/>
      <c r="D34" s="283"/>
      <c r="E34" s="283"/>
      <c r="F34" s="283"/>
      <c r="G34" s="283"/>
      <c r="H34" s="283"/>
      <c r="I34" s="283"/>
      <c r="J34" s="218"/>
      <c r="K34" s="100"/>
      <c r="L34" s="100"/>
      <c r="M34" s="100"/>
      <c r="N34" s="100"/>
      <c r="O34" s="100"/>
      <c r="P34" s="100"/>
      <c r="Q34" s="76"/>
      <c r="R34" s="90"/>
      <c r="S34" s="103"/>
      <c r="W34" s="112"/>
      <c r="X34" s="112"/>
      <c r="Y34" s="112"/>
      <c r="Z34" s="112"/>
      <c r="AA34" s="112"/>
      <c r="AB34" s="112"/>
      <c r="AC34" s="112"/>
    </row>
    <row r="35" spans="1:29" s="63" customFormat="1" ht="7.5" customHeight="1" x14ac:dyDescent="0.2">
      <c r="A35" s="77"/>
      <c r="B35" s="43"/>
      <c r="C35" s="43"/>
      <c r="D35" s="42"/>
      <c r="E35" s="42"/>
      <c r="F35" s="42"/>
      <c r="G35" s="42"/>
      <c r="H35" s="42"/>
      <c r="I35" s="42"/>
      <c r="J35" s="42"/>
      <c r="K35" s="42"/>
      <c r="L35" s="44"/>
      <c r="M35" s="44"/>
      <c r="N35" s="44"/>
      <c r="O35" s="44"/>
      <c r="P35" s="44"/>
      <c r="Q35" s="76"/>
      <c r="R35" s="90"/>
      <c r="S35" s="103"/>
      <c r="W35" s="112"/>
      <c r="X35" s="112"/>
      <c r="Y35" s="112"/>
      <c r="Z35" s="112"/>
      <c r="AA35" s="112"/>
      <c r="AB35" s="112"/>
      <c r="AC35" s="112"/>
    </row>
    <row r="36" spans="1:29" s="63" customFormat="1" ht="15" customHeight="1" x14ac:dyDescent="0.2">
      <c r="A36" s="284"/>
      <c r="B36" s="285"/>
      <c r="C36" s="285"/>
      <c r="D36" s="285"/>
      <c r="E36" s="285"/>
      <c r="F36" s="285"/>
      <c r="G36" s="285"/>
      <c r="H36" s="285"/>
      <c r="I36" s="285"/>
      <c r="J36" s="285"/>
      <c r="K36" s="285"/>
      <c r="L36" s="285"/>
      <c r="M36" s="285"/>
      <c r="N36" s="285"/>
      <c r="O36" s="285"/>
      <c r="P36" s="285"/>
      <c r="Q36" s="286"/>
      <c r="R36" s="90"/>
      <c r="S36" s="103"/>
      <c r="W36" s="112"/>
      <c r="X36" s="112"/>
      <c r="Y36" s="112"/>
      <c r="Z36" s="112"/>
      <c r="AA36" s="112"/>
      <c r="AB36" s="112"/>
      <c r="AC36" s="112"/>
    </row>
    <row r="37" spans="1:29" s="63" customFormat="1" ht="11.25" customHeight="1" x14ac:dyDescent="0.2">
      <c r="A37" s="287"/>
      <c r="B37" s="288"/>
      <c r="C37" s="288"/>
      <c r="D37" s="288"/>
      <c r="E37" s="288"/>
      <c r="F37" s="288"/>
      <c r="G37" s="288"/>
      <c r="H37" s="288"/>
      <c r="I37" s="288"/>
      <c r="J37" s="294"/>
      <c r="K37" s="288"/>
      <c r="L37" s="288"/>
      <c r="M37" s="288"/>
      <c r="N37" s="288"/>
      <c r="O37" s="288"/>
      <c r="P37" s="294"/>
      <c r="Q37" s="289"/>
      <c r="R37" s="90"/>
      <c r="S37" s="103"/>
      <c r="U37" s="108"/>
      <c r="W37" s="112"/>
      <c r="X37" s="112"/>
      <c r="Y37" s="112"/>
      <c r="Z37" s="112"/>
      <c r="AA37" s="112"/>
      <c r="AB37" s="112"/>
      <c r="AC37" s="112"/>
    </row>
    <row r="38" spans="1:29" s="63" customFormat="1" ht="13.5" customHeight="1" x14ac:dyDescent="0.2">
      <c r="A38" s="72"/>
      <c r="B38" s="73"/>
      <c r="C38" s="73"/>
      <c r="D38" s="73"/>
      <c r="E38" s="73"/>
      <c r="F38" s="73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4"/>
      <c r="R38" s="90"/>
      <c r="S38" s="153"/>
      <c r="T38" s="110"/>
      <c r="U38" s="110"/>
      <c r="V38" s="110"/>
      <c r="W38" s="112"/>
      <c r="X38" s="112"/>
      <c r="Y38" s="112"/>
      <c r="Z38" s="112"/>
      <c r="AA38" s="112"/>
      <c r="AB38" s="112"/>
      <c r="AC38" s="112"/>
    </row>
    <row r="39" spans="1:29" s="63" customFormat="1" ht="15" customHeight="1" x14ac:dyDescent="0.25">
      <c r="A39" s="75"/>
      <c r="B39" s="141" t="s">
        <v>91</v>
      </c>
      <c r="C39" s="58"/>
      <c r="D39" s="58"/>
      <c r="E39" s="58"/>
      <c r="F39" s="58"/>
      <c r="G39" s="58"/>
      <c r="H39" s="58"/>
      <c r="I39" s="58"/>
      <c r="J39" s="58"/>
      <c r="K39" s="38"/>
      <c r="L39" s="38"/>
      <c r="M39" s="38"/>
      <c r="N39" s="38"/>
      <c r="O39" s="38"/>
      <c r="P39" s="38"/>
      <c r="Q39" s="76"/>
      <c r="R39" s="90"/>
      <c r="S39" s="103"/>
      <c r="T39" s="110"/>
      <c r="U39" s="110"/>
      <c r="V39" s="110"/>
      <c r="W39" s="112"/>
      <c r="X39" s="112"/>
    </row>
    <row r="40" spans="1:29" s="63" customFormat="1" ht="15" customHeight="1" x14ac:dyDescent="0.2">
      <c r="A40" s="77"/>
      <c r="B40" s="166"/>
      <c r="C40" s="58"/>
      <c r="D40" s="58"/>
      <c r="E40" s="58"/>
      <c r="F40" s="58"/>
      <c r="G40" s="58"/>
      <c r="H40" s="58"/>
      <c r="I40" s="58"/>
      <c r="J40" s="58"/>
      <c r="K40" s="38"/>
      <c r="L40" s="38"/>
      <c r="M40" s="38"/>
      <c r="N40" s="38"/>
      <c r="O40" s="38"/>
      <c r="P40" s="38"/>
      <c r="Q40" s="76"/>
      <c r="R40" s="90"/>
      <c r="S40" s="103"/>
      <c r="T40" s="110"/>
      <c r="U40" s="110"/>
      <c r="V40" s="110"/>
      <c r="W40" s="112"/>
      <c r="X40" s="112"/>
    </row>
    <row r="41" spans="1:29" s="63" customFormat="1" ht="21" customHeight="1" x14ac:dyDescent="0.2">
      <c r="A41" s="77"/>
      <c r="B41" s="65"/>
      <c r="C41" s="65"/>
      <c r="D41" s="386" t="str">
        <f>K8</f>
        <v>Less than 2 Years</v>
      </c>
      <c r="E41" s="387"/>
      <c r="F41" s="377" t="str">
        <f>L8</f>
        <v>2 - 5 Years</v>
      </c>
      <c r="G41" s="377"/>
      <c r="H41" s="377" t="str">
        <f>M8</f>
        <v>5 - 10 Years</v>
      </c>
      <c r="I41" s="377"/>
      <c r="J41" s="377" t="str">
        <f>N8</f>
        <v>10 - 20 Years</v>
      </c>
      <c r="K41" s="377"/>
      <c r="L41" s="377" t="str">
        <f>O8</f>
        <v>20 - 30 Years</v>
      </c>
      <c r="M41" s="377"/>
      <c r="N41" s="377" t="str">
        <f>P8</f>
        <v>30 Years or more</v>
      </c>
      <c r="O41" s="377"/>
      <c r="P41" s="54"/>
      <c r="Q41" s="76"/>
      <c r="R41" s="90"/>
      <c r="S41" s="103"/>
      <c r="T41" s="110"/>
      <c r="U41" s="110"/>
      <c r="V41" s="110"/>
      <c r="W41" s="112"/>
      <c r="X41" s="112"/>
    </row>
    <row r="42" spans="1:29" s="61" customFormat="1" ht="13.5" customHeight="1" x14ac:dyDescent="0.2">
      <c r="A42" s="78"/>
      <c r="B42" s="67" t="s">
        <v>0</v>
      </c>
      <c r="C42" s="65"/>
      <c r="D42" s="211"/>
      <c r="E42" s="212"/>
      <c r="F42" s="211"/>
      <c r="G42" s="212"/>
      <c r="H42" s="211"/>
      <c r="I42" s="212"/>
      <c r="J42" s="211"/>
      <c r="K42" s="212"/>
      <c r="L42" s="211"/>
      <c r="M42" s="212"/>
      <c r="N42" s="211"/>
      <c r="O42" s="212"/>
      <c r="P42" s="54"/>
      <c r="Q42" s="79"/>
      <c r="R42" s="91"/>
      <c r="S42" s="106"/>
      <c r="T42" s="48" t="str">
        <f t="shared" ref="T42:T64" si="14">B42</f>
        <v>Bracknell Forest</v>
      </c>
      <c r="U42" s="49" t="b">
        <f t="shared" ref="U42:U64" si="15">IF($T42=$U$76,K9)</f>
        <v>0</v>
      </c>
      <c r="V42" s="49" t="b">
        <f t="shared" ref="V42:V64" si="16">IF($T42=$U$76,L9)</f>
        <v>0</v>
      </c>
      <c r="W42" s="49" t="b">
        <f t="shared" ref="W42:W64" si="17">IF($T42=$U$76,M9)</f>
        <v>0</v>
      </c>
      <c r="X42" s="49" t="b">
        <f t="shared" ref="X42:X64" si="18">IF($T42=$U$76,N9)</f>
        <v>0</v>
      </c>
      <c r="Y42" s="49" t="b">
        <f t="shared" ref="Y42:Y64" si="19">IF($T42=$U$76,O9)</f>
        <v>0</v>
      </c>
      <c r="Z42" s="49" t="b">
        <f t="shared" ref="Z42:Z64" si="20">IF($T42=$U$76,P9)</f>
        <v>0</v>
      </c>
      <c r="AA42" s="63"/>
      <c r="AB42" s="63"/>
      <c r="AC42" s="63"/>
    </row>
    <row r="43" spans="1:29" ht="13.5" customHeight="1" x14ac:dyDescent="0.2">
      <c r="A43" s="77"/>
      <c r="B43" s="67" t="s">
        <v>22</v>
      </c>
      <c r="C43" s="65"/>
      <c r="D43" s="211"/>
      <c r="E43" s="212"/>
      <c r="F43" s="211"/>
      <c r="G43" s="212"/>
      <c r="H43" s="211"/>
      <c r="I43" s="212"/>
      <c r="J43" s="211"/>
      <c r="K43" s="212"/>
      <c r="L43" s="211"/>
      <c r="M43" s="212"/>
      <c r="N43" s="211"/>
      <c r="O43" s="212"/>
      <c r="P43" s="222"/>
      <c r="Q43" s="76"/>
      <c r="R43" s="90"/>
      <c r="S43" s="103"/>
      <c r="T43" s="48" t="str">
        <f t="shared" si="14"/>
        <v>Brighton &amp; Hove</v>
      </c>
      <c r="U43" s="49" t="b">
        <f t="shared" si="15"/>
        <v>0</v>
      </c>
      <c r="V43" s="49" t="b">
        <f t="shared" si="16"/>
        <v>0</v>
      </c>
      <c r="W43" s="49" t="b">
        <f t="shared" si="17"/>
        <v>0</v>
      </c>
      <c r="X43" s="49" t="b">
        <f t="shared" si="18"/>
        <v>0</v>
      </c>
      <c r="Y43" s="49" t="b">
        <f t="shared" si="19"/>
        <v>0</v>
      </c>
      <c r="Z43" s="49" t="b">
        <f t="shared" si="20"/>
        <v>0</v>
      </c>
    </row>
    <row r="44" spans="1:29" ht="13.5" customHeight="1" x14ac:dyDescent="0.2">
      <c r="A44" s="77"/>
      <c r="B44" s="67" t="s">
        <v>8</v>
      </c>
      <c r="C44" s="65"/>
      <c r="D44" s="211"/>
      <c r="E44" s="212"/>
      <c r="F44" s="211"/>
      <c r="G44" s="212"/>
      <c r="H44" s="211"/>
      <c r="I44" s="212"/>
      <c r="J44" s="211"/>
      <c r="K44" s="212"/>
      <c r="L44" s="211"/>
      <c r="M44" s="212"/>
      <c r="N44" s="211"/>
      <c r="O44" s="212"/>
      <c r="P44" s="222"/>
      <c r="Q44" s="76"/>
      <c r="R44" s="90"/>
      <c r="S44" s="103"/>
      <c r="T44" s="48" t="str">
        <f t="shared" si="14"/>
        <v>Buckinghamshire</v>
      </c>
      <c r="U44" s="49" t="b">
        <f t="shared" si="15"/>
        <v>0</v>
      </c>
      <c r="V44" s="49" t="b">
        <f t="shared" si="16"/>
        <v>0</v>
      </c>
      <c r="W44" s="49" t="b">
        <f t="shared" si="17"/>
        <v>0</v>
      </c>
      <c r="X44" s="49" t="b">
        <f t="shared" si="18"/>
        <v>0</v>
      </c>
      <c r="Y44" s="49" t="b">
        <f t="shared" si="19"/>
        <v>0</v>
      </c>
      <c r="Z44" s="49" t="b">
        <f t="shared" si="20"/>
        <v>0</v>
      </c>
    </row>
    <row r="45" spans="1:29" ht="13.5" customHeight="1" x14ac:dyDescent="0.2">
      <c r="A45" s="77"/>
      <c r="B45" s="67" t="s">
        <v>4</v>
      </c>
      <c r="C45" s="65"/>
      <c r="D45" s="211"/>
      <c r="E45" s="212"/>
      <c r="F45" s="211"/>
      <c r="G45" s="212"/>
      <c r="H45" s="211"/>
      <c r="I45" s="212"/>
      <c r="J45" s="211"/>
      <c r="K45" s="212"/>
      <c r="L45" s="211"/>
      <c r="M45" s="212"/>
      <c r="N45" s="211"/>
      <c r="O45" s="212"/>
      <c r="P45" s="222"/>
      <c r="Q45" s="76"/>
      <c r="R45" s="90"/>
      <c r="S45" s="103"/>
      <c r="T45" s="48" t="str">
        <f t="shared" si="14"/>
        <v>East Sussex</v>
      </c>
      <c r="U45" s="49" t="b">
        <f t="shared" si="15"/>
        <v>0</v>
      </c>
      <c r="V45" s="49" t="b">
        <f t="shared" si="16"/>
        <v>0</v>
      </c>
      <c r="W45" s="49" t="b">
        <f t="shared" si="17"/>
        <v>0</v>
      </c>
      <c r="X45" s="49" t="b">
        <f t="shared" si="18"/>
        <v>0</v>
      </c>
      <c r="Y45" s="49" t="b">
        <f t="shared" si="19"/>
        <v>0</v>
      </c>
      <c r="Z45" s="49" t="b">
        <f t="shared" si="20"/>
        <v>0</v>
      </c>
    </row>
    <row r="46" spans="1:29" ht="13.5" customHeight="1" x14ac:dyDescent="0.2">
      <c r="A46" s="77"/>
      <c r="B46" s="67" t="s">
        <v>6</v>
      </c>
      <c r="C46" s="65"/>
      <c r="D46" s="211"/>
      <c r="E46" s="212"/>
      <c r="F46" s="211"/>
      <c r="G46" s="212"/>
      <c r="H46" s="211"/>
      <c r="I46" s="212"/>
      <c r="J46" s="211"/>
      <c r="K46" s="212"/>
      <c r="L46" s="211"/>
      <c r="M46" s="212"/>
      <c r="N46" s="211"/>
      <c r="O46" s="212"/>
      <c r="P46" s="222"/>
      <c r="Q46" s="76"/>
      <c r="R46" s="90"/>
      <c r="S46" s="103"/>
      <c r="T46" s="48" t="str">
        <f t="shared" si="14"/>
        <v>Hampshire</v>
      </c>
      <c r="U46" s="49" t="b">
        <f t="shared" si="15"/>
        <v>0</v>
      </c>
      <c r="V46" s="49" t="b">
        <f t="shared" si="16"/>
        <v>0</v>
      </c>
      <c r="W46" s="49" t="b">
        <f t="shared" si="17"/>
        <v>0</v>
      </c>
      <c r="X46" s="49" t="b">
        <f t="shared" si="18"/>
        <v>0</v>
      </c>
      <c r="Y46" s="49" t="b">
        <f t="shared" si="19"/>
        <v>0</v>
      </c>
      <c r="Z46" s="49" t="b">
        <f t="shared" si="20"/>
        <v>0</v>
      </c>
    </row>
    <row r="47" spans="1:29" ht="13.5" customHeight="1" x14ac:dyDescent="0.2">
      <c r="A47" s="77"/>
      <c r="B47" s="67" t="s">
        <v>1</v>
      </c>
      <c r="C47" s="65"/>
      <c r="D47" s="211"/>
      <c r="E47" s="212"/>
      <c r="F47" s="211"/>
      <c r="G47" s="212"/>
      <c r="H47" s="211"/>
      <c r="I47" s="212"/>
      <c r="J47" s="211"/>
      <c r="K47" s="212"/>
      <c r="L47" s="211"/>
      <c r="M47" s="212"/>
      <c r="N47" s="211"/>
      <c r="O47" s="212"/>
      <c r="P47" s="208"/>
      <c r="Q47" s="76"/>
      <c r="R47" s="90"/>
      <c r="S47" s="103"/>
      <c r="T47" s="48" t="str">
        <f t="shared" si="14"/>
        <v>Isle of Wight</v>
      </c>
      <c r="U47" s="49" t="b">
        <f t="shared" si="15"/>
        <v>0</v>
      </c>
      <c r="V47" s="49" t="b">
        <f t="shared" si="16"/>
        <v>0</v>
      </c>
      <c r="W47" s="49" t="b">
        <f t="shared" si="17"/>
        <v>0</v>
      </c>
      <c r="X47" s="49" t="b">
        <f t="shared" si="18"/>
        <v>0</v>
      </c>
      <c r="Y47" s="49" t="b">
        <f t="shared" si="19"/>
        <v>0</v>
      </c>
      <c r="Z47" s="49" t="b">
        <f t="shared" si="20"/>
        <v>0</v>
      </c>
    </row>
    <row r="48" spans="1:29" ht="13.5" customHeight="1" x14ac:dyDescent="0.2">
      <c r="A48" s="77"/>
      <c r="B48" s="67" t="s">
        <v>9</v>
      </c>
      <c r="C48" s="65"/>
      <c r="D48" s="211"/>
      <c r="E48" s="212"/>
      <c r="F48" s="211"/>
      <c r="G48" s="212"/>
      <c r="H48" s="211"/>
      <c r="I48" s="212"/>
      <c r="J48" s="211"/>
      <c r="K48" s="212"/>
      <c r="L48" s="211"/>
      <c r="M48" s="212"/>
      <c r="N48" s="211"/>
      <c r="O48" s="212"/>
      <c r="P48" s="208"/>
      <c r="Q48" s="76"/>
      <c r="R48" s="90"/>
      <c r="S48" s="103"/>
      <c r="T48" s="48" t="str">
        <f t="shared" si="14"/>
        <v>Kent</v>
      </c>
      <c r="U48" s="49" t="b">
        <f t="shared" si="15"/>
        <v>0</v>
      </c>
      <c r="V48" s="49" t="b">
        <f t="shared" si="16"/>
        <v>0</v>
      </c>
      <c r="W48" s="49" t="b">
        <f t="shared" si="17"/>
        <v>0</v>
      </c>
      <c r="X48" s="49" t="b">
        <f t="shared" si="18"/>
        <v>0</v>
      </c>
      <c r="Y48" s="49" t="b">
        <f t="shared" si="19"/>
        <v>0</v>
      </c>
      <c r="Z48" s="49" t="b">
        <f t="shared" si="20"/>
        <v>0</v>
      </c>
    </row>
    <row r="49" spans="1:26" s="63" customFormat="1" ht="13.5" customHeight="1" x14ac:dyDescent="0.2">
      <c r="A49" s="77"/>
      <c r="B49" s="67" t="s">
        <v>2</v>
      </c>
      <c r="C49" s="65"/>
      <c r="D49" s="211"/>
      <c r="E49" s="212"/>
      <c r="F49" s="211"/>
      <c r="G49" s="212"/>
      <c r="H49" s="211"/>
      <c r="I49" s="212"/>
      <c r="J49" s="211"/>
      <c r="K49" s="212"/>
      <c r="L49" s="211"/>
      <c r="M49" s="212"/>
      <c r="N49" s="211"/>
      <c r="O49" s="212"/>
      <c r="P49" s="207"/>
      <c r="Q49" s="76"/>
      <c r="R49" s="90"/>
      <c r="S49" s="103"/>
      <c r="T49" s="48" t="str">
        <f t="shared" si="14"/>
        <v>Medway</v>
      </c>
      <c r="U49" s="49" t="b">
        <f t="shared" si="15"/>
        <v>0</v>
      </c>
      <c r="V49" s="49" t="b">
        <f t="shared" si="16"/>
        <v>0</v>
      </c>
      <c r="W49" s="49" t="b">
        <f t="shared" si="17"/>
        <v>0</v>
      </c>
      <c r="X49" s="49" t="b">
        <f t="shared" si="18"/>
        <v>0</v>
      </c>
      <c r="Y49" s="49" t="b">
        <f t="shared" si="19"/>
        <v>0</v>
      </c>
      <c r="Z49" s="49" t="b">
        <f t="shared" si="20"/>
        <v>0</v>
      </c>
    </row>
    <row r="50" spans="1:26" s="63" customFormat="1" ht="13.5" customHeight="1" x14ac:dyDescent="0.2">
      <c r="A50" s="77"/>
      <c r="B50" s="67" t="s">
        <v>10</v>
      </c>
      <c r="C50" s="65"/>
      <c r="D50" s="211"/>
      <c r="E50" s="212"/>
      <c r="F50" s="211"/>
      <c r="G50" s="212"/>
      <c r="H50" s="211"/>
      <c r="I50" s="212"/>
      <c r="J50" s="211"/>
      <c r="K50" s="212"/>
      <c r="L50" s="211"/>
      <c r="M50" s="212"/>
      <c r="N50" s="211"/>
      <c r="O50" s="212"/>
      <c r="P50" s="207"/>
      <c r="Q50" s="76"/>
      <c r="R50" s="90"/>
      <c r="S50" s="103"/>
      <c r="T50" s="48" t="str">
        <f t="shared" si="14"/>
        <v>Milton Keynes</v>
      </c>
      <c r="U50" s="49" t="b">
        <f t="shared" si="15"/>
        <v>0</v>
      </c>
      <c r="V50" s="49" t="b">
        <f t="shared" si="16"/>
        <v>0</v>
      </c>
      <c r="W50" s="49" t="b">
        <f t="shared" si="17"/>
        <v>0</v>
      </c>
      <c r="X50" s="49" t="b">
        <f t="shared" si="18"/>
        <v>0</v>
      </c>
      <c r="Y50" s="49" t="b">
        <f t="shared" si="19"/>
        <v>0</v>
      </c>
      <c r="Z50" s="49" t="b">
        <f t="shared" si="20"/>
        <v>0</v>
      </c>
    </row>
    <row r="51" spans="1:26" s="63" customFormat="1" ht="13.5" customHeight="1" x14ac:dyDescent="0.2">
      <c r="A51" s="77"/>
      <c r="B51" s="67" t="s">
        <v>11</v>
      </c>
      <c r="C51" s="65"/>
      <c r="D51" s="211"/>
      <c r="E51" s="212"/>
      <c r="F51" s="211"/>
      <c r="G51" s="212"/>
      <c r="H51" s="211"/>
      <c r="I51" s="212"/>
      <c r="J51" s="211"/>
      <c r="K51" s="212"/>
      <c r="L51" s="211"/>
      <c r="M51" s="212"/>
      <c r="N51" s="211"/>
      <c r="O51" s="212"/>
      <c r="P51" s="207"/>
      <c r="Q51" s="76"/>
      <c r="R51" s="90"/>
      <c r="S51" s="103"/>
      <c r="T51" s="48" t="str">
        <f t="shared" si="14"/>
        <v>Oxfordshire</v>
      </c>
      <c r="U51" s="49" t="b">
        <f t="shared" si="15"/>
        <v>0</v>
      </c>
      <c r="V51" s="49" t="b">
        <f t="shared" si="16"/>
        <v>0</v>
      </c>
      <c r="W51" s="49" t="b">
        <f t="shared" si="17"/>
        <v>0</v>
      </c>
      <c r="X51" s="49" t="b">
        <f t="shared" si="18"/>
        <v>0</v>
      </c>
      <c r="Y51" s="49" t="b">
        <f t="shared" si="19"/>
        <v>0</v>
      </c>
      <c r="Z51" s="49" t="b">
        <f t="shared" si="20"/>
        <v>0</v>
      </c>
    </row>
    <row r="52" spans="1:26" s="63" customFormat="1" ht="13.5" customHeight="1" x14ac:dyDescent="0.2">
      <c r="A52" s="77"/>
      <c r="B52" s="67" t="s">
        <v>12</v>
      </c>
      <c r="C52" s="65"/>
      <c r="D52" s="211"/>
      <c r="E52" s="212"/>
      <c r="F52" s="211"/>
      <c r="G52" s="212"/>
      <c r="H52" s="211"/>
      <c r="I52" s="212"/>
      <c r="J52" s="211"/>
      <c r="K52" s="212"/>
      <c r="L52" s="211"/>
      <c r="M52" s="212"/>
      <c r="N52" s="211"/>
      <c r="O52" s="212"/>
      <c r="P52" s="207"/>
      <c r="Q52" s="76"/>
      <c r="R52" s="90"/>
      <c r="S52" s="103"/>
      <c r="T52" s="48" t="str">
        <f t="shared" si="14"/>
        <v>Portsmouth</v>
      </c>
      <c r="U52" s="49" t="b">
        <f t="shared" si="15"/>
        <v>0</v>
      </c>
      <c r="V52" s="49" t="b">
        <f t="shared" si="16"/>
        <v>0</v>
      </c>
      <c r="W52" s="49" t="b">
        <f t="shared" si="17"/>
        <v>0</v>
      </c>
      <c r="X52" s="49" t="b">
        <f t="shared" si="18"/>
        <v>0</v>
      </c>
      <c r="Y52" s="49" t="b">
        <f t="shared" si="19"/>
        <v>0</v>
      </c>
      <c r="Z52" s="49" t="b">
        <f t="shared" si="20"/>
        <v>0</v>
      </c>
    </row>
    <row r="53" spans="1:26" s="63" customFormat="1" ht="13.5" customHeight="1" x14ac:dyDescent="0.2">
      <c r="A53" s="77"/>
      <c r="B53" s="67" t="s">
        <v>3</v>
      </c>
      <c r="C53" s="65"/>
      <c r="D53" s="211"/>
      <c r="E53" s="212"/>
      <c r="F53" s="211"/>
      <c r="G53" s="212"/>
      <c r="H53" s="211"/>
      <c r="I53" s="212"/>
      <c r="J53" s="211"/>
      <c r="K53" s="212"/>
      <c r="L53" s="211"/>
      <c r="M53" s="212"/>
      <c r="N53" s="211"/>
      <c r="O53" s="212"/>
      <c r="P53" s="207"/>
      <c r="Q53" s="76"/>
      <c r="R53" s="90"/>
      <c r="S53" s="103"/>
      <c r="T53" s="48" t="str">
        <f t="shared" si="14"/>
        <v>Reading</v>
      </c>
      <c r="U53" s="49" t="b">
        <f t="shared" si="15"/>
        <v>0</v>
      </c>
      <c r="V53" s="49" t="b">
        <f t="shared" si="16"/>
        <v>0</v>
      </c>
      <c r="W53" s="49" t="b">
        <f t="shared" si="17"/>
        <v>0</v>
      </c>
      <c r="X53" s="49" t="b">
        <f t="shared" si="18"/>
        <v>0</v>
      </c>
      <c r="Y53" s="49" t="b">
        <f t="shared" si="19"/>
        <v>0</v>
      </c>
      <c r="Z53" s="49" t="b">
        <f t="shared" si="20"/>
        <v>0</v>
      </c>
    </row>
    <row r="54" spans="1:26" s="63" customFormat="1" ht="13.5" customHeight="1" x14ac:dyDescent="0.2">
      <c r="A54" s="77"/>
      <c r="B54" s="67" t="s">
        <v>13</v>
      </c>
      <c r="C54" s="65"/>
      <c r="D54" s="211"/>
      <c r="E54" s="212"/>
      <c r="F54" s="211"/>
      <c r="G54" s="212"/>
      <c r="H54" s="211"/>
      <c r="I54" s="212"/>
      <c r="J54" s="211"/>
      <c r="K54" s="212"/>
      <c r="L54" s="211"/>
      <c r="M54" s="212"/>
      <c r="N54" s="211"/>
      <c r="O54" s="212"/>
      <c r="P54" s="207"/>
      <c r="Q54" s="76"/>
      <c r="R54" s="90"/>
      <c r="S54" s="103"/>
      <c r="T54" s="48" t="str">
        <f t="shared" si="14"/>
        <v>Slough</v>
      </c>
      <c r="U54" s="49" t="b">
        <f t="shared" si="15"/>
        <v>0</v>
      </c>
      <c r="V54" s="49" t="b">
        <f t="shared" si="16"/>
        <v>0</v>
      </c>
      <c r="W54" s="49" t="b">
        <f t="shared" si="17"/>
        <v>0</v>
      </c>
      <c r="X54" s="49" t="b">
        <f t="shared" si="18"/>
        <v>0</v>
      </c>
      <c r="Y54" s="49" t="b">
        <f t="shared" si="19"/>
        <v>0</v>
      </c>
      <c r="Z54" s="49" t="b">
        <f t="shared" si="20"/>
        <v>0</v>
      </c>
    </row>
    <row r="55" spans="1:26" s="63" customFormat="1" ht="13.5" customHeight="1" x14ac:dyDescent="0.2">
      <c r="A55" s="77"/>
      <c r="B55" s="67" t="s">
        <v>27</v>
      </c>
      <c r="C55" s="65"/>
      <c r="D55" s="211"/>
      <c r="E55" s="212"/>
      <c r="F55" s="211"/>
      <c r="G55" s="212"/>
      <c r="H55" s="211"/>
      <c r="I55" s="212"/>
      <c r="J55" s="211"/>
      <c r="K55" s="212"/>
      <c r="L55" s="211"/>
      <c r="M55" s="212"/>
      <c r="N55" s="211"/>
      <c r="O55" s="212"/>
      <c r="P55" s="207"/>
      <c r="Q55" s="76"/>
      <c r="R55" s="90"/>
      <c r="S55" s="103"/>
      <c r="T55" s="48" t="str">
        <f t="shared" si="14"/>
        <v>Somerset</v>
      </c>
      <c r="U55" s="49" t="b">
        <f t="shared" si="15"/>
        <v>0</v>
      </c>
      <c r="V55" s="49" t="b">
        <f t="shared" si="16"/>
        <v>0</v>
      </c>
      <c r="W55" s="49" t="b">
        <f t="shared" si="17"/>
        <v>0</v>
      </c>
      <c r="X55" s="49" t="b">
        <f t="shared" si="18"/>
        <v>0</v>
      </c>
      <c r="Y55" s="49" t="b">
        <f t="shared" si="19"/>
        <v>0</v>
      </c>
      <c r="Z55" s="49" t="b">
        <f t="shared" si="20"/>
        <v>0</v>
      </c>
    </row>
    <row r="56" spans="1:26" s="63" customFormat="1" ht="13.5" customHeight="1" x14ac:dyDescent="0.2">
      <c r="A56" s="77"/>
      <c r="B56" s="67" t="s">
        <v>14</v>
      </c>
      <c r="C56" s="65"/>
      <c r="D56" s="211"/>
      <c r="E56" s="212"/>
      <c r="F56" s="211"/>
      <c r="G56" s="212"/>
      <c r="H56" s="211"/>
      <c r="I56" s="212"/>
      <c r="J56" s="211"/>
      <c r="K56" s="212"/>
      <c r="L56" s="211"/>
      <c r="M56" s="212"/>
      <c r="N56" s="211"/>
      <c r="O56" s="212"/>
      <c r="P56" s="207"/>
      <c r="Q56" s="76"/>
      <c r="R56" s="90"/>
      <c r="S56" s="103"/>
      <c r="T56" s="48" t="str">
        <f t="shared" si="14"/>
        <v>Southampton</v>
      </c>
      <c r="U56" s="49" t="b">
        <f t="shared" si="15"/>
        <v>0</v>
      </c>
      <c r="V56" s="49" t="b">
        <f t="shared" si="16"/>
        <v>0</v>
      </c>
      <c r="W56" s="49" t="b">
        <f t="shared" si="17"/>
        <v>0</v>
      </c>
      <c r="X56" s="49" t="b">
        <f t="shared" si="18"/>
        <v>0</v>
      </c>
      <c r="Y56" s="49" t="b">
        <f t="shared" si="19"/>
        <v>0</v>
      </c>
      <c r="Z56" s="49" t="b">
        <f t="shared" si="20"/>
        <v>0</v>
      </c>
    </row>
    <row r="57" spans="1:26" s="63" customFormat="1" ht="13.5" customHeight="1" x14ac:dyDescent="0.2">
      <c r="A57" s="77"/>
      <c r="B57" s="67" t="s">
        <v>7</v>
      </c>
      <c r="C57" s="65"/>
      <c r="D57" s="211"/>
      <c r="E57" s="212"/>
      <c r="F57" s="211"/>
      <c r="G57" s="212"/>
      <c r="H57" s="211"/>
      <c r="I57" s="212"/>
      <c r="J57" s="211"/>
      <c r="K57" s="212"/>
      <c r="L57" s="211"/>
      <c r="M57" s="212"/>
      <c r="N57" s="211"/>
      <c r="O57" s="212"/>
      <c r="P57" s="207"/>
      <c r="Q57" s="76"/>
      <c r="R57" s="90"/>
      <c r="S57" s="103"/>
      <c r="T57" s="48" t="str">
        <f t="shared" si="14"/>
        <v>Surrey</v>
      </c>
      <c r="U57" s="49" t="b">
        <f t="shared" si="15"/>
        <v>0</v>
      </c>
      <c r="V57" s="49" t="b">
        <f t="shared" si="16"/>
        <v>0</v>
      </c>
      <c r="W57" s="49" t="b">
        <f t="shared" si="17"/>
        <v>0</v>
      </c>
      <c r="X57" s="49" t="b">
        <f t="shared" si="18"/>
        <v>0</v>
      </c>
      <c r="Y57" s="49" t="b">
        <f t="shared" si="19"/>
        <v>0</v>
      </c>
      <c r="Z57" s="49" t="b">
        <f t="shared" si="20"/>
        <v>0</v>
      </c>
    </row>
    <row r="58" spans="1:26" s="63" customFormat="1" ht="13.5" customHeight="1" x14ac:dyDescent="0.2">
      <c r="A58" s="135"/>
      <c r="B58" s="67" t="s">
        <v>41</v>
      </c>
      <c r="C58" s="65"/>
      <c r="D58" s="211"/>
      <c r="E58" s="212"/>
      <c r="F58" s="211"/>
      <c r="G58" s="212"/>
      <c r="H58" s="211"/>
      <c r="I58" s="212"/>
      <c r="J58" s="211"/>
      <c r="K58" s="212"/>
      <c r="L58" s="211"/>
      <c r="M58" s="212"/>
      <c r="N58" s="211"/>
      <c r="O58" s="212"/>
      <c r="P58" s="207"/>
      <c r="Q58" s="76"/>
      <c r="R58" s="90"/>
      <c r="S58" s="103"/>
      <c r="T58" s="48" t="str">
        <f t="shared" si="14"/>
        <v>Swindon</v>
      </c>
      <c r="U58" s="49" t="b">
        <f t="shared" si="15"/>
        <v>0</v>
      </c>
      <c r="V58" s="49" t="b">
        <f t="shared" si="16"/>
        <v>0</v>
      </c>
      <c r="W58" s="49" t="b">
        <f t="shared" si="17"/>
        <v>0</v>
      </c>
      <c r="X58" s="49" t="b">
        <f t="shared" si="18"/>
        <v>0</v>
      </c>
      <c r="Y58" s="49" t="b">
        <f t="shared" si="19"/>
        <v>0</v>
      </c>
      <c r="Z58" s="49" t="b">
        <f t="shared" si="20"/>
        <v>0</v>
      </c>
    </row>
    <row r="59" spans="1:26" s="63" customFormat="1" ht="13.5" customHeight="1" x14ac:dyDescent="0.2">
      <c r="A59" s="135"/>
      <c r="B59" s="67" t="s">
        <v>76</v>
      </c>
      <c r="C59" s="65"/>
      <c r="D59" s="269"/>
      <c r="E59" s="212"/>
      <c r="F59" s="269"/>
      <c r="G59" s="212"/>
      <c r="H59" s="269"/>
      <c r="I59" s="212"/>
      <c r="J59" s="269"/>
      <c r="K59" s="212"/>
      <c r="L59" s="269"/>
      <c r="M59" s="212"/>
      <c r="N59" s="269"/>
      <c r="O59" s="212"/>
      <c r="P59" s="207"/>
      <c r="Q59" s="76"/>
      <c r="R59" s="90"/>
      <c r="S59" s="103"/>
      <c r="T59" s="48" t="str">
        <f t="shared" si="14"/>
        <v>Torbay</v>
      </c>
      <c r="U59" s="49" t="b">
        <f t="shared" si="15"/>
        <v>0</v>
      </c>
      <c r="V59" s="49" t="b">
        <f t="shared" si="16"/>
        <v>0</v>
      </c>
      <c r="W59" s="49" t="b">
        <f t="shared" si="17"/>
        <v>0</v>
      </c>
      <c r="X59" s="49" t="b">
        <f t="shared" si="18"/>
        <v>0</v>
      </c>
      <c r="Y59" s="49" t="b">
        <f t="shared" si="19"/>
        <v>0</v>
      </c>
      <c r="Z59" s="49" t="b">
        <f t="shared" si="20"/>
        <v>0</v>
      </c>
    </row>
    <row r="60" spans="1:26" s="63" customFormat="1" ht="13.5" customHeight="1" x14ac:dyDescent="0.2">
      <c r="A60" s="77"/>
      <c r="B60" s="67" t="s">
        <v>15</v>
      </c>
      <c r="C60" s="65"/>
      <c r="D60" s="211"/>
      <c r="E60" s="212"/>
      <c r="F60" s="211"/>
      <c r="G60" s="212"/>
      <c r="H60" s="211"/>
      <c r="I60" s="212"/>
      <c r="J60" s="211"/>
      <c r="K60" s="212"/>
      <c r="L60" s="211"/>
      <c r="M60" s="212"/>
      <c r="N60" s="211"/>
      <c r="O60" s="212"/>
      <c r="P60" s="207"/>
      <c r="Q60" s="76"/>
      <c r="R60" s="90"/>
      <c r="S60" s="103"/>
      <c r="T60" s="48" t="str">
        <f t="shared" si="14"/>
        <v>West Berkshire</v>
      </c>
      <c r="U60" s="49" t="b">
        <f t="shared" si="15"/>
        <v>0</v>
      </c>
      <c r="V60" s="49" t="b">
        <f t="shared" si="16"/>
        <v>0</v>
      </c>
      <c r="W60" s="49" t="b">
        <f t="shared" si="17"/>
        <v>0</v>
      </c>
      <c r="X60" s="49" t="b">
        <f t="shared" si="18"/>
        <v>0</v>
      </c>
      <c r="Y60" s="49" t="b">
        <f t="shared" si="19"/>
        <v>0</v>
      </c>
      <c r="Z60" s="49" t="b">
        <f t="shared" si="20"/>
        <v>0</v>
      </c>
    </row>
    <row r="61" spans="1:26" s="63" customFormat="1" ht="13.5" customHeight="1" x14ac:dyDescent="0.2">
      <c r="A61" s="77"/>
      <c r="B61" s="67" t="s">
        <v>5</v>
      </c>
      <c r="C61" s="65"/>
      <c r="D61" s="211"/>
      <c r="E61" s="212"/>
      <c r="F61" s="211"/>
      <c r="G61" s="212"/>
      <c r="H61" s="211"/>
      <c r="I61" s="212"/>
      <c r="J61" s="211"/>
      <c r="K61" s="212"/>
      <c r="L61" s="211"/>
      <c r="M61" s="212"/>
      <c r="N61" s="211"/>
      <c r="O61" s="212"/>
      <c r="P61" s="207"/>
      <c r="Q61" s="76"/>
      <c r="R61" s="90"/>
      <c r="S61" s="103"/>
      <c r="T61" s="48" t="str">
        <f t="shared" si="14"/>
        <v>West Sussex</v>
      </c>
      <c r="U61" s="49" t="b">
        <f t="shared" si="15"/>
        <v>0</v>
      </c>
      <c r="V61" s="49" t="b">
        <f t="shared" si="16"/>
        <v>0</v>
      </c>
      <c r="W61" s="49" t="b">
        <f t="shared" si="17"/>
        <v>0</v>
      </c>
      <c r="X61" s="49" t="b">
        <f t="shared" si="18"/>
        <v>0</v>
      </c>
      <c r="Y61" s="49" t="b">
        <f t="shared" si="19"/>
        <v>0</v>
      </c>
      <c r="Z61" s="49" t="b">
        <f t="shared" si="20"/>
        <v>0</v>
      </c>
    </row>
    <row r="62" spans="1:26" s="63" customFormat="1" ht="13.5" customHeight="1" x14ac:dyDescent="0.2">
      <c r="A62" s="77"/>
      <c r="B62" s="67" t="s">
        <v>21</v>
      </c>
      <c r="C62" s="65"/>
      <c r="D62" s="211"/>
      <c r="E62" s="212"/>
      <c r="F62" s="211"/>
      <c r="G62" s="212"/>
      <c r="H62" s="211"/>
      <c r="I62" s="212"/>
      <c r="J62" s="211"/>
      <c r="K62" s="212"/>
      <c r="L62" s="211"/>
      <c r="M62" s="212"/>
      <c r="N62" s="211"/>
      <c r="O62" s="212"/>
      <c r="P62" s="207"/>
      <c r="Q62" s="76"/>
      <c r="R62" s="90"/>
      <c r="S62" s="103"/>
      <c r="T62" s="48" t="str">
        <f t="shared" si="14"/>
        <v>Windsor &amp; Maidenhead</v>
      </c>
      <c r="U62" s="49" t="b">
        <f t="shared" si="15"/>
        <v>0</v>
      </c>
      <c r="V62" s="49" t="b">
        <f t="shared" si="16"/>
        <v>0</v>
      </c>
      <c r="W62" s="49" t="b">
        <f t="shared" si="17"/>
        <v>0</v>
      </c>
      <c r="X62" s="49" t="b">
        <f t="shared" si="18"/>
        <v>0</v>
      </c>
      <c r="Y62" s="49" t="b">
        <f t="shared" si="19"/>
        <v>0</v>
      </c>
      <c r="Z62" s="49" t="b">
        <f t="shared" si="20"/>
        <v>0</v>
      </c>
    </row>
    <row r="63" spans="1:26" s="63" customFormat="1" ht="13.5" customHeight="1" x14ac:dyDescent="0.2">
      <c r="A63" s="77"/>
      <c r="B63" s="67" t="s">
        <v>16</v>
      </c>
      <c r="C63" s="65"/>
      <c r="D63" s="211"/>
      <c r="E63" s="212"/>
      <c r="F63" s="211"/>
      <c r="G63" s="212"/>
      <c r="H63" s="211"/>
      <c r="I63" s="212"/>
      <c r="J63" s="211"/>
      <c r="K63" s="212"/>
      <c r="L63" s="211"/>
      <c r="M63" s="212"/>
      <c r="N63" s="211"/>
      <c r="O63" s="212"/>
      <c r="P63" s="207"/>
      <c r="Q63" s="76"/>
      <c r="R63" s="90"/>
      <c r="S63" s="103"/>
      <c r="T63" s="48" t="str">
        <f t="shared" si="14"/>
        <v>Wokingham</v>
      </c>
      <c r="U63" s="49" t="b">
        <f t="shared" si="15"/>
        <v>0</v>
      </c>
      <c r="V63" s="49" t="b">
        <f t="shared" si="16"/>
        <v>0</v>
      </c>
      <c r="W63" s="49" t="b">
        <f t="shared" si="17"/>
        <v>0</v>
      </c>
      <c r="X63" s="49" t="b">
        <f t="shared" si="18"/>
        <v>0</v>
      </c>
      <c r="Y63" s="49" t="b">
        <f t="shared" si="19"/>
        <v>0</v>
      </c>
      <c r="Z63" s="49" t="b">
        <f t="shared" si="20"/>
        <v>0</v>
      </c>
    </row>
    <row r="64" spans="1:26" s="63" customFormat="1" ht="13.5" customHeight="1" x14ac:dyDescent="0.2">
      <c r="A64" s="77"/>
      <c r="B64" s="86" t="s">
        <v>23</v>
      </c>
      <c r="C64" s="65"/>
      <c r="D64" s="211"/>
      <c r="E64" s="212"/>
      <c r="F64" s="211"/>
      <c r="G64" s="212"/>
      <c r="H64" s="211"/>
      <c r="I64" s="212"/>
      <c r="J64" s="211"/>
      <c r="K64" s="212"/>
      <c r="L64" s="211"/>
      <c r="M64" s="212"/>
      <c r="N64" s="211"/>
      <c r="O64" s="212"/>
      <c r="P64" s="207"/>
      <c r="Q64" s="76"/>
      <c r="R64" s="90"/>
      <c r="S64" s="103"/>
      <c r="T64" s="48" t="str">
        <f t="shared" si="14"/>
        <v>South East</v>
      </c>
      <c r="U64" s="49" t="b">
        <f t="shared" si="15"/>
        <v>0</v>
      </c>
      <c r="V64" s="49" t="b">
        <f t="shared" si="16"/>
        <v>0</v>
      </c>
      <c r="W64" s="49" t="b">
        <f t="shared" si="17"/>
        <v>0</v>
      </c>
      <c r="X64" s="49" t="b">
        <f t="shared" si="18"/>
        <v>0</v>
      </c>
      <c r="Y64" s="49" t="b">
        <f t="shared" si="19"/>
        <v>0</v>
      </c>
      <c r="Z64" s="49" t="b">
        <f t="shared" si="20"/>
        <v>0</v>
      </c>
    </row>
    <row r="65" spans="1:29" s="63" customFormat="1" ht="13.5" customHeight="1" x14ac:dyDescent="0.2">
      <c r="A65" s="135"/>
      <c r="B65" s="179" t="s">
        <v>43</v>
      </c>
      <c r="C65" s="65"/>
      <c r="D65" s="211"/>
      <c r="E65" s="212"/>
      <c r="F65" s="211"/>
      <c r="G65" s="212"/>
      <c r="H65" s="211"/>
      <c r="I65" s="212"/>
      <c r="J65" s="211"/>
      <c r="K65" s="212"/>
      <c r="L65" s="211"/>
      <c r="M65" s="212"/>
      <c r="N65" s="211"/>
      <c r="O65" s="212"/>
      <c r="P65" s="207"/>
      <c r="Q65" s="76"/>
      <c r="R65" s="90"/>
      <c r="S65" s="103"/>
      <c r="T65" s="115"/>
      <c r="U65" s="173"/>
    </row>
    <row r="66" spans="1:29" s="63" customFormat="1" ht="13.5" customHeight="1" x14ac:dyDescent="0.2">
      <c r="A66" s="77"/>
      <c r="B66" s="143" t="s">
        <v>38</v>
      </c>
      <c r="C66" s="56"/>
      <c r="D66" s="211"/>
      <c r="E66" s="212"/>
      <c r="F66" s="211"/>
      <c r="G66" s="212"/>
      <c r="H66" s="211"/>
      <c r="I66" s="212"/>
      <c r="J66" s="211"/>
      <c r="K66" s="212"/>
      <c r="L66" s="211"/>
      <c r="M66" s="212"/>
      <c r="N66" s="211"/>
      <c r="O66" s="212"/>
      <c r="P66" s="207"/>
      <c r="Q66" s="76"/>
      <c r="R66" s="90"/>
      <c r="S66" s="103"/>
    </row>
    <row r="67" spans="1:29" s="63" customFormat="1" ht="15.75" customHeight="1" x14ac:dyDescent="0.2">
      <c r="A67" s="135"/>
      <c r="B67" s="57"/>
      <c r="C67" s="57"/>
      <c r="D67" s="213"/>
      <c r="E67" s="214"/>
      <c r="F67" s="213"/>
      <c r="G67" s="214"/>
      <c r="H67" s="213"/>
      <c r="I67" s="214"/>
      <c r="J67" s="213"/>
      <c r="K67" s="214"/>
      <c r="L67" s="213"/>
      <c r="M67" s="214"/>
      <c r="N67" s="213"/>
      <c r="O67" s="214"/>
      <c r="P67" s="207"/>
      <c r="Q67" s="76"/>
      <c r="R67" s="90"/>
      <c r="S67" s="103"/>
      <c r="Z67" s="115"/>
    </row>
    <row r="68" spans="1:29" s="63" customFormat="1" ht="15.75" customHeight="1" x14ac:dyDescent="0.2">
      <c r="A68" s="135"/>
      <c r="B68" s="57"/>
      <c r="C68" s="57"/>
      <c r="D68" s="54"/>
      <c r="E68" s="54"/>
      <c r="F68" s="54"/>
      <c r="G68" s="54"/>
      <c r="H68" s="54"/>
      <c r="I68" s="54"/>
      <c r="J68" s="54"/>
      <c r="K68" s="54"/>
      <c r="L68" s="54"/>
      <c r="M68" s="207"/>
      <c r="N68" s="207"/>
      <c r="O68" s="207"/>
      <c r="P68" s="207"/>
      <c r="Q68" s="76"/>
      <c r="R68" s="90"/>
      <c r="S68" s="103"/>
      <c r="Z68" s="115"/>
    </row>
    <row r="69" spans="1:29" s="63" customFormat="1" ht="15.75" customHeight="1" x14ac:dyDescent="0.2">
      <c r="A69" s="135"/>
      <c r="B69" s="57"/>
      <c r="C69" s="57"/>
      <c r="D69" s="54"/>
      <c r="E69" s="54"/>
      <c r="F69" s="54"/>
      <c r="G69" s="54"/>
      <c r="H69" s="54"/>
      <c r="I69" s="54"/>
      <c r="J69" s="54"/>
      <c r="K69" s="54"/>
      <c r="L69" s="54"/>
      <c r="M69" s="207"/>
      <c r="N69" s="207"/>
      <c r="O69" s="207"/>
      <c r="P69" s="207"/>
      <c r="Q69" s="76"/>
      <c r="R69" s="90"/>
      <c r="S69" s="103"/>
      <c r="Z69" s="115"/>
    </row>
    <row r="70" spans="1:29" s="63" customFormat="1" ht="9.75" customHeight="1" x14ac:dyDescent="0.2">
      <c r="A70" s="135"/>
      <c r="B70" s="57"/>
      <c r="C70" s="57"/>
      <c r="D70" s="54"/>
      <c r="E70" s="54"/>
      <c r="F70" s="54"/>
      <c r="G70" s="54"/>
      <c r="H70" s="54"/>
      <c r="I70" s="54"/>
      <c r="J70" s="54"/>
      <c r="K70" s="54"/>
      <c r="L70" s="54"/>
      <c r="M70" s="207"/>
      <c r="N70" s="207"/>
      <c r="O70" s="207"/>
      <c r="P70" s="207"/>
      <c r="Q70" s="76"/>
      <c r="R70" s="90"/>
      <c r="S70" s="103"/>
      <c r="Z70" s="115"/>
    </row>
    <row r="71" spans="1:29" s="63" customFormat="1" ht="39" customHeight="1" x14ac:dyDescent="0.2">
      <c r="A71" s="77"/>
      <c r="B71" s="57"/>
      <c r="C71" s="57"/>
      <c r="D71" s="54"/>
      <c r="E71" s="54"/>
      <c r="F71" s="54"/>
      <c r="G71" s="54"/>
      <c r="H71" s="54"/>
      <c r="I71" s="54"/>
      <c r="J71" s="54"/>
      <c r="K71" s="54"/>
      <c r="L71" s="54"/>
      <c r="M71" s="207"/>
      <c r="N71" s="207"/>
      <c r="O71" s="207"/>
      <c r="P71" s="207"/>
      <c r="Q71" s="76"/>
      <c r="R71" s="90"/>
      <c r="S71" s="103"/>
      <c r="Z71" s="115"/>
    </row>
    <row r="72" spans="1:29" s="63" customFormat="1" ht="7.5" customHeight="1" x14ac:dyDescent="0.2">
      <c r="A72" s="77"/>
      <c r="B72" s="43"/>
      <c r="C72" s="43"/>
      <c r="D72" s="42"/>
      <c r="E72" s="42"/>
      <c r="F72" s="42"/>
      <c r="G72" s="42"/>
      <c r="H72" s="42"/>
      <c r="I72" s="42"/>
      <c r="J72" s="42"/>
      <c r="K72" s="42"/>
      <c r="L72" s="223"/>
      <c r="M72" s="207"/>
      <c r="N72" s="207"/>
      <c r="O72" s="207"/>
      <c r="P72" s="207"/>
      <c r="Q72" s="76"/>
      <c r="R72" s="90"/>
      <c r="S72" s="103"/>
    </row>
    <row r="73" spans="1:29" s="63" customFormat="1" ht="15" customHeight="1" x14ac:dyDescent="0.2">
      <c r="A73" s="284"/>
      <c r="B73" s="285"/>
      <c r="C73" s="285"/>
      <c r="D73" s="285"/>
      <c r="E73" s="285"/>
      <c r="F73" s="285"/>
      <c r="G73" s="285"/>
      <c r="H73" s="285"/>
      <c r="I73" s="285"/>
      <c r="J73" s="285"/>
      <c r="K73" s="285"/>
      <c r="L73" s="285"/>
      <c r="M73" s="285"/>
      <c r="N73" s="285"/>
      <c r="O73" s="285"/>
      <c r="P73" s="285"/>
      <c r="Q73" s="286"/>
      <c r="R73" s="90"/>
      <c r="S73" s="103"/>
    </row>
    <row r="74" spans="1:29" s="63" customFormat="1" ht="11.25" customHeight="1" x14ac:dyDescent="0.2">
      <c r="A74" s="287"/>
      <c r="B74" s="288"/>
      <c r="C74" s="288"/>
      <c r="D74" s="288"/>
      <c r="E74" s="288"/>
      <c r="F74" s="288"/>
      <c r="G74" s="288"/>
      <c r="H74" s="288"/>
      <c r="I74" s="288"/>
      <c r="J74" s="294"/>
      <c r="K74" s="288"/>
      <c r="L74" s="288"/>
      <c r="M74" s="288"/>
      <c r="N74" s="288"/>
      <c r="O74" s="288"/>
      <c r="P74" s="294"/>
      <c r="Q74" s="289"/>
      <c r="R74" s="90"/>
      <c r="S74" s="103"/>
    </row>
    <row r="75" spans="1:29" ht="18.75" customHeight="1" x14ac:dyDescent="0.2">
      <c r="A75" s="7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4"/>
      <c r="R75" s="90"/>
      <c r="S75" s="101"/>
      <c r="T75" s="102"/>
      <c r="U75" s="102"/>
      <c r="V75" s="102"/>
      <c r="W75" s="102"/>
      <c r="X75" s="102"/>
      <c r="Y75" s="102"/>
      <c r="Z75" s="102"/>
    </row>
    <row r="76" spans="1:29" ht="18.75" customHeight="1" x14ac:dyDescent="0.2">
      <c r="A76" s="77"/>
      <c r="B76" s="85" t="s">
        <v>71</v>
      </c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76"/>
      <c r="R76" s="90"/>
      <c r="S76" s="103"/>
      <c r="T76" s="105" t="e">
        <f>VLOOKUP(U76,$T$83:$U$104,2,FALSE)</f>
        <v>#N/A</v>
      </c>
      <c r="U76" s="105" t="str">
        <f>Home!$B$7</f>
        <v>(none)</v>
      </c>
      <c r="V76" s="47" t="str">
        <f>"Selected LA- "&amp;U76</f>
        <v>Selected LA- (none)</v>
      </c>
    </row>
    <row r="77" spans="1:29" ht="18.75" customHeight="1" x14ac:dyDescent="0.2">
      <c r="A77" s="82"/>
      <c r="B77" s="83"/>
      <c r="C77" s="83"/>
      <c r="D77" s="122"/>
      <c r="E77" s="83"/>
      <c r="F77" s="83"/>
      <c r="G77" s="122"/>
      <c r="H77" s="122"/>
      <c r="I77" s="83"/>
      <c r="J77" s="217"/>
      <c r="K77" s="83"/>
      <c r="L77" s="83"/>
      <c r="M77" s="83"/>
      <c r="N77" s="83"/>
      <c r="O77" s="83"/>
      <c r="P77" s="217"/>
      <c r="Q77" s="84"/>
      <c r="R77" s="90"/>
      <c r="S77" s="103"/>
    </row>
    <row r="78" spans="1:29" ht="13.5" customHeight="1" x14ac:dyDescent="0.2">
      <c r="A78" s="72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4"/>
      <c r="R78" s="90"/>
      <c r="S78" s="103"/>
      <c r="U78" s="150">
        <v>0</v>
      </c>
      <c r="V78" s="63">
        <v>21.5</v>
      </c>
    </row>
    <row r="79" spans="1:29" s="61" customFormat="1" ht="15" customHeight="1" x14ac:dyDescent="0.2">
      <c r="A79" s="78"/>
      <c r="B79" s="141" t="s">
        <v>92</v>
      </c>
      <c r="C79" s="58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  <c r="P79" s="58"/>
      <c r="Q79" s="79"/>
      <c r="R79" s="90"/>
      <c r="S79" s="106"/>
      <c r="T79" s="149" t="s">
        <v>39</v>
      </c>
      <c r="U79" s="151">
        <f>I105</f>
        <v>0</v>
      </c>
      <c r="V79" s="152">
        <f>U79</f>
        <v>0</v>
      </c>
      <c r="W79" s="107"/>
      <c r="X79" s="107"/>
      <c r="Y79" s="107"/>
      <c r="Z79" s="107"/>
      <c r="AA79" s="107"/>
      <c r="AB79" s="107"/>
      <c r="AC79" s="107"/>
    </row>
    <row r="80" spans="1:29" ht="15" customHeight="1" x14ac:dyDescent="0.2">
      <c r="A80" s="77"/>
      <c r="B80" s="166"/>
      <c r="C80" s="58"/>
      <c r="D80" s="58"/>
      <c r="E80" s="58"/>
      <c r="F80" s="58"/>
      <c r="G80" s="58"/>
      <c r="H80" s="58"/>
      <c r="I80" s="58"/>
      <c r="J80" s="58"/>
      <c r="K80" s="58"/>
      <c r="L80" s="58"/>
      <c r="M80" s="58"/>
      <c r="N80" s="58"/>
      <c r="O80" s="58"/>
      <c r="P80" s="58"/>
      <c r="Q80" s="76"/>
      <c r="R80" s="90"/>
      <c r="S80" s="103"/>
      <c r="T80" s="149" t="s">
        <v>42</v>
      </c>
      <c r="U80" s="172">
        <f>I106</f>
        <v>0</v>
      </c>
      <c r="V80" s="152">
        <f>U80</f>
        <v>0</v>
      </c>
    </row>
    <row r="81" spans="1:29" ht="12.75" customHeight="1" x14ac:dyDescent="0.2">
      <c r="A81" s="135"/>
      <c r="B81" s="58"/>
      <c r="C81" s="58"/>
      <c r="D81" s="384" t="s">
        <v>82</v>
      </c>
      <c r="E81" s="291" t="s">
        <v>59</v>
      </c>
      <c r="F81" s="292"/>
      <c r="G81" s="292"/>
      <c r="H81" s="292"/>
      <c r="I81" s="292"/>
      <c r="J81" s="293"/>
      <c r="K81" s="388" t="s">
        <v>60</v>
      </c>
      <c r="L81" s="389"/>
      <c r="M81" s="389"/>
      <c r="N81" s="389"/>
      <c r="O81" s="389"/>
      <c r="P81" s="390"/>
      <c r="Q81" s="76"/>
      <c r="R81" s="90"/>
      <c r="S81" s="103"/>
      <c r="T81" s="149"/>
      <c r="U81" s="172"/>
      <c r="V81" s="152"/>
    </row>
    <row r="82" spans="1:29" s="66" customFormat="1" ht="36" customHeight="1" x14ac:dyDescent="0.2">
      <c r="A82" s="80"/>
      <c r="B82" s="210"/>
      <c r="C82" s="65"/>
      <c r="D82" s="385"/>
      <c r="E82" s="220" t="s">
        <v>67</v>
      </c>
      <c r="F82" s="167" t="s">
        <v>65</v>
      </c>
      <c r="G82" s="167" t="s">
        <v>66</v>
      </c>
      <c r="H82" s="167" t="s">
        <v>68</v>
      </c>
      <c r="I82" s="167" t="s">
        <v>69</v>
      </c>
      <c r="J82" s="168" t="s">
        <v>70</v>
      </c>
      <c r="K82" s="220" t="s">
        <v>67</v>
      </c>
      <c r="L82" s="167" t="s">
        <v>65</v>
      </c>
      <c r="M82" s="167" t="s">
        <v>66</v>
      </c>
      <c r="N82" s="167" t="s">
        <v>68</v>
      </c>
      <c r="O82" s="167" t="s">
        <v>69</v>
      </c>
      <c r="P82" s="168" t="s">
        <v>70</v>
      </c>
      <c r="Q82" s="81"/>
      <c r="R82" s="92"/>
      <c r="S82" s="109"/>
      <c r="T82" s="149" t="s">
        <v>40</v>
      </c>
      <c r="U82" s="171">
        <f>I107</f>
        <v>0</v>
      </c>
      <c r="V82" s="171">
        <f>U82</f>
        <v>0</v>
      </c>
      <c r="W82" s="112"/>
      <c r="X82" s="112"/>
      <c r="Y82" s="112"/>
      <c r="Z82" s="112"/>
      <c r="AA82" s="112"/>
      <c r="AB82" s="112"/>
      <c r="AC82" s="112"/>
    </row>
    <row r="83" spans="1:29" s="66" customFormat="1" ht="13.5" customHeight="1" x14ac:dyDescent="0.2">
      <c r="A83" s="80"/>
      <c r="B83" s="67" t="s">
        <v>0</v>
      </c>
      <c r="C83" s="65"/>
      <c r="D83" s="197">
        <f>Bracknell_Forest csww_fte</f>
        <v>71.7</v>
      </c>
      <c r="E83" s="202"/>
      <c r="F83" s="174"/>
      <c r="G83" s="174"/>
      <c r="H83" s="174"/>
      <c r="I83" s="178"/>
      <c r="J83" s="146"/>
      <c r="K83" s="265">
        <f t="shared" ref="K83:K107" si="21">IF(E83="x","x",E83/$D83)</f>
        <v>0</v>
      </c>
      <c r="L83" s="266">
        <f t="shared" ref="L83:P83" si="22">IF(F83="x","x",F83/$D83)</f>
        <v>0</v>
      </c>
      <c r="M83" s="266">
        <f t="shared" si="22"/>
        <v>0</v>
      </c>
      <c r="N83" s="266">
        <f t="shared" si="22"/>
        <v>0</v>
      </c>
      <c r="O83" s="270">
        <f t="shared" si="22"/>
        <v>0</v>
      </c>
      <c r="P83" s="267">
        <f t="shared" si="22"/>
        <v>0</v>
      </c>
      <c r="Q83" s="81"/>
      <c r="R83" s="92"/>
      <c r="S83" s="109"/>
      <c r="T83" s="59" t="str">
        <f t="shared" ref="T83:T106" si="23">B83</f>
        <v>Bracknell Forest</v>
      </c>
      <c r="U83" s="113" t="b">
        <f t="shared" ref="U83:U106" si="24">IF(T83=$U$76,I83)</f>
        <v>0</v>
      </c>
      <c r="W83" s="112"/>
      <c r="X83" s="112"/>
      <c r="Y83" s="112"/>
      <c r="Z83" s="112"/>
      <c r="AA83" s="112"/>
      <c r="AB83" s="112"/>
      <c r="AC83" s="112"/>
    </row>
    <row r="84" spans="1:29" s="66" customFormat="1" ht="13.5" customHeight="1" x14ac:dyDescent="0.2">
      <c r="A84" s="80"/>
      <c r="B84" s="67" t="s">
        <v>22</v>
      </c>
      <c r="C84" s="65"/>
      <c r="D84" s="197">
        <f>Brighton_and_Hove csww_fte</f>
        <v>215.8</v>
      </c>
      <c r="E84" s="202"/>
      <c r="F84" s="174"/>
      <c r="G84" s="174"/>
      <c r="H84" s="174"/>
      <c r="I84" s="174"/>
      <c r="J84" s="118"/>
      <c r="K84" s="265">
        <f t="shared" si="21"/>
        <v>0</v>
      </c>
      <c r="L84" s="266">
        <f t="shared" ref="L84:L107" si="25">IF(F84="x","x",F84/$D84)</f>
        <v>0</v>
      </c>
      <c r="M84" s="266">
        <f t="shared" ref="M84:M107" si="26">IF(G84="x","x",G84/$D84)</f>
        <v>0</v>
      </c>
      <c r="N84" s="266">
        <f t="shared" ref="N84:N107" si="27">IF(H84="x","x",H84/$D84)</f>
        <v>0</v>
      </c>
      <c r="O84" s="266">
        <f t="shared" ref="O84:O107" si="28">IF(I84="x","x",I84/$D84)</f>
        <v>0</v>
      </c>
      <c r="P84" s="268">
        <f t="shared" ref="P84:P107" si="29">IF(J84="x","x",J84/$D84)</f>
        <v>0</v>
      </c>
      <c r="Q84" s="81"/>
      <c r="R84" s="92"/>
      <c r="S84" s="109"/>
      <c r="T84" s="59" t="str">
        <f t="shared" si="23"/>
        <v>Brighton &amp; Hove</v>
      </c>
      <c r="U84" s="113" t="b">
        <f t="shared" si="24"/>
        <v>0</v>
      </c>
      <c r="W84" s="112"/>
      <c r="X84" s="112"/>
      <c r="Y84" s="112"/>
      <c r="Z84" s="112"/>
      <c r="AA84" s="112"/>
      <c r="AB84" s="112"/>
      <c r="AC84" s="112"/>
    </row>
    <row r="85" spans="1:29" s="66" customFormat="1" ht="13.5" customHeight="1" x14ac:dyDescent="0.2">
      <c r="A85" s="80"/>
      <c r="B85" s="67" t="s">
        <v>8</v>
      </c>
      <c r="C85" s="65"/>
      <c r="D85" s="197">
        <f>Buckinghamshire csww_fte</f>
        <v>218.2</v>
      </c>
      <c r="E85" s="202"/>
      <c r="F85" s="174"/>
      <c r="G85" s="174"/>
      <c r="H85" s="174"/>
      <c r="I85" s="174"/>
      <c r="J85" s="118"/>
      <c r="K85" s="265">
        <f t="shared" si="21"/>
        <v>0</v>
      </c>
      <c r="L85" s="266">
        <f t="shared" si="25"/>
        <v>0</v>
      </c>
      <c r="M85" s="266">
        <f t="shared" si="26"/>
        <v>0</v>
      </c>
      <c r="N85" s="266">
        <f t="shared" si="27"/>
        <v>0</v>
      </c>
      <c r="O85" s="270">
        <f t="shared" si="28"/>
        <v>0</v>
      </c>
      <c r="P85" s="267">
        <f t="shared" si="29"/>
        <v>0</v>
      </c>
      <c r="Q85" s="81"/>
      <c r="R85" s="92"/>
      <c r="S85" s="109"/>
      <c r="T85" s="59" t="str">
        <f t="shared" si="23"/>
        <v>Buckinghamshire</v>
      </c>
      <c r="U85" s="113" t="b">
        <f t="shared" si="24"/>
        <v>0</v>
      </c>
      <c r="W85" s="112"/>
      <c r="X85" s="112"/>
      <c r="Y85" s="112"/>
      <c r="Z85" s="112"/>
      <c r="AA85" s="112"/>
      <c r="AB85" s="112"/>
      <c r="AC85" s="112"/>
    </row>
    <row r="86" spans="1:29" s="66" customFormat="1" ht="13.5" customHeight="1" x14ac:dyDescent="0.2">
      <c r="A86" s="80"/>
      <c r="B86" s="67" t="s">
        <v>4</v>
      </c>
      <c r="C86" s="65"/>
      <c r="D86" s="197">
        <f>East_Sussex csww_fte</f>
        <v>313.39999999999998</v>
      </c>
      <c r="E86" s="202"/>
      <c r="F86" s="174"/>
      <c r="G86" s="174"/>
      <c r="H86" s="174"/>
      <c r="I86" s="174"/>
      <c r="J86" s="118"/>
      <c r="K86" s="265">
        <f t="shared" si="21"/>
        <v>0</v>
      </c>
      <c r="L86" s="266">
        <f t="shared" si="25"/>
        <v>0</v>
      </c>
      <c r="M86" s="266">
        <f t="shared" si="26"/>
        <v>0</v>
      </c>
      <c r="N86" s="266">
        <f t="shared" si="27"/>
        <v>0</v>
      </c>
      <c r="O86" s="266">
        <f t="shared" si="28"/>
        <v>0</v>
      </c>
      <c r="P86" s="268">
        <f t="shared" si="29"/>
        <v>0</v>
      </c>
      <c r="Q86" s="81"/>
      <c r="R86" s="92"/>
      <c r="S86" s="109"/>
      <c r="T86" s="59" t="str">
        <f t="shared" si="23"/>
        <v>East Sussex</v>
      </c>
      <c r="U86" s="113" t="b">
        <f t="shared" si="24"/>
        <v>0</v>
      </c>
      <c r="W86" s="112"/>
      <c r="X86" s="112"/>
      <c r="Y86" s="112"/>
      <c r="Z86" s="112"/>
      <c r="AA86" s="112"/>
      <c r="AB86" s="112"/>
      <c r="AC86" s="112"/>
    </row>
    <row r="87" spans="1:29" s="66" customFormat="1" ht="13.5" customHeight="1" x14ac:dyDescent="0.2">
      <c r="A87" s="80"/>
      <c r="B87" s="67" t="s">
        <v>6</v>
      </c>
      <c r="C87" s="65"/>
      <c r="D87" s="197">
        <f>Hampshire csww_fte</f>
        <v>462.7</v>
      </c>
      <c r="E87" s="202"/>
      <c r="F87" s="174"/>
      <c r="G87" s="174"/>
      <c r="H87" s="174"/>
      <c r="I87" s="174"/>
      <c r="J87" s="118"/>
      <c r="K87" s="265">
        <f t="shared" si="21"/>
        <v>0</v>
      </c>
      <c r="L87" s="266">
        <f t="shared" si="25"/>
        <v>0</v>
      </c>
      <c r="M87" s="266">
        <f t="shared" si="26"/>
        <v>0</v>
      </c>
      <c r="N87" s="266">
        <f t="shared" si="27"/>
        <v>0</v>
      </c>
      <c r="O87" s="270">
        <f t="shared" si="28"/>
        <v>0</v>
      </c>
      <c r="P87" s="267">
        <f t="shared" si="29"/>
        <v>0</v>
      </c>
      <c r="Q87" s="81"/>
      <c r="R87" s="92"/>
      <c r="S87" s="109"/>
      <c r="T87" s="59" t="str">
        <f t="shared" si="23"/>
        <v>Hampshire</v>
      </c>
      <c r="U87" s="113" t="b">
        <f t="shared" si="24"/>
        <v>0</v>
      </c>
      <c r="W87" s="112"/>
      <c r="X87" s="112"/>
      <c r="Y87" s="112"/>
      <c r="Z87" s="112"/>
      <c r="AA87" s="112"/>
      <c r="AB87" s="112"/>
      <c r="AC87" s="112"/>
    </row>
    <row r="88" spans="1:29" s="66" customFormat="1" ht="13.5" customHeight="1" x14ac:dyDescent="0.2">
      <c r="A88" s="80"/>
      <c r="B88" s="67" t="s">
        <v>1</v>
      </c>
      <c r="C88" s="65"/>
      <c r="D88" s="197">
        <f>Isle_of_Wight csww_fte</f>
        <v>71.2</v>
      </c>
      <c r="E88" s="202"/>
      <c r="F88" s="174"/>
      <c r="G88" s="174"/>
      <c r="H88" s="174"/>
      <c r="I88" s="174"/>
      <c r="J88" s="118"/>
      <c r="K88" s="265">
        <f t="shared" si="21"/>
        <v>0</v>
      </c>
      <c r="L88" s="266">
        <f t="shared" si="25"/>
        <v>0</v>
      </c>
      <c r="M88" s="266">
        <f t="shared" si="26"/>
        <v>0</v>
      </c>
      <c r="N88" s="266">
        <f t="shared" si="27"/>
        <v>0</v>
      </c>
      <c r="O88" s="266">
        <f t="shared" si="28"/>
        <v>0</v>
      </c>
      <c r="P88" s="268">
        <f t="shared" si="29"/>
        <v>0</v>
      </c>
      <c r="Q88" s="81"/>
      <c r="R88" s="92"/>
      <c r="S88" s="109"/>
      <c r="T88" s="59" t="str">
        <f t="shared" si="23"/>
        <v>Isle of Wight</v>
      </c>
      <c r="U88" s="113" t="b">
        <f t="shared" si="24"/>
        <v>0</v>
      </c>
      <c r="W88" s="112"/>
      <c r="X88" s="112"/>
      <c r="Y88" s="112"/>
      <c r="Z88" s="112"/>
      <c r="AA88" s="112"/>
      <c r="AB88" s="112"/>
      <c r="AC88" s="112"/>
    </row>
    <row r="89" spans="1:29" s="66" customFormat="1" ht="13.5" customHeight="1" x14ac:dyDescent="0.2">
      <c r="A89" s="80"/>
      <c r="B89" s="67" t="s">
        <v>9</v>
      </c>
      <c r="C89" s="65"/>
      <c r="D89" s="197">
        <f>Kent csww_fte</f>
        <v>702</v>
      </c>
      <c r="E89" s="202"/>
      <c r="F89" s="174"/>
      <c r="G89" s="174"/>
      <c r="H89" s="174"/>
      <c r="I89" s="174"/>
      <c r="J89" s="118"/>
      <c r="K89" s="265">
        <f t="shared" si="21"/>
        <v>0</v>
      </c>
      <c r="L89" s="266">
        <f t="shared" si="25"/>
        <v>0</v>
      </c>
      <c r="M89" s="266">
        <f t="shared" si="26"/>
        <v>0</v>
      </c>
      <c r="N89" s="266">
        <f t="shared" si="27"/>
        <v>0</v>
      </c>
      <c r="O89" s="270">
        <f t="shared" si="28"/>
        <v>0</v>
      </c>
      <c r="P89" s="267">
        <f t="shared" si="29"/>
        <v>0</v>
      </c>
      <c r="Q89" s="81"/>
      <c r="R89" s="92"/>
      <c r="S89" s="109"/>
      <c r="T89" s="59" t="str">
        <f t="shared" si="23"/>
        <v>Kent</v>
      </c>
      <c r="U89" s="113" t="b">
        <f t="shared" si="24"/>
        <v>0</v>
      </c>
      <c r="W89" s="112"/>
      <c r="X89" s="112"/>
      <c r="Y89" s="112"/>
      <c r="Z89" s="112"/>
      <c r="AA89" s="112"/>
      <c r="AB89" s="112"/>
      <c r="AC89" s="112"/>
    </row>
    <row r="90" spans="1:29" s="66" customFormat="1" ht="13.5" customHeight="1" x14ac:dyDescent="0.2">
      <c r="A90" s="80"/>
      <c r="B90" s="67" t="s">
        <v>2</v>
      </c>
      <c r="C90" s="65"/>
      <c r="D90" s="197">
        <f>Medway csww_fte</f>
        <v>129.80000000000001</v>
      </c>
      <c r="E90" s="202"/>
      <c r="F90" s="174"/>
      <c r="G90" s="174"/>
      <c r="H90" s="174"/>
      <c r="I90" s="174"/>
      <c r="J90" s="118"/>
      <c r="K90" s="265">
        <f t="shared" si="21"/>
        <v>0</v>
      </c>
      <c r="L90" s="266">
        <f t="shared" si="25"/>
        <v>0</v>
      </c>
      <c r="M90" s="266">
        <f t="shared" si="26"/>
        <v>0</v>
      </c>
      <c r="N90" s="266">
        <f t="shared" si="27"/>
        <v>0</v>
      </c>
      <c r="O90" s="266">
        <f t="shared" si="28"/>
        <v>0</v>
      </c>
      <c r="P90" s="268">
        <f t="shared" si="29"/>
        <v>0</v>
      </c>
      <c r="Q90" s="81"/>
      <c r="R90" s="92"/>
      <c r="S90" s="109"/>
      <c r="T90" s="59" t="str">
        <f t="shared" si="23"/>
        <v>Medway</v>
      </c>
      <c r="U90" s="113" t="b">
        <f t="shared" si="24"/>
        <v>0</v>
      </c>
      <c r="W90" s="112"/>
      <c r="X90" s="112"/>
      <c r="Y90" s="112"/>
      <c r="Z90" s="112"/>
      <c r="AA90" s="112"/>
      <c r="AB90" s="112"/>
      <c r="AC90" s="112"/>
    </row>
    <row r="91" spans="1:29" s="66" customFormat="1" ht="13.5" customHeight="1" x14ac:dyDescent="0.2">
      <c r="A91" s="80"/>
      <c r="B91" s="67" t="s">
        <v>10</v>
      </c>
      <c r="C91" s="65"/>
      <c r="D91" s="197">
        <f>Milton_Keynes csww_fte</f>
        <v>142.1</v>
      </c>
      <c r="E91" s="202"/>
      <c r="F91" s="174"/>
      <c r="G91" s="174"/>
      <c r="H91" s="174"/>
      <c r="I91" s="174"/>
      <c r="J91" s="118"/>
      <c r="K91" s="265">
        <f t="shared" si="21"/>
        <v>0</v>
      </c>
      <c r="L91" s="266">
        <f t="shared" si="25"/>
        <v>0</v>
      </c>
      <c r="M91" s="266">
        <f t="shared" si="26"/>
        <v>0</v>
      </c>
      <c r="N91" s="266">
        <f t="shared" si="27"/>
        <v>0</v>
      </c>
      <c r="O91" s="270">
        <f t="shared" si="28"/>
        <v>0</v>
      </c>
      <c r="P91" s="267">
        <f t="shared" si="29"/>
        <v>0</v>
      </c>
      <c r="Q91" s="81"/>
      <c r="R91" s="92"/>
      <c r="S91" s="109"/>
      <c r="T91" s="59" t="str">
        <f t="shared" si="23"/>
        <v>Milton Keynes</v>
      </c>
      <c r="U91" s="113" t="b">
        <f t="shared" si="24"/>
        <v>0</v>
      </c>
      <c r="W91" s="112"/>
      <c r="X91" s="112"/>
      <c r="Y91" s="112"/>
      <c r="Z91" s="112"/>
      <c r="AA91" s="112"/>
      <c r="AB91" s="112"/>
      <c r="AC91" s="112"/>
    </row>
    <row r="92" spans="1:29" s="66" customFormat="1" ht="13.5" customHeight="1" x14ac:dyDescent="0.2">
      <c r="A92" s="80"/>
      <c r="B92" s="67" t="s">
        <v>11</v>
      </c>
      <c r="C92" s="65"/>
      <c r="D92" s="197">
        <f>Oxfordshire csww_fte</f>
        <v>363.4</v>
      </c>
      <c r="E92" s="202"/>
      <c r="F92" s="174"/>
      <c r="G92" s="174"/>
      <c r="H92" s="174"/>
      <c r="I92" s="174"/>
      <c r="J92" s="118"/>
      <c r="K92" s="265">
        <f t="shared" si="21"/>
        <v>0</v>
      </c>
      <c r="L92" s="266">
        <f t="shared" si="25"/>
        <v>0</v>
      </c>
      <c r="M92" s="266">
        <f t="shared" si="26"/>
        <v>0</v>
      </c>
      <c r="N92" s="266">
        <f t="shared" si="27"/>
        <v>0</v>
      </c>
      <c r="O92" s="266">
        <f t="shared" si="28"/>
        <v>0</v>
      </c>
      <c r="P92" s="268">
        <f t="shared" si="29"/>
        <v>0</v>
      </c>
      <c r="Q92" s="81"/>
      <c r="R92" s="92"/>
      <c r="S92" s="109"/>
      <c r="T92" s="59" t="str">
        <f t="shared" si="23"/>
        <v>Oxfordshire</v>
      </c>
      <c r="U92" s="113" t="b">
        <f t="shared" si="24"/>
        <v>0</v>
      </c>
      <c r="W92" s="112"/>
      <c r="X92" s="112"/>
      <c r="Y92" s="112"/>
      <c r="Z92" s="112"/>
      <c r="AA92" s="112"/>
      <c r="AB92" s="112"/>
      <c r="AC92" s="112"/>
    </row>
    <row r="93" spans="1:29" s="66" customFormat="1" ht="13.5" customHeight="1" x14ac:dyDescent="0.2">
      <c r="A93" s="80"/>
      <c r="B93" s="67" t="s">
        <v>12</v>
      </c>
      <c r="C93" s="65"/>
      <c r="D93" s="197">
        <f>Portsmouth csww_fte</f>
        <v>172</v>
      </c>
      <c r="E93" s="202"/>
      <c r="F93" s="174"/>
      <c r="G93" s="174"/>
      <c r="H93" s="174"/>
      <c r="I93" s="174"/>
      <c r="J93" s="118"/>
      <c r="K93" s="265">
        <f t="shared" si="21"/>
        <v>0</v>
      </c>
      <c r="L93" s="266">
        <f t="shared" si="25"/>
        <v>0</v>
      </c>
      <c r="M93" s="266">
        <f t="shared" si="26"/>
        <v>0</v>
      </c>
      <c r="N93" s="266">
        <f t="shared" si="27"/>
        <v>0</v>
      </c>
      <c r="O93" s="270">
        <f t="shared" si="28"/>
        <v>0</v>
      </c>
      <c r="P93" s="267">
        <f t="shared" si="29"/>
        <v>0</v>
      </c>
      <c r="Q93" s="81"/>
      <c r="R93" s="92"/>
      <c r="S93" s="109"/>
      <c r="T93" s="59" t="str">
        <f t="shared" si="23"/>
        <v>Portsmouth</v>
      </c>
      <c r="U93" s="113" t="b">
        <f t="shared" si="24"/>
        <v>0</v>
      </c>
      <c r="W93" s="112"/>
      <c r="X93" s="112"/>
      <c r="Y93" s="112"/>
      <c r="Z93" s="112"/>
      <c r="AA93" s="112"/>
      <c r="AB93" s="112"/>
      <c r="AC93" s="112"/>
    </row>
    <row r="94" spans="1:29" s="66" customFormat="1" ht="13.5" customHeight="1" x14ac:dyDescent="0.2">
      <c r="A94" s="80"/>
      <c r="B94" s="67" t="s">
        <v>3</v>
      </c>
      <c r="C94" s="65"/>
      <c r="D94" s="197">
        <f>Reading csww_fte</f>
        <v>96.8</v>
      </c>
      <c r="E94" s="202"/>
      <c r="F94" s="174"/>
      <c r="G94" s="174"/>
      <c r="H94" s="174"/>
      <c r="I94" s="174"/>
      <c r="J94" s="118"/>
      <c r="K94" s="265">
        <f t="shared" si="21"/>
        <v>0</v>
      </c>
      <c r="L94" s="266">
        <f t="shared" si="25"/>
        <v>0</v>
      </c>
      <c r="M94" s="266">
        <f t="shared" si="26"/>
        <v>0</v>
      </c>
      <c r="N94" s="266">
        <f t="shared" si="27"/>
        <v>0</v>
      </c>
      <c r="O94" s="266">
        <f t="shared" si="28"/>
        <v>0</v>
      </c>
      <c r="P94" s="268">
        <f t="shared" si="29"/>
        <v>0</v>
      </c>
      <c r="Q94" s="81"/>
      <c r="R94" s="92"/>
      <c r="S94" s="109"/>
      <c r="T94" s="59" t="str">
        <f t="shared" si="23"/>
        <v>Reading</v>
      </c>
      <c r="U94" s="113" t="b">
        <f t="shared" si="24"/>
        <v>0</v>
      </c>
      <c r="W94" s="112"/>
      <c r="X94" s="112"/>
      <c r="Y94" s="112"/>
      <c r="Z94" s="112"/>
      <c r="AA94" s="112"/>
      <c r="AB94" s="112"/>
      <c r="AC94" s="112"/>
    </row>
    <row r="95" spans="1:29" s="66" customFormat="1" ht="13.5" customHeight="1" x14ac:dyDescent="0.2">
      <c r="A95" s="80"/>
      <c r="B95" s="67" t="s">
        <v>13</v>
      </c>
      <c r="C95" s="65"/>
      <c r="D95" s="197">
        <f>Slough csww_fte</f>
        <v>94.1</v>
      </c>
      <c r="E95" s="202"/>
      <c r="F95" s="174"/>
      <c r="G95" s="174"/>
      <c r="H95" s="174"/>
      <c r="I95" s="174"/>
      <c r="J95" s="118"/>
      <c r="K95" s="265">
        <f t="shared" si="21"/>
        <v>0</v>
      </c>
      <c r="L95" s="266">
        <f t="shared" si="25"/>
        <v>0</v>
      </c>
      <c r="M95" s="266">
        <f t="shared" si="26"/>
        <v>0</v>
      </c>
      <c r="N95" s="266">
        <f t="shared" si="27"/>
        <v>0</v>
      </c>
      <c r="O95" s="270">
        <f t="shared" si="28"/>
        <v>0</v>
      </c>
      <c r="P95" s="267">
        <f t="shared" si="29"/>
        <v>0</v>
      </c>
      <c r="Q95" s="81"/>
      <c r="R95" s="92"/>
      <c r="S95" s="109"/>
      <c r="T95" s="59" t="str">
        <f t="shared" si="23"/>
        <v>Slough</v>
      </c>
      <c r="U95" s="113" t="b">
        <f t="shared" si="24"/>
        <v>0</v>
      </c>
      <c r="W95" s="112"/>
      <c r="X95" s="112"/>
      <c r="Y95" s="112"/>
      <c r="Z95" s="112"/>
      <c r="AA95" s="112"/>
      <c r="AB95" s="112"/>
      <c r="AC95" s="112"/>
    </row>
    <row r="96" spans="1:29" s="66" customFormat="1" ht="13.5" customHeight="1" x14ac:dyDescent="0.2">
      <c r="A96" s="80"/>
      <c r="B96" s="67" t="s">
        <v>27</v>
      </c>
      <c r="C96" s="65"/>
      <c r="D96" s="197">
        <f>Somerset csww_fte</f>
        <v>233.2</v>
      </c>
      <c r="E96" s="202"/>
      <c r="F96" s="174"/>
      <c r="G96" s="174"/>
      <c r="H96" s="174"/>
      <c r="I96" s="174"/>
      <c r="J96" s="118"/>
      <c r="K96" s="265">
        <f t="shared" si="21"/>
        <v>0</v>
      </c>
      <c r="L96" s="266">
        <f t="shared" si="25"/>
        <v>0</v>
      </c>
      <c r="M96" s="266">
        <f t="shared" si="26"/>
        <v>0</v>
      </c>
      <c r="N96" s="266">
        <f t="shared" si="27"/>
        <v>0</v>
      </c>
      <c r="O96" s="266">
        <f t="shared" si="28"/>
        <v>0</v>
      </c>
      <c r="P96" s="268">
        <f t="shared" si="29"/>
        <v>0</v>
      </c>
      <c r="Q96" s="81"/>
      <c r="R96" s="92"/>
      <c r="S96" s="109"/>
      <c r="T96" s="59" t="str">
        <f t="shared" si="23"/>
        <v>Somerset</v>
      </c>
      <c r="U96" s="113" t="b">
        <f t="shared" si="24"/>
        <v>0</v>
      </c>
      <c r="W96" s="112"/>
      <c r="X96" s="112"/>
      <c r="Y96" s="112"/>
      <c r="Z96" s="112"/>
      <c r="AA96" s="112"/>
      <c r="AB96" s="112"/>
      <c r="AC96" s="112"/>
    </row>
    <row r="97" spans="1:29" s="66" customFormat="1" ht="13.5" customHeight="1" x14ac:dyDescent="0.2">
      <c r="A97" s="80"/>
      <c r="B97" s="67" t="s">
        <v>14</v>
      </c>
      <c r="C97" s="65"/>
      <c r="D97" s="197">
        <f>Southampton csww_fte</f>
        <v>180.7</v>
      </c>
      <c r="E97" s="202"/>
      <c r="F97" s="174"/>
      <c r="G97" s="174"/>
      <c r="H97" s="174"/>
      <c r="I97" s="174"/>
      <c r="J97" s="118"/>
      <c r="K97" s="265">
        <f t="shared" si="21"/>
        <v>0</v>
      </c>
      <c r="L97" s="266">
        <f t="shared" si="25"/>
        <v>0</v>
      </c>
      <c r="M97" s="266">
        <f t="shared" si="26"/>
        <v>0</v>
      </c>
      <c r="N97" s="266">
        <f t="shared" si="27"/>
        <v>0</v>
      </c>
      <c r="O97" s="270">
        <f t="shared" si="28"/>
        <v>0</v>
      </c>
      <c r="P97" s="267">
        <f t="shared" si="29"/>
        <v>0</v>
      </c>
      <c r="Q97" s="81"/>
      <c r="R97" s="92"/>
      <c r="S97" s="109"/>
      <c r="T97" s="59" t="str">
        <f t="shared" si="23"/>
        <v>Southampton</v>
      </c>
      <c r="U97" s="113" t="b">
        <f t="shared" si="24"/>
        <v>0</v>
      </c>
      <c r="W97" s="112"/>
      <c r="X97" s="112"/>
      <c r="Y97" s="112"/>
      <c r="Z97" s="112"/>
      <c r="AA97" s="112"/>
      <c r="AB97" s="112"/>
      <c r="AC97" s="112"/>
    </row>
    <row r="98" spans="1:29" s="66" customFormat="1" ht="13.5" customHeight="1" x14ac:dyDescent="0.2">
      <c r="A98" s="80"/>
      <c r="B98" s="67" t="s">
        <v>7</v>
      </c>
      <c r="C98" s="65"/>
      <c r="D98" s="197">
        <f>Surrey csww_fte</f>
        <v>470.8</v>
      </c>
      <c r="E98" s="202"/>
      <c r="F98" s="174"/>
      <c r="G98" s="174"/>
      <c r="H98" s="174"/>
      <c r="I98" s="174"/>
      <c r="J98" s="118"/>
      <c r="K98" s="265">
        <f t="shared" si="21"/>
        <v>0</v>
      </c>
      <c r="L98" s="266">
        <f t="shared" si="25"/>
        <v>0</v>
      </c>
      <c r="M98" s="266">
        <f t="shared" si="26"/>
        <v>0</v>
      </c>
      <c r="N98" s="266">
        <f t="shared" si="27"/>
        <v>0</v>
      </c>
      <c r="O98" s="266">
        <f t="shared" si="28"/>
        <v>0</v>
      </c>
      <c r="P98" s="268">
        <f t="shared" si="29"/>
        <v>0</v>
      </c>
      <c r="Q98" s="81"/>
      <c r="R98" s="92"/>
      <c r="S98" s="109"/>
      <c r="T98" s="59" t="str">
        <f t="shared" si="23"/>
        <v>Surrey</v>
      </c>
      <c r="U98" s="113" t="b">
        <f t="shared" si="24"/>
        <v>0</v>
      </c>
      <c r="W98" s="112"/>
      <c r="X98" s="112"/>
      <c r="Y98" s="112"/>
      <c r="Z98" s="112"/>
      <c r="AA98" s="112"/>
      <c r="AB98" s="112"/>
      <c r="AC98" s="112"/>
    </row>
    <row r="99" spans="1:29" s="66" customFormat="1" ht="13.5" customHeight="1" x14ac:dyDescent="0.2">
      <c r="A99" s="169"/>
      <c r="B99" s="67" t="s">
        <v>41</v>
      </c>
      <c r="C99" s="65"/>
      <c r="D99" s="197">
        <f>Swindon csww_fte</f>
        <v>87.7</v>
      </c>
      <c r="E99" s="202"/>
      <c r="F99" s="174"/>
      <c r="G99" s="174"/>
      <c r="H99" s="174"/>
      <c r="I99" s="174"/>
      <c r="J99" s="118"/>
      <c r="K99" s="265">
        <f t="shared" si="21"/>
        <v>0</v>
      </c>
      <c r="L99" s="266">
        <f t="shared" si="25"/>
        <v>0</v>
      </c>
      <c r="M99" s="266">
        <f t="shared" si="26"/>
        <v>0</v>
      </c>
      <c r="N99" s="266">
        <f t="shared" si="27"/>
        <v>0</v>
      </c>
      <c r="O99" s="270">
        <f t="shared" si="28"/>
        <v>0</v>
      </c>
      <c r="P99" s="267">
        <f t="shared" si="29"/>
        <v>0</v>
      </c>
      <c r="Q99" s="81"/>
      <c r="R99" s="92"/>
      <c r="S99" s="109"/>
      <c r="T99" s="59" t="str">
        <f t="shared" si="23"/>
        <v>Swindon</v>
      </c>
      <c r="U99" s="113" t="b">
        <f t="shared" si="24"/>
        <v>0</v>
      </c>
      <c r="W99" s="112"/>
      <c r="X99" s="112"/>
      <c r="Y99" s="112"/>
      <c r="Z99" s="112"/>
      <c r="AA99" s="112"/>
      <c r="AB99" s="112"/>
      <c r="AC99" s="112"/>
    </row>
    <row r="100" spans="1:29" s="66" customFormat="1" ht="13.5" customHeight="1" x14ac:dyDescent="0.2">
      <c r="A100" s="169"/>
      <c r="B100" s="67" t="s">
        <v>76</v>
      </c>
      <c r="C100" s="65"/>
      <c r="D100" s="197">
        <f>Torbay csww_fte</f>
        <v>72.5</v>
      </c>
      <c r="E100" s="202"/>
      <c r="F100" s="174"/>
      <c r="G100" s="174"/>
      <c r="H100" s="174"/>
      <c r="I100" s="174"/>
      <c r="J100" s="118"/>
      <c r="K100" s="265">
        <f t="shared" si="21"/>
        <v>0</v>
      </c>
      <c r="L100" s="266">
        <f t="shared" si="25"/>
        <v>0</v>
      </c>
      <c r="M100" s="266">
        <f t="shared" si="26"/>
        <v>0</v>
      </c>
      <c r="N100" s="266">
        <f t="shared" si="27"/>
        <v>0</v>
      </c>
      <c r="O100" s="270">
        <f t="shared" si="28"/>
        <v>0</v>
      </c>
      <c r="P100" s="267">
        <f t="shared" si="29"/>
        <v>0</v>
      </c>
      <c r="Q100" s="81"/>
      <c r="R100" s="92"/>
      <c r="S100" s="109"/>
      <c r="T100" s="59" t="str">
        <f t="shared" si="23"/>
        <v>Torbay</v>
      </c>
      <c r="U100" s="113" t="b">
        <f t="shared" si="24"/>
        <v>0</v>
      </c>
      <c r="W100" s="112"/>
      <c r="X100" s="112"/>
      <c r="Y100" s="112"/>
      <c r="Z100" s="112"/>
      <c r="AA100" s="112"/>
      <c r="AB100" s="112"/>
      <c r="AC100" s="112"/>
    </row>
    <row r="101" spans="1:29" s="66" customFormat="1" ht="13.5" customHeight="1" x14ac:dyDescent="0.2">
      <c r="A101" s="80"/>
      <c r="B101" s="67" t="s">
        <v>15</v>
      </c>
      <c r="C101" s="65"/>
      <c r="D101" s="197">
        <f>West_Berkshire csww_fte</f>
        <v>80.8</v>
      </c>
      <c r="E101" s="202"/>
      <c r="F101" s="174"/>
      <c r="G101" s="174"/>
      <c r="H101" s="174"/>
      <c r="I101" s="174"/>
      <c r="J101" s="118"/>
      <c r="K101" s="265">
        <f t="shared" si="21"/>
        <v>0</v>
      </c>
      <c r="L101" s="266">
        <f t="shared" si="25"/>
        <v>0</v>
      </c>
      <c r="M101" s="266">
        <f t="shared" si="26"/>
        <v>0</v>
      </c>
      <c r="N101" s="266">
        <f t="shared" si="27"/>
        <v>0</v>
      </c>
      <c r="O101" s="266">
        <f t="shared" si="28"/>
        <v>0</v>
      </c>
      <c r="P101" s="268">
        <f t="shared" si="29"/>
        <v>0</v>
      </c>
      <c r="Q101" s="81"/>
      <c r="R101" s="92"/>
      <c r="S101" s="109"/>
      <c r="T101" s="59" t="str">
        <f t="shared" si="23"/>
        <v>West Berkshire</v>
      </c>
      <c r="U101" s="113" t="b">
        <f t="shared" si="24"/>
        <v>0</v>
      </c>
      <c r="W101" s="112"/>
      <c r="X101" s="112"/>
      <c r="Y101" s="112"/>
      <c r="Z101" s="112"/>
      <c r="AA101" s="112"/>
      <c r="AB101" s="112"/>
      <c r="AC101" s="112"/>
    </row>
    <row r="102" spans="1:29" s="66" customFormat="1" ht="13.5" customHeight="1" x14ac:dyDescent="0.2">
      <c r="A102" s="80"/>
      <c r="B102" s="67" t="s">
        <v>5</v>
      </c>
      <c r="C102" s="65"/>
      <c r="D102" s="197">
        <f>West_Sussex csww_fte</f>
        <v>433.4</v>
      </c>
      <c r="E102" s="202"/>
      <c r="F102" s="174"/>
      <c r="G102" s="174"/>
      <c r="H102" s="174"/>
      <c r="I102" s="174"/>
      <c r="J102" s="118"/>
      <c r="K102" s="265">
        <f t="shared" si="21"/>
        <v>0</v>
      </c>
      <c r="L102" s="266">
        <f t="shared" si="25"/>
        <v>0</v>
      </c>
      <c r="M102" s="266">
        <f t="shared" si="26"/>
        <v>0</v>
      </c>
      <c r="N102" s="266">
        <f t="shared" si="27"/>
        <v>0</v>
      </c>
      <c r="O102" s="270">
        <f t="shared" si="28"/>
        <v>0</v>
      </c>
      <c r="P102" s="267">
        <f t="shared" si="29"/>
        <v>0</v>
      </c>
      <c r="Q102" s="81"/>
      <c r="R102" s="92"/>
      <c r="S102" s="109"/>
      <c r="T102" s="59" t="str">
        <f t="shared" si="23"/>
        <v>West Sussex</v>
      </c>
      <c r="U102" s="113" t="b">
        <f t="shared" si="24"/>
        <v>0</v>
      </c>
      <c r="W102" s="112"/>
      <c r="X102" s="112"/>
      <c r="Y102" s="112"/>
      <c r="Z102" s="112"/>
      <c r="AA102" s="112"/>
      <c r="AB102" s="112"/>
      <c r="AC102" s="112"/>
    </row>
    <row r="103" spans="1:29" s="66" customFormat="1" ht="13.5" customHeight="1" x14ac:dyDescent="0.2">
      <c r="A103" s="80"/>
      <c r="B103" s="67" t="s">
        <v>21</v>
      </c>
      <c r="C103" s="65"/>
      <c r="D103" s="198">
        <f>Windsor_and_Maidenhead csww_fte</f>
        <v>40.200000000000003</v>
      </c>
      <c r="E103" s="203"/>
      <c r="F103" s="175"/>
      <c r="G103" s="175"/>
      <c r="H103" s="175"/>
      <c r="I103" s="174"/>
      <c r="J103" s="118"/>
      <c r="K103" s="265">
        <f t="shared" si="21"/>
        <v>0</v>
      </c>
      <c r="L103" s="266">
        <f t="shared" si="25"/>
        <v>0</v>
      </c>
      <c r="M103" s="266">
        <f t="shared" si="26"/>
        <v>0</v>
      </c>
      <c r="N103" s="266">
        <f t="shared" si="27"/>
        <v>0</v>
      </c>
      <c r="O103" s="266">
        <f t="shared" si="28"/>
        <v>0</v>
      </c>
      <c r="P103" s="268">
        <f t="shared" si="29"/>
        <v>0</v>
      </c>
      <c r="Q103" s="81"/>
      <c r="R103" s="92"/>
      <c r="S103" s="109"/>
      <c r="T103" s="59" t="str">
        <f t="shared" si="23"/>
        <v>Windsor &amp; Maidenhead</v>
      </c>
      <c r="U103" s="113" t="b">
        <f t="shared" si="24"/>
        <v>0</v>
      </c>
      <c r="W103" s="112"/>
      <c r="X103" s="112"/>
      <c r="Y103" s="112"/>
      <c r="Z103" s="112"/>
      <c r="AA103" s="112"/>
      <c r="AB103" s="112"/>
      <c r="AC103" s="112"/>
    </row>
    <row r="104" spans="1:29" s="66" customFormat="1" ht="13.5" customHeight="1" x14ac:dyDescent="0.2">
      <c r="A104" s="80"/>
      <c r="B104" s="67" t="s">
        <v>16</v>
      </c>
      <c r="C104" s="65"/>
      <c r="D104" s="198">
        <f>Wokingham csww_fte</f>
        <v>53.7</v>
      </c>
      <c r="E104" s="203"/>
      <c r="F104" s="175"/>
      <c r="G104" s="175"/>
      <c r="H104" s="175"/>
      <c r="I104" s="174"/>
      <c r="J104" s="118"/>
      <c r="K104" s="265">
        <f t="shared" si="21"/>
        <v>0</v>
      </c>
      <c r="L104" s="266">
        <f t="shared" si="25"/>
        <v>0</v>
      </c>
      <c r="M104" s="266">
        <f t="shared" si="26"/>
        <v>0</v>
      </c>
      <c r="N104" s="266">
        <f t="shared" si="27"/>
        <v>0</v>
      </c>
      <c r="O104" s="270">
        <f t="shared" si="28"/>
        <v>0</v>
      </c>
      <c r="P104" s="267">
        <f t="shared" si="29"/>
        <v>0</v>
      </c>
      <c r="Q104" s="81"/>
      <c r="R104" s="92"/>
      <c r="S104" s="109"/>
      <c r="T104" s="59" t="str">
        <f t="shared" si="23"/>
        <v>Wokingham</v>
      </c>
      <c r="U104" s="113" t="b">
        <f t="shared" si="24"/>
        <v>0</v>
      </c>
      <c r="W104" s="112"/>
      <c r="X104" s="112"/>
      <c r="Y104" s="112"/>
      <c r="Z104" s="112"/>
      <c r="AA104" s="112"/>
      <c r="AB104" s="112"/>
      <c r="AC104" s="112"/>
    </row>
    <row r="105" spans="1:29" s="66" customFormat="1" ht="13.5" customHeight="1" x14ac:dyDescent="0.2">
      <c r="A105" s="80"/>
      <c r="B105" s="86" t="s">
        <v>23</v>
      </c>
      <c r="C105" s="65"/>
      <c r="D105" s="199">
        <f>South_East csww_fte</f>
        <v>4312.6000000000004</v>
      </c>
      <c r="E105" s="204"/>
      <c r="F105" s="176"/>
      <c r="G105" s="176"/>
      <c r="H105" s="176"/>
      <c r="I105" s="176"/>
      <c r="J105" s="147"/>
      <c r="K105" s="265">
        <f t="shared" si="21"/>
        <v>0</v>
      </c>
      <c r="L105" s="266">
        <f t="shared" si="25"/>
        <v>0</v>
      </c>
      <c r="M105" s="266">
        <f t="shared" si="26"/>
        <v>0</v>
      </c>
      <c r="N105" s="266">
        <f t="shared" si="27"/>
        <v>0</v>
      </c>
      <c r="O105" s="266">
        <f t="shared" si="28"/>
        <v>0</v>
      </c>
      <c r="P105" s="268">
        <f t="shared" si="29"/>
        <v>0</v>
      </c>
      <c r="Q105" s="81"/>
      <c r="R105" s="92"/>
      <c r="S105" s="109"/>
      <c r="T105" s="59" t="str">
        <f t="shared" si="23"/>
        <v>South East</v>
      </c>
      <c r="U105" s="113" t="b">
        <f t="shared" si="24"/>
        <v>0</v>
      </c>
      <c r="W105" s="112"/>
      <c r="X105" s="112"/>
      <c r="Y105" s="112"/>
      <c r="Z105" s="112"/>
      <c r="AA105" s="112"/>
      <c r="AB105" s="112"/>
      <c r="AC105" s="112"/>
    </row>
    <row r="106" spans="1:29" s="66" customFormat="1" ht="13.5" customHeight="1" x14ac:dyDescent="0.2">
      <c r="A106" s="169"/>
      <c r="B106" s="179" t="s">
        <v>43</v>
      </c>
      <c r="C106" s="65"/>
      <c r="D106" s="200">
        <f>South_West csww_fte</f>
        <v>2592.3000000000002</v>
      </c>
      <c r="E106" s="205"/>
      <c r="F106" s="180"/>
      <c r="G106" s="180"/>
      <c r="H106" s="180"/>
      <c r="I106" s="180"/>
      <c r="J106" s="182"/>
      <c r="K106" s="265">
        <f t="shared" si="21"/>
        <v>0</v>
      </c>
      <c r="L106" s="266">
        <f t="shared" si="25"/>
        <v>0</v>
      </c>
      <c r="M106" s="266">
        <f t="shared" si="26"/>
        <v>0</v>
      </c>
      <c r="N106" s="266">
        <f t="shared" si="27"/>
        <v>0</v>
      </c>
      <c r="O106" s="270">
        <f t="shared" si="28"/>
        <v>0</v>
      </c>
      <c r="P106" s="267">
        <f t="shared" si="29"/>
        <v>0</v>
      </c>
      <c r="Q106" s="81"/>
      <c r="R106" s="92"/>
      <c r="S106" s="109"/>
      <c r="T106" s="170" t="str">
        <f t="shared" si="23"/>
        <v>South West</v>
      </c>
      <c r="U106" s="113" t="b">
        <f t="shared" si="24"/>
        <v>0</v>
      </c>
      <c r="W106" s="112"/>
      <c r="X106" s="112"/>
      <c r="Y106" s="112"/>
      <c r="Z106" s="112"/>
      <c r="AA106" s="112"/>
      <c r="AB106" s="112"/>
      <c r="AC106" s="112"/>
    </row>
    <row r="107" spans="1:29" s="63" customFormat="1" ht="13.5" customHeight="1" x14ac:dyDescent="0.2">
      <c r="A107" s="77"/>
      <c r="B107" s="143" t="s">
        <v>38</v>
      </c>
      <c r="C107" s="56"/>
      <c r="D107" s="201">
        <f>England csww_fte</f>
        <v>29474.7</v>
      </c>
      <c r="E107" s="221"/>
      <c r="F107" s="177"/>
      <c r="G107" s="177"/>
      <c r="H107" s="177"/>
      <c r="I107" s="177"/>
      <c r="J107" s="148"/>
      <c r="K107" s="265">
        <f t="shared" si="21"/>
        <v>0</v>
      </c>
      <c r="L107" s="266">
        <f t="shared" si="25"/>
        <v>0</v>
      </c>
      <c r="M107" s="266">
        <f t="shared" si="26"/>
        <v>0</v>
      </c>
      <c r="N107" s="266">
        <f t="shared" si="27"/>
        <v>0</v>
      </c>
      <c r="O107" s="266">
        <f t="shared" si="28"/>
        <v>0</v>
      </c>
      <c r="P107" s="268">
        <f t="shared" si="29"/>
        <v>0</v>
      </c>
      <c r="Q107" s="76"/>
      <c r="R107" s="90"/>
      <c r="S107" s="103"/>
      <c r="W107" s="112"/>
      <c r="X107" s="112"/>
      <c r="Y107" s="112"/>
      <c r="Z107" s="112"/>
      <c r="AA107" s="112"/>
      <c r="AB107" s="112"/>
      <c r="AC107" s="112"/>
    </row>
    <row r="108" spans="1:29" s="63" customFormat="1" ht="12" customHeight="1" x14ac:dyDescent="0.2">
      <c r="A108" s="77"/>
      <c r="B108" s="283"/>
      <c r="C108" s="283"/>
      <c r="D108" s="283"/>
      <c r="E108" s="283"/>
      <c r="F108" s="283"/>
      <c r="G108" s="283"/>
      <c r="H108" s="283"/>
      <c r="I108" s="283"/>
      <c r="J108" s="219"/>
      <c r="K108" s="100"/>
      <c r="L108" s="100"/>
      <c r="M108" s="100"/>
      <c r="N108" s="100"/>
      <c r="O108" s="100"/>
      <c r="P108" s="100"/>
      <c r="Q108" s="76"/>
      <c r="R108" s="90"/>
      <c r="S108" s="103"/>
      <c r="W108" s="112"/>
      <c r="X108" s="112"/>
      <c r="Y108" s="112"/>
      <c r="Z108" s="112"/>
      <c r="AA108" s="112"/>
      <c r="AB108" s="112"/>
      <c r="AC108" s="112"/>
    </row>
    <row r="109" spans="1:29" s="63" customFormat="1" ht="7.5" customHeight="1" x14ac:dyDescent="0.2">
      <c r="A109" s="77"/>
      <c r="B109" s="43"/>
      <c r="C109" s="43"/>
      <c r="D109" s="42"/>
      <c r="E109" s="42"/>
      <c r="F109" s="42"/>
      <c r="G109" s="42"/>
      <c r="H109" s="42"/>
      <c r="I109" s="42"/>
      <c r="J109" s="42"/>
      <c r="K109" s="42"/>
      <c r="L109" s="44"/>
      <c r="M109" s="44"/>
      <c r="N109" s="44"/>
      <c r="O109" s="44"/>
      <c r="P109" s="44"/>
      <c r="Q109" s="76"/>
      <c r="R109" s="90"/>
      <c r="S109" s="103"/>
      <c r="W109" s="112"/>
      <c r="X109" s="112"/>
      <c r="Y109" s="112"/>
      <c r="Z109" s="112"/>
      <c r="AA109" s="112"/>
      <c r="AB109" s="112"/>
      <c r="AC109" s="112"/>
    </row>
    <row r="110" spans="1:29" s="63" customFormat="1" ht="15" customHeight="1" x14ac:dyDescent="0.2">
      <c r="A110" s="284"/>
      <c r="B110" s="285"/>
      <c r="C110" s="285"/>
      <c r="D110" s="285"/>
      <c r="E110" s="285"/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  <c r="P110" s="285"/>
      <c r="Q110" s="286"/>
      <c r="R110" s="90"/>
      <c r="S110" s="103"/>
      <c r="W110" s="112"/>
      <c r="X110" s="112"/>
      <c r="Y110" s="112"/>
      <c r="Z110" s="112"/>
      <c r="AA110" s="112"/>
      <c r="AB110" s="112"/>
      <c r="AC110" s="112"/>
    </row>
    <row r="111" spans="1:29" s="63" customFormat="1" ht="11.25" customHeight="1" x14ac:dyDescent="0.2">
      <c r="A111" s="287"/>
      <c r="B111" s="288"/>
      <c r="C111" s="288"/>
      <c r="D111" s="288"/>
      <c r="E111" s="288"/>
      <c r="F111" s="288"/>
      <c r="G111" s="288"/>
      <c r="H111" s="288"/>
      <c r="I111" s="288"/>
      <c r="J111" s="294"/>
      <c r="K111" s="288"/>
      <c r="L111" s="288"/>
      <c r="M111" s="288"/>
      <c r="N111" s="288"/>
      <c r="O111" s="288"/>
      <c r="P111" s="294"/>
      <c r="Q111" s="289"/>
      <c r="R111" s="90"/>
      <c r="S111" s="103"/>
      <c r="U111" s="108"/>
      <c r="W111" s="112"/>
      <c r="X111" s="112"/>
      <c r="Y111" s="112"/>
      <c r="Z111" s="112"/>
      <c r="AA111" s="112"/>
      <c r="AB111" s="112"/>
      <c r="AC111" s="112"/>
    </row>
    <row r="112" spans="1:29" s="63" customFormat="1" ht="13.5" customHeight="1" x14ac:dyDescent="0.2">
      <c r="A112" s="72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4"/>
      <c r="R112" s="90"/>
      <c r="S112" s="153"/>
      <c r="T112" s="110"/>
      <c r="U112" s="110"/>
      <c r="V112" s="110"/>
      <c r="W112" s="112"/>
      <c r="X112" s="112"/>
      <c r="Y112" s="112"/>
      <c r="Z112" s="112"/>
      <c r="AA112" s="112"/>
      <c r="AB112" s="112"/>
      <c r="AC112" s="112"/>
    </row>
    <row r="113" spans="1:29" s="63" customFormat="1" ht="15" customHeight="1" x14ac:dyDescent="0.25">
      <c r="A113" s="75"/>
      <c r="B113" s="141" t="s">
        <v>92</v>
      </c>
      <c r="C113" s="58"/>
      <c r="D113" s="58"/>
      <c r="E113" s="58"/>
      <c r="F113" s="58"/>
      <c r="G113" s="58"/>
      <c r="H113" s="58"/>
      <c r="I113" s="58"/>
      <c r="J113" s="58"/>
      <c r="K113" s="38"/>
      <c r="L113" s="38"/>
      <c r="M113" s="38"/>
      <c r="N113" s="38"/>
      <c r="O113" s="38"/>
      <c r="P113" s="38"/>
      <c r="Q113" s="76"/>
      <c r="R113" s="90"/>
      <c r="S113" s="103"/>
      <c r="T113" s="110"/>
      <c r="U113" s="110"/>
      <c r="V113" s="110"/>
      <c r="W113" s="112"/>
      <c r="X113" s="112"/>
    </row>
    <row r="114" spans="1:29" s="63" customFormat="1" ht="15" customHeight="1" x14ac:dyDescent="0.2">
      <c r="A114" s="77"/>
      <c r="B114" s="166"/>
      <c r="C114" s="58"/>
      <c r="D114" s="58"/>
      <c r="E114" s="58"/>
      <c r="F114" s="58"/>
      <c r="G114" s="58"/>
      <c r="H114" s="58"/>
      <c r="I114" s="58"/>
      <c r="J114" s="58"/>
      <c r="K114" s="38"/>
      <c r="L114" s="38"/>
      <c r="M114" s="38"/>
      <c r="N114" s="38"/>
      <c r="O114" s="38"/>
      <c r="P114" s="38"/>
      <c r="Q114" s="76"/>
      <c r="R114" s="90"/>
      <c r="S114" s="103"/>
      <c r="T114" s="110"/>
      <c r="U114" s="110"/>
      <c r="V114" s="110"/>
      <c r="W114" s="112"/>
      <c r="X114" s="112"/>
    </row>
    <row r="115" spans="1:29" s="63" customFormat="1" ht="21" customHeight="1" x14ac:dyDescent="0.2">
      <c r="A115" s="77"/>
      <c r="B115" s="65"/>
      <c r="C115" s="65"/>
      <c r="D115" s="290" t="str">
        <f>K82</f>
        <v>Less than 2 Years</v>
      </c>
      <c r="E115" s="290"/>
      <c r="F115" s="377" t="str">
        <f>L82</f>
        <v>2 - 5 Years</v>
      </c>
      <c r="G115" s="377"/>
      <c r="H115" s="377" t="str">
        <f>M82</f>
        <v>5 - 10 Years</v>
      </c>
      <c r="I115" s="377"/>
      <c r="J115" s="377" t="str">
        <f>N82</f>
        <v>10 - 20 Years</v>
      </c>
      <c r="K115" s="377"/>
      <c r="L115" s="377" t="str">
        <f>O82</f>
        <v>20 - 30 Years</v>
      </c>
      <c r="M115" s="377"/>
      <c r="N115" s="377" t="str">
        <f>P82</f>
        <v>30 Years or more</v>
      </c>
      <c r="O115" s="377"/>
      <c r="P115" s="38"/>
      <c r="Q115" s="76"/>
      <c r="R115" s="90"/>
      <c r="S115" s="103"/>
      <c r="T115" s="110"/>
      <c r="U115" s="110"/>
      <c r="V115" s="110"/>
      <c r="W115" s="112"/>
      <c r="X115" s="112"/>
    </row>
    <row r="116" spans="1:29" s="61" customFormat="1" ht="13.5" customHeight="1" x14ac:dyDescent="0.2">
      <c r="A116" s="78"/>
      <c r="B116" s="67" t="s">
        <v>0</v>
      </c>
      <c r="C116" s="65"/>
      <c r="D116" s="211"/>
      <c r="E116" s="212"/>
      <c r="F116" s="211"/>
      <c r="G116" s="212"/>
      <c r="H116" s="211"/>
      <c r="I116" s="212"/>
      <c r="J116" s="211"/>
      <c r="K116" s="212"/>
      <c r="L116" s="211"/>
      <c r="M116" s="212"/>
      <c r="N116" s="211"/>
      <c r="O116" s="212"/>
      <c r="P116" s="38"/>
      <c r="Q116" s="79"/>
      <c r="R116" s="91"/>
      <c r="S116" s="106"/>
      <c r="T116" s="48" t="str">
        <f t="shared" ref="T116:T138" si="30">B116</f>
        <v>Bracknell Forest</v>
      </c>
      <c r="U116" s="49" t="b">
        <f t="shared" ref="U116:U138" si="31">IF($T116=$U$76,K83)</f>
        <v>0</v>
      </c>
      <c r="V116" s="49" t="b">
        <f t="shared" ref="V116:V138" si="32">IF($T116=$U$76,L83)</f>
        <v>0</v>
      </c>
      <c r="W116" s="49" t="b">
        <f t="shared" ref="W116:W138" si="33">IF($T116=$U$76,M83)</f>
        <v>0</v>
      </c>
      <c r="X116" s="49" t="b">
        <f t="shared" ref="X116:X138" si="34">IF($T116=$U$76,N83)</f>
        <v>0</v>
      </c>
      <c r="Y116" s="49" t="b">
        <f t="shared" ref="Y116:Y138" si="35">IF($T116=$U$76,O83)</f>
        <v>0</v>
      </c>
      <c r="Z116" s="49" t="b">
        <f t="shared" ref="Z116:Z138" si="36">IF($T116=$U$76,P83)</f>
        <v>0</v>
      </c>
      <c r="AA116" s="63"/>
      <c r="AB116" s="63"/>
      <c r="AC116" s="63"/>
    </row>
    <row r="117" spans="1:29" ht="13.5" customHeight="1" x14ac:dyDescent="0.2">
      <c r="A117" s="77"/>
      <c r="B117" s="67" t="s">
        <v>22</v>
      </c>
      <c r="C117" s="65"/>
      <c r="D117" s="211"/>
      <c r="E117" s="212"/>
      <c r="F117" s="211"/>
      <c r="G117" s="212"/>
      <c r="H117" s="211"/>
      <c r="I117" s="212"/>
      <c r="J117" s="211"/>
      <c r="K117" s="212"/>
      <c r="L117" s="211"/>
      <c r="M117" s="212"/>
      <c r="N117" s="211"/>
      <c r="O117" s="212"/>
      <c r="P117" s="41"/>
      <c r="Q117" s="76"/>
      <c r="R117" s="90"/>
      <c r="S117" s="103"/>
      <c r="T117" s="48" t="str">
        <f t="shared" si="30"/>
        <v>Brighton &amp; Hove</v>
      </c>
      <c r="U117" s="49" t="b">
        <f t="shared" si="31"/>
        <v>0</v>
      </c>
      <c r="V117" s="49" t="b">
        <f t="shared" si="32"/>
        <v>0</v>
      </c>
      <c r="W117" s="49" t="b">
        <f t="shared" si="33"/>
        <v>0</v>
      </c>
      <c r="X117" s="49" t="b">
        <f t="shared" si="34"/>
        <v>0</v>
      </c>
      <c r="Y117" s="49" t="b">
        <f t="shared" si="35"/>
        <v>0</v>
      </c>
      <c r="Z117" s="49" t="b">
        <f t="shared" si="36"/>
        <v>0</v>
      </c>
    </row>
    <row r="118" spans="1:29" ht="13.5" customHeight="1" x14ac:dyDescent="0.2">
      <c r="A118" s="77"/>
      <c r="B118" s="67" t="s">
        <v>8</v>
      </c>
      <c r="C118" s="65"/>
      <c r="D118" s="211"/>
      <c r="E118" s="212"/>
      <c r="F118" s="211"/>
      <c r="G118" s="212"/>
      <c r="H118" s="211"/>
      <c r="I118" s="212"/>
      <c r="J118" s="211"/>
      <c r="K118" s="212"/>
      <c r="L118" s="211"/>
      <c r="M118" s="212"/>
      <c r="N118" s="211"/>
      <c r="O118" s="212"/>
      <c r="P118" s="41"/>
      <c r="Q118" s="76"/>
      <c r="R118" s="90"/>
      <c r="S118" s="103"/>
      <c r="T118" s="48" t="str">
        <f t="shared" si="30"/>
        <v>Buckinghamshire</v>
      </c>
      <c r="U118" s="49" t="b">
        <f t="shared" si="31"/>
        <v>0</v>
      </c>
      <c r="V118" s="49" t="b">
        <f t="shared" si="32"/>
        <v>0</v>
      </c>
      <c r="W118" s="49" t="b">
        <f t="shared" si="33"/>
        <v>0</v>
      </c>
      <c r="X118" s="49" t="b">
        <f t="shared" si="34"/>
        <v>0</v>
      </c>
      <c r="Y118" s="49" t="b">
        <f t="shared" si="35"/>
        <v>0</v>
      </c>
      <c r="Z118" s="49" t="b">
        <f t="shared" si="36"/>
        <v>0</v>
      </c>
    </row>
    <row r="119" spans="1:29" ht="13.5" customHeight="1" x14ac:dyDescent="0.2">
      <c r="A119" s="77"/>
      <c r="B119" s="67" t="s">
        <v>4</v>
      </c>
      <c r="C119" s="65"/>
      <c r="D119" s="211"/>
      <c r="E119" s="212"/>
      <c r="F119" s="211"/>
      <c r="G119" s="212"/>
      <c r="H119" s="211"/>
      <c r="I119" s="212"/>
      <c r="J119" s="211"/>
      <c r="K119" s="212"/>
      <c r="L119" s="211"/>
      <c r="M119" s="212"/>
      <c r="N119" s="211"/>
      <c r="O119" s="212"/>
      <c r="P119" s="41"/>
      <c r="Q119" s="76"/>
      <c r="R119" s="90"/>
      <c r="S119" s="103"/>
      <c r="T119" s="48" t="str">
        <f t="shared" si="30"/>
        <v>East Sussex</v>
      </c>
      <c r="U119" s="49" t="b">
        <f t="shared" si="31"/>
        <v>0</v>
      </c>
      <c r="V119" s="49" t="b">
        <f t="shared" si="32"/>
        <v>0</v>
      </c>
      <c r="W119" s="49" t="b">
        <f t="shared" si="33"/>
        <v>0</v>
      </c>
      <c r="X119" s="49" t="b">
        <f t="shared" si="34"/>
        <v>0</v>
      </c>
      <c r="Y119" s="49" t="b">
        <f t="shared" si="35"/>
        <v>0</v>
      </c>
      <c r="Z119" s="49" t="b">
        <f t="shared" si="36"/>
        <v>0</v>
      </c>
    </row>
    <row r="120" spans="1:29" ht="13.5" customHeight="1" x14ac:dyDescent="0.2">
      <c r="A120" s="77"/>
      <c r="B120" s="67" t="s">
        <v>6</v>
      </c>
      <c r="C120" s="65"/>
      <c r="D120" s="211"/>
      <c r="E120" s="212"/>
      <c r="F120" s="211"/>
      <c r="G120" s="212"/>
      <c r="H120" s="211"/>
      <c r="I120" s="212"/>
      <c r="J120" s="211"/>
      <c r="K120" s="212"/>
      <c r="L120" s="211"/>
      <c r="M120" s="212"/>
      <c r="N120" s="211"/>
      <c r="O120" s="212"/>
      <c r="P120" s="41"/>
      <c r="Q120" s="76"/>
      <c r="R120" s="90"/>
      <c r="S120" s="103"/>
      <c r="T120" s="48" t="str">
        <f t="shared" si="30"/>
        <v>Hampshire</v>
      </c>
      <c r="U120" s="49" t="b">
        <f t="shared" si="31"/>
        <v>0</v>
      </c>
      <c r="V120" s="49" t="b">
        <f t="shared" si="32"/>
        <v>0</v>
      </c>
      <c r="W120" s="49" t="b">
        <f t="shared" si="33"/>
        <v>0</v>
      </c>
      <c r="X120" s="49" t="b">
        <f t="shared" si="34"/>
        <v>0</v>
      </c>
      <c r="Y120" s="49" t="b">
        <f t="shared" si="35"/>
        <v>0</v>
      </c>
      <c r="Z120" s="49" t="b">
        <f t="shared" si="36"/>
        <v>0</v>
      </c>
    </row>
    <row r="121" spans="1:29" ht="13.5" customHeight="1" x14ac:dyDescent="0.2">
      <c r="A121" s="77"/>
      <c r="B121" s="67" t="s">
        <v>1</v>
      </c>
      <c r="C121" s="65"/>
      <c r="D121" s="211"/>
      <c r="E121" s="212"/>
      <c r="F121" s="211"/>
      <c r="G121" s="212"/>
      <c r="H121" s="211"/>
      <c r="I121" s="212"/>
      <c r="J121" s="211"/>
      <c r="K121" s="212"/>
      <c r="L121" s="211"/>
      <c r="M121" s="212"/>
      <c r="N121" s="211"/>
      <c r="O121" s="212"/>
      <c r="P121" s="41"/>
      <c r="Q121" s="76"/>
      <c r="R121" s="90"/>
      <c r="S121" s="103"/>
      <c r="T121" s="48" t="str">
        <f t="shared" si="30"/>
        <v>Isle of Wight</v>
      </c>
      <c r="U121" s="49" t="b">
        <f t="shared" si="31"/>
        <v>0</v>
      </c>
      <c r="V121" s="49" t="b">
        <f t="shared" si="32"/>
        <v>0</v>
      </c>
      <c r="W121" s="49" t="b">
        <f t="shared" si="33"/>
        <v>0</v>
      </c>
      <c r="X121" s="49" t="b">
        <f t="shared" si="34"/>
        <v>0</v>
      </c>
      <c r="Y121" s="49" t="b">
        <f t="shared" si="35"/>
        <v>0</v>
      </c>
      <c r="Z121" s="49" t="b">
        <f t="shared" si="36"/>
        <v>0</v>
      </c>
    </row>
    <row r="122" spans="1:29" ht="13.5" customHeight="1" x14ac:dyDescent="0.2">
      <c r="A122" s="77"/>
      <c r="B122" s="67" t="s">
        <v>9</v>
      </c>
      <c r="C122" s="65"/>
      <c r="D122" s="211"/>
      <c r="E122" s="212"/>
      <c r="F122" s="211"/>
      <c r="G122" s="212"/>
      <c r="H122" s="211"/>
      <c r="I122" s="212"/>
      <c r="J122" s="211"/>
      <c r="K122" s="212"/>
      <c r="L122" s="211"/>
      <c r="M122" s="212"/>
      <c r="N122" s="211"/>
      <c r="O122" s="212"/>
      <c r="P122" s="41"/>
      <c r="Q122" s="76"/>
      <c r="R122" s="90"/>
      <c r="S122" s="103"/>
      <c r="T122" s="48" t="str">
        <f t="shared" si="30"/>
        <v>Kent</v>
      </c>
      <c r="U122" s="49" t="b">
        <f t="shared" si="31"/>
        <v>0</v>
      </c>
      <c r="V122" s="49" t="b">
        <f t="shared" si="32"/>
        <v>0</v>
      </c>
      <c r="W122" s="49" t="b">
        <f t="shared" si="33"/>
        <v>0</v>
      </c>
      <c r="X122" s="49" t="b">
        <f t="shared" si="34"/>
        <v>0</v>
      </c>
      <c r="Y122" s="49" t="b">
        <f t="shared" si="35"/>
        <v>0</v>
      </c>
      <c r="Z122" s="49" t="b">
        <f t="shared" si="36"/>
        <v>0</v>
      </c>
    </row>
    <row r="123" spans="1:29" s="63" customFormat="1" ht="13.5" customHeight="1" x14ac:dyDescent="0.2">
      <c r="A123" s="77"/>
      <c r="B123" s="67" t="s">
        <v>2</v>
      </c>
      <c r="C123" s="65"/>
      <c r="D123" s="211"/>
      <c r="E123" s="212"/>
      <c r="F123" s="211"/>
      <c r="G123" s="212"/>
      <c r="H123" s="211"/>
      <c r="I123" s="212"/>
      <c r="J123" s="211"/>
      <c r="K123" s="212"/>
      <c r="L123" s="211"/>
      <c r="M123" s="212"/>
      <c r="N123" s="211"/>
      <c r="O123" s="212"/>
      <c r="P123" s="41"/>
      <c r="Q123" s="76"/>
      <c r="R123" s="90"/>
      <c r="S123" s="103"/>
      <c r="T123" s="48" t="str">
        <f t="shared" si="30"/>
        <v>Medway</v>
      </c>
      <c r="U123" s="49" t="b">
        <f t="shared" si="31"/>
        <v>0</v>
      </c>
      <c r="V123" s="49" t="b">
        <f t="shared" si="32"/>
        <v>0</v>
      </c>
      <c r="W123" s="49" t="b">
        <f t="shared" si="33"/>
        <v>0</v>
      </c>
      <c r="X123" s="49" t="b">
        <f t="shared" si="34"/>
        <v>0</v>
      </c>
      <c r="Y123" s="49" t="b">
        <f t="shared" si="35"/>
        <v>0</v>
      </c>
      <c r="Z123" s="49" t="b">
        <f t="shared" si="36"/>
        <v>0</v>
      </c>
    </row>
    <row r="124" spans="1:29" s="63" customFormat="1" ht="13.5" customHeight="1" x14ac:dyDescent="0.2">
      <c r="A124" s="77"/>
      <c r="B124" s="67" t="s">
        <v>10</v>
      </c>
      <c r="C124" s="65"/>
      <c r="D124" s="211"/>
      <c r="E124" s="212"/>
      <c r="F124" s="211"/>
      <c r="G124" s="212"/>
      <c r="H124" s="211"/>
      <c r="I124" s="212"/>
      <c r="J124" s="211"/>
      <c r="K124" s="212"/>
      <c r="L124" s="211"/>
      <c r="M124" s="212"/>
      <c r="N124" s="211"/>
      <c r="O124" s="212"/>
      <c r="P124" s="41"/>
      <c r="Q124" s="76"/>
      <c r="R124" s="90"/>
      <c r="S124" s="103"/>
      <c r="T124" s="48" t="str">
        <f t="shared" si="30"/>
        <v>Milton Keynes</v>
      </c>
      <c r="U124" s="49" t="b">
        <f t="shared" si="31"/>
        <v>0</v>
      </c>
      <c r="V124" s="49" t="b">
        <f t="shared" si="32"/>
        <v>0</v>
      </c>
      <c r="W124" s="49" t="b">
        <f t="shared" si="33"/>
        <v>0</v>
      </c>
      <c r="X124" s="49" t="b">
        <f t="shared" si="34"/>
        <v>0</v>
      </c>
      <c r="Y124" s="49" t="b">
        <f t="shared" si="35"/>
        <v>0</v>
      </c>
      <c r="Z124" s="49" t="b">
        <f t="shared" si="36"/>
        <v>0</v>
      </c>
    </row>
    <row r="125" spans="1:29" s="63" customFormat="1" ht="13.5" customHeight="1" x14ac:dyDescent="0.2">
      <c r="A125" s="77"/>
      <c r="B125" s="67" t="s">
        <v>11</v>
      </c>
      <c r="C125" s="65"/>
      <c r="D125" s="211"/>
      <c r="E125" s="212"/>
      <c r="F125" s="211"/>
      <c r="G125" s="212"/>
      <c r="H125" s="211"/>
      <c r="I125" s="212"/>
      <c r="J125" s="211"/>
      <c r="K125" s="212"/>
      <c r="L125" s="211"/>
      <c r="M125" s="212"/>
      <c r="N125" s="211"/>
      <c r="O125" s="212"/>
      <c r="P125" s="41"/>
      <c r="Q125" s="76"/>
      <c r="R125" s="90"/>
      <c r="S125" s="103"/>
      <c r="T125" s="48" t="str">
        <f t="shared" si="30"/>
        <v>Oxfordshire</v>
      </c>
      <c r="U125" s="49" t="b">
        <f t="shared" si="31"/>
        <v>0</v>
      </c>
      <c r="V125" s="49" t="b">
        <f t="shared" si="32"/>
        <v>0</v>
      </c>
      <c r="W125" s="49" t="b">
        <f t="shared" si="33"/>
        <v>0</v>
      </c>
      <c r="X125" s="49" t="b">
        <f t="shared" si="34"/>
        <v>0</v>
      </c>
      <c r="Y125" s="49" t="b">
        <f t="shared" si="35"/>
        <v>0</v>
      </c>
      <c r="Z125" s="49" t="b">
        <f t="shared" si="36"/>
        <v>0</v>
      </c>
    </row>
    <row r="126" spans="1:29" s="63" customFormat="1" ht="13.5" customHeight="1" x14ac:dyDescent="0.2">
      <c r="A126" s="77"/>
      <c r="B126" s="67" t="s">
        <v>12</v>
      </c>
      <c r="C126" s="65"/>
      <c r="D126" s="211"/>
      <c r="E126" s="212"/>
      <c r="F126" s="211"/>
      <c r="G126" s="212"/>
      <c r="H126" s="211"/>
      <c r="I126" s="212"/>
      <c r="J126" s="211"/>
      <c r="K126" s="212"/>
      <c r="L126" s="211"/>
      <c r="M126" s="212"/>
      <c r="N126" s="211"/>
      <c r="O126" s="212"/>
      <c r="P126" s="41"/>
      <c r="Q126" s="76"/>
      <c r="R126" s="90"/>
      <c r="S126" s="103"/>
      <c r="T126" s="48" t="str">
        <f t="shared" si="30"/>
        <v>Portsmouth</v>
      </c>
      <c r="U126" s="49" t="b">
        <f t="shared" si="31"/>
        <v>0</v>
      </c>
      <c r="V126" s="49" t="b">
        <f t="shared" si="32"/>
        <v>0</v>
      </c>
      <c r="W126" s="49" t="b">
        <f t="shared" si="33"/>
        <v>0</v>
      </c>
      <c r="X126" s="49" t="b">
        <f t="shared" si="34"/>
        <v>0</v>
      </c>
      <c r="Y126" s="49" t="b">
        <f t="shared" si="35"/>
        <v>0</v>
      </c>
      <c r="Z126" s="49" t="b">
        <f t="shared" si="36"/>
        <v>0</v>
      </c>
    </row>
    <row r="127" spans="1:29" s="63" customFormat="1" ht="13.5" customHeight="1" x14ac:dyDescent="0.2">
      <c r="A127" s="77"/>
      <c r="B127" s="67" t="s">
        <v>3</v>
      </c>
      <c r="C127" s="65"/>
      <c r="D127" s="211"/>
      <c r="E127" s="212"/>
      <c r="F127" s="211"/>
      <c r="G127" s="212"/>
      <c r="H127" s="211"/>
      <c r="I127" s="212"/>
      <c r="J127" s="211"/>
      <c r="K127" s="212"/>
      <c r="L127" s="211"/>
      <c r="M127" s="212"/>
      <c r="N127" s="211"/>
      <c r="O127" s="212"/>
      <c r="P127" s="41"/>
      <c r="Q127" s="76"/>
      <c r="R127" s="90"/>
      <c r="S127" s="103"/>
      <c r="T127" s="48" t="str">
        <f t="shared" si="30"/>
        <v>Reading</v>
      </c>
      <c r="U127" s="49" t="b">
        <f t="shared" si="31"/>
        <v>0</v>
      </c>
      <c r="V127" s="49" t="b">
        <f t="shared" si="32"/>
        <v>0</v>
      </c>
      <c r="W127" s="49" t="b">
        <f t="shared" si="33"/>
        <v>0</v>
      </c>
      <c r="X127" s="49" t="b">
        <f t="shared" si="34"/>
        <v>0</v>
      </c>
      <c r="Y127" s="49" t="b">
        <f t="shared" si="35"/>
        <v>0</v>
      </c>
      <c r="Z127" s="49" t="b">
        <f t="shared" si="36"/>
        <v>0</v>
      </c>
    </row>
    <row r="128" spans="1:29" s="63" customFormat="1" ht="13.5" customHeight="1" x14ac:dyDescent="0.2">
      <c r="A128" s="77"/>
      <c r="B128" s="67" t="s">
        <v>13</v>
      </c>
      <c r="C128" s="65"/>
      <c r="D128" s="211"/>
      <c r="E128" s="212"/>
      <c r="F128" s="211"/>
      <c r="G128" s="212"/>
      <c r="H128" s="211"/>
      <c r="I128" s="212"/>
      <c r="J128" s="211"/>
      <c r="K128" s="212"/>
      <c r="L128" s="211"/>
      <c r="M128" s="212"/>
      <c r="N128" s="211"/>
      <c r="O128" s="212"/>
      <c r="P128" s="41"/>
      <c r="Q128" s="76"/>
      <c r="R128" s="90"/>
      <c r="S128" s="103"/>
      <c r="T128" s="48" t="str">
        <f t="shared" si="30"/>
        <v>Slough</v>
      </c>
      <c r="U128" s="49" t="b">
        <f t="shared" si="31"/>
        <v>0</v>
      </c>
      <c r="V128" s="49" t="b">
        <f t="shared" si="32"/>
        <v>0</v>
      </c>
      <c r="W128" s="49" t="b">
        <f t="shared" si="33"/>
        <v>0</v>
      </c>
      <c r="X128" s="49" t="b">
        <f t="shared" si="34"/>
        <v>0</v>
      </c>
      <c r="Y128" s="49" t="b">
        <f t="shared" si="35"/>
        <v>0</v>
      </c>
      <c r="Z128" s="49" t="b">
        <f t="shared" si="36"/>
        <v>0</v>
      </c>
    </row>
    <row r="129" spans="1:26" s="63" customFormat="1" ht="13.5" customHeight="1" x14ac:dyDescent="0.2">
      <c r="A129" s="77"/>
      <c r="B129" s="67" t="s">
        <v>27</v>
      </c>
      <c r="C129" s="65"/>
      <c r="D129" s="211"/>
      <c r="E129" s="212"/>
      <c r="F129" s="211"/>
      <c r="G129" s="212"/>
      <c r="H129" s="211"/>
      <c r="I129" s="212"/>
      <c r="J129" s="211"/>
      <c r="K129" s="212"/>
      <c r="L129" s="211"/>
      <c r="M129" s="212"/>
      <c r="N129" s="211"/>
      <c r="O129" s="212"/>
      <c r="P129" s="41"/>
      <c r="Q129" s="76"/>
      <c r="R129" s="90"/>
      <c r="S129" s="103"/>
      <c r="T129" s="48" t="str">
        <f t="shared" si="30"/>
        <v>Somerset</v>
      </c>
      <c r="U129" s="49" t="b">
        <f t="shared" si="31"/>
        <v>0</v>
      </c>
      <c r="V129" s="49" t="b">
        <f t="shared" si="32"/>
        <v>0</v>
      </c>
      <c r="W129" s="49" t="b">
        <f t="shared" si="33"/>
        <v>0</v>
      </c>
      <c r="X129" s="49" t="b">
        <f t="shared" si="34"/>
        <v>0</v>
      </c>
      <c r="Y129" s="49" t="b">
        <f t="shared" si="35"/>
        <v>0</v>
      </c>
      <c r="Z129" s="49" t="b">
        <f t="shared" si="36"/>
        <v>0</v>
      </c>
    </row>
    <row r="130" spans="1:26" s="63" customFormat="1" ht="13.5" customHeight="1" x14ac:dyDescent="0.2">
      <c r="A130" s="77"/>
      <c r="B130" s="67" t="s">
        <v>14</v>
      </c>
      <c r="C130" s="65"/>
      <c r="D130" s="211"/>
      <c r="E130" s="212"/>
      <c r="F130" s="211"/>
      <c r="G130" s="212"/>
      <c r="H130" s="211"/>
      <c r="I130" s="212"/>
      <c r="J130" s="211"/>
      <c r="K130" s="212"/>
      <c r="L130" s="211"/>
      <c r="M130" s="212"/>
      <c r="N130" s="211"/>
      <c r="O130" s="212"/>
      <c r="P130" s="41"/>
      <c r="Q130" s="76"/>
      <c r="R130" s="90"/>
      <c r="S130" s="103"/>
      <c r="T130" s="48" t="str">
        <f t="shared" si="30"/>
        <v>Southampton</v>
      </c>
      <c r="U130" s="49" t="b">
        <f t="shared" si="31"/>
        <v>0</v>
      </c>
      <c r="V130" s="49" t="b">
        <f t="shared" si="32"/>
        <v>0</v>
      </c>
      <c r="W130" s="49" t="b">
        <f t="shared" si="33"/>
        <v>0</v>
      </c>
      <c r="X130" s="49" t="b">
        <f t="shared" si="34"/>
        <v>0</v>
      </c>
      <c r="Y130" s="49" t="b">
        <f t="shared" si="35"/>
        <v>0</v>
      </c>
      <c r="Z130" s="49" t="b">
        <f t="shared" si="36"/>
        <v>0</v>
      </c>
    </row>
    <row r="131" spans="1:26" s="63" customFormat="1" ht="13.5" customHeight="1" x14ac:dyDescent="0.2">
      <c r="A131" s="77"/>
      <c r="B131" s="67" t="s">
        <v>7</v>
      </c>
      <c r="C131" s="65"/>
      <c r="D131" s="211"/>
      <c r="E131" s="212"/>
      <c r="F131" s="211"/>
      <c r="G131" s="212"/>
      <c r="H131" s="211"/>
      <c r="I131" s="212"/>
      <c r="J131" s="211"/>
      <c r="K131" s="212"/>
      <c r="L131" s="211"/>
      <c r="M131" s="212"/>
      <c r="N131" s="211"/>
      <c r="O131" s="212"/>
      <c r="P131" s="41"/>
      <c r="Q131" s="76"/>
      <c r="R131" s="90"/>
      <c r="S131" s="103"/>
      <c r="T131" s="48" t="str">
        <f t="shared" si="30"/>
        <v>Surrey</v>
      </c>
      <c r="U131" s="49" t="b">
        <f t="shared" si="31"/>
        <v>0</v>
      </c>
      <c r="V131" s="49" t="b">
        <f t="shared" si="32"/>
        <v>0</v>
      </c>
      <c r="W131" s="49" t="b">
        <f t="shared" si="33"/>
        <v>0</v>
      </c>
      <c r="X131" s="49" t="b">
        <f t="shared" si="34"/>
        <v>0</v>
      </c>
      <c r="Y131" s="49" t="b">
        <f t="shared" si="35"/>
        <v>0</v>
      </c>
      <c r="Z131" s="49" t="b">
        <f t="shared" si="36"/>
        <v>0</v>
      </c>
    </row>
    <row r="132" spans="1:26" s="63" customFormat="1" ht="13.5" customHeight="1" x14ac:dyDescent="0.2">
      <c r="A132" s="135"/>
      <c r="B132" s="67" t="s">
        <v>41</v>
      </c>
      <c r="C132" s="65"/>
      <c r="D132" s="211"/>
      <c r="E132" s="212"/>
      <c r="F132" s="211"/>
      <c r="G132" s="212"/>
      <c r="H132" s="211"/>
      <c r="I132" s="212"/>
      <c r="J132" s="211"/>
      <c r="K132" s="212"/>
      <c r="L132" s="211"/>
      <c r="M132" s="212"/>
      <c r="N132" s="211"/>
      <c r="O132" s="212"/>
      <c r="P132" s="41"/>
      <c r="Q132" s="76"/>
      <c r="R132" s="90"/>
      <c r="S132" s="103"/>
      <c r="T132" s="48" t="str">
        <f t="shared" si="30"/>
        <v>Swindon</v>
      </c>
      <c r="U132" s="49" t="b">
        <f t="shared" si="31"/>
        <v>0</v>
      </c>
      <c r="V132" s="49" t="b">
        <f t="shared" si="32"/>
        <v>0</v>
      </c>
      <c r="W132" s="49" t="b">
        <f t="shared" si="33"/>
        <v>0</v>
      </c>
      <c r="X132" s="49" t="b">
        <f t="shared" si="34"/>
        <v>0</v>
      </c>
      <c r="Y132" s="49" t="b">
        <f t="shared" si="35"/>
        <v>0</v>
      </c>
      <c r="Z132" s="49" t="b">
        <f t="shared" si="36"/>
        <v>0</v>
      </c>
    </row>
    <row r="133" spans="1:26" s="63" customFormat="1" ht="13.5" customHeight="1" x14ac:dyDescent="0.2">
      <c r="A133" s="135"/>
      <c r="B133" s="67" t="s">
        <v>76</v>
      </c>
      <c r="C133" s="65"/>
      <c r="D133" s="269"/>
      <c r="E133" s="212"/>
      <c r="F133" s="269"/>
      <c r="G133" s="212"/>
      <c r="H133" s="269"/>
      <c r="I133" s="212"/>
      <c r="J133" s="269"/>
      <c r="K133" s="212"/>
      <c r="L133" s="269"/>
      <c r="M133" s="212"/>
      <c r="N133" s="269"/>
      <c r="O133" s="212"/>
      <c r="P133" s="41"/>
      <c r="Q133" s="76"/>
      <c r="R133" s="90"/>
      <c r="S133" s="103"/>
      <c r="T133" s="48" t="str">
        <f t="shared" si="30"/>
        <v>Torbay</v>
      </c>
      <c r="U133" s="49" t="b">
        <f t="shared" si="31"/>
        <v>0</v>
      </c>
      <c r="V133" s="49" t="b">
        <f t="shared" si="32"/>
        <v>0</v>
      </c>
      <c r="W133" s="49" t="b">
        <f t="shared" si="33"/>
        <v>0</v>
      </c>
      <c r="X133" s="49" t="b">
        <f t="shared" si="34"/>
        <v>0</v>
      </c>
      <c r="Y133" s="49" t="b">
        <f t="shared" si="35"/>
        <v>0</v>
      </c>
      <c r="Z133" s="49" t="b">
        <f t="shared" si="36"/>
        <v>0</v>
      </c>
    </row>
    <row r="134" spans="1:26" s="63" customFormat="1" ht="13.5" customHeight="1" x14ac:dyDescent="0.2">
      <c r="A134" s="77"/>
      <c r="B134" s="67" t="s">
        <v>15</v>
      </c>
      <c r="C134" s="65"/>
      <c r="D134" s="211"/>
      <c r="E134" s="212"/>
      <c r="F134" s="211"/>
      <c r="G134" s="212"/>
      <c r="H134" s="211"/>
      <c r="I134" s="212"/>
      <c r="J134" s="211"/>
      <c r="K134" s="212"/>
      <c r="L134" s="211"/>
      <c r="M134" s="212"/>
      <c r="N134" s="211"/>
      <c r="O134" s="212"/>
      <c r="P134" s="41"/>
      <c r="Q134" s="76"/>
      <c r="R134" s="90"/>
      <c r="S134" s="103"/>
      <c r="T134" s="48" t="str">
        <f t="shared" si="30"/>
        <v>West Berkshire</v>
      </c>
      <c r="U134" s="49" t="b">
        <f t="shared" si="31"/>
        <v>0</v>
      </c>
      <c r="V134" s="49" t="b">
        <f t="shared" si="32"/>
        <v>0</v>
      </c>
      <c r="W134" s="49" t="b">
        <f t="shared" si="33"/>
        <v>0</v>
      </c>
      <c r="X134" s="49" t="b">
        <f t="shared" si="34"/>
        <v>0</v>
      </c>
      <c r="Y134" s="49" t="b">
        <f t="shared" si="35"/>
        <v>0</v>
      </c>
      <c r="Z134" s="49" t="b">
        <f t="shared" si="36"/>
        <v>0</v>
      </c>
    </row>
    <row r="135" spans="1:26" s="63" customFormat="1" ht="13.5" customHeight="1" x14ac:dyDescent="0.2">
      <c r="A135" s="77"/>
      <c r="B135" s="67" t="s">
        <v>5</v>
      </c>
      <c r="C135" s="65"/>
      <c r="D135" s="211"/>
      <c r="E135" s="212"/>
      <c r="F135" s="211"/>
      <c r="G135" s="212"/>
      <c r="H135" s="211"/>
      <c r="I135" s="212"/>
      <c r="J135" s="211"/>
      <c r="K135" s="212"/>
      <c r="L135" s="211"/>
      <c r="M135" s="212"/>
      <c r="N135" s="211"/>
      <c r="O135" s="212"/>
      <c r="P135" s="41"/>
      <c r="Q135" s="76"/>
      <c r="R135" s="90"/>
      <c r="S135" s="103"/>
      <c r="T135" s="48" t="str">
        <f t="shared" si="30"/>
        <v>West Sussex</v>
      </c>
      <c r="U135" s="49" t="b">
        <f t="shared" si="31"/>
        <v>0</v>
      </c>
      <c r="V135" s="49" t="b">
        <f t="shared" si="32"/>
        <v>0</v>
      </c>
      <c r="W135" s="49" t="b">
        <f t="shared" si="33"/>
        <v>0</v>
      </c>
      <c r="X135" s="49" t="b">
        <f t="shared" si="34"/>
        <v>0</v>
      </c>
      <c r="Y135" s="49" t="b">
        <f t="shared" si="35"/>
        <v>0</v>
      </c>
      <c r="Z135" s="49" t="b">
        <f t="shared" si="36"/>
        <v>0</v>
      </c>
    </row>
    <row r="136" spans="1:26" s="63" customFormat="1" ht="13.5" customHeight="1" x14ac:dyDescent="0.2">
      <c r="A136" s="77"/>
      <c r="B136" s="67" t="s">
        <v>21</v>
      </c>
      <c r="C136" s="65"/>
      <c r="D136" s="211"/>
      <c r="E136" s="212"/>
      <c r="F136" s="211"/>
      <c r="G136" s="212"/>
      <c r="H136" s="211"/>
      <c r="I136" s="212"/>
      <c r="J136" s="211"/>
      <c r="K136" s="212"/>
      <c r="L136" s="211"/>
      <c r="M136" s="212"/>
      <c r="N136" s="211"/>
      <c r="O136" s="212"/>
      <c r="P136" s="41"/>
      <c r="Q136" s="76"/>
      <c r="R136" s="90"/>
      <c r="S136" s="103"/>
      <c r="T136" s="48" t="str">
        <f t="shared" si="30"/>
        <v>Windsor &amp; Maidenhead</v>
      </c>
      <c r="U136" s="49" t="b">
        <f t="shared" si="31"/>
        <v>0</v>
      </c>
      <c r="V136" s="49" t="b">
        <f t="shared" si="32"/>
        <v>0</v>
      </c>
      <c r="W136" s="49" t="b">
        <f t="shared" si="33"/>
        <v>0</v>
      </c>
      <c r="X136" s="49" t="b">
        <f t="shared" si="34"/>
        <v>0</v>
      </c>
      <c r="Y136" s="49" t="b">
        <f t="shared" si="35"/>
        <v>0</v>
      </c>
      <c r="Z136" s="49" t="b">
        <f t="shared" si="36"/>
        <v>0</v>
      </c>
    </row>
    <row r="137" spans="1:26" s="63" customFormat="1" ht="13.5" customHeight="1" x14ac:dyDescent="0.2">
      <c r="A137" s="77"/>
      <c r="B137" s="67" t="s">
        <v>16</v>
      </c>
      <c r="C137" s="65"/>
      <c r="D137" s="211"/>
      <c r="E137" s="212"/>
      <c r="F137" s="211"/>
      <c r="G137" s="212"/>
      <c r="H137" s="211"/>
      <c r="I137" s="212"/>
      <c r="J137" s="211"/>
      <c r="K137" s="212"/>
      <c r="L137" s="211"/>
      <c r="M137" s="212"/>
      <c r="N137" s="211"/>
      <c r="O137" s="212"/>
      <c r="P137" s="41"/>
      <c r="Q137" s="76"/>
      <c r="R137" s="90"/>
      <c r="S137" s="103"/>
      <c r="T137" s="48" t="str">
        <f t="shared" si="30"/>
        <v>Wokingham</v>
      </c>
      <c r="U137" s="49" t="b">
        <f t="shared" si="31"/>
        <v>0</v>
      </c>
      <c r="V137" s="49" t="b">
        <f t="shared" si="32"/>
        <v>0</v>
      </c>
      <c r="W137" s="49" t="b">
        <f t="shared" si="33"/>
        <v>0</v>
      </c>
      <c r="X137" s="49" t="b">
        <f t="shared" si="34"/>
        <v>0</v>
      </c>
      <c r="Y137" s="49" t="b">
        <f t="shared" si="35"/>
        <v>0</v>
      </c>
      <c r="Z137" s="49" t="b">
        <f t="shared" si="36"/>
        <v>0</v>
      </c>
    </row>
    <row r="138" spans="1:26" s="63" customFormat="1" ht="13.5" customHeight="1" x14ac:dyDescent="0.2">
      <c r="A138" s="77"/>
      <c r="B138" s="86" t="s">
        <v>23</v>
      </c>
      <c r="C138" s="65"/>
      <c r="D138" s="211"/>
      <c r="E138" s="212"/>
      <c r="F138" s="211"/>
      <c r="G138" s="212"/>
      <c r="H138" s="211"/>
      <c r="I138" s="212"/>
      <c r="J138" s="211"/>
      <c r="K138" s="212"/>
      <c r="L138" s="211"/>
      <c r="M138" s="212"/>
      <c r="N138" s="211"/>
      <c r="O138" s="212"/>
      <c r="P138" s="41"/>
      <c r="Q138" s="76"/>
      <c r="R138" s="90"/>
      <c r="S138" s="103"/>
      <c r="T138" s="48" t="str">
        <f t="shared" si="30"/>
        <v>South East</v>
      </c>
      <c r="U138" s="49" t="b">
        <f t="shared" si="31"/>
        <v>0</v>
      </c>
      <c r="V138" s="49" t="b">
        <f t="shared" si="32"/>
        <v>0</v>
      </c>
      <c r="W138" s="49" t="b">
        <f t="shared" si="33"/>
        <v>0</v>
      </c>
      <c r="X138" s="49" t="b">
        <f t="shared" si="34"/>
        <v>0</v>
      </c>
      <c r="Y138" s="49" t="b">
        <f t="shared" si="35"/>
        <v>0</v>
      </c>
      <c r="Z138" s="49" t="b">
        <f t="shared" si="36"/>
        <v>0</v>
      </c>
    </row>
    <row r="139" spans="1:26" s="63" customFormat="1" ht="13.5" customHeight="1" x14ac:dyDescent="0.2">
      <c r="A139" s="135"/>
      <c r="B139" s="179" t="s">
        <v>43</v>
      </c>
      <c r="C139" s="65"/>
      <c r="D139" s="211"/>
      <c r="E139" s="212"/>
      <c r="F139" s="211"/>
      <c r="G139" s="212"/>
      <c r="H139" s="211"/>
      <c r="I139" s="212"/>
      <c r="J139" s="211"/>
      <c r="K139" s="212"/>
      <c r="L139" s="211"/>
      <c r="M139" s="212"/>
      <c r="N139" s="211"/>
      <c r="O139" s="212"/>
      <c r="P139" s="41"/>
      <c r="Q139" s="76"/>
      <c r="R139" s="90"/>
      <c r="S139" s="103"/>
      <c r="T139" s="115"/>
      <c r="U139" s="173"/>
    </row>
    <row r="140" spans="1:26" s="63" customFormat="1" ht="13.5" customHeight="1" x14ac:dyDescent="0.2">
      <c r="A140" s="77"/>
      <c r="B140" s="143" t="s">
        <v>38</v>
      </c>
      <c r="C140" s="56"/>
      <c r="D140" s="211"/>
      <c r="E140" s="212"/>
      <c r="F140" s="211"/>
      <c r="G140" s="212"/>
      <c r="H140" s="211"/>
      <c r="I140" s="212"/>
      <c r="J140" s="211"/>
      <c r="K140" s="212"/>
      <c r="L140" s="211"/>
      <c r="M140" s="212"/>
      <c r="N140" s="211"/>
      <c r="O140" s="212"/>
      <c r="P140" s="38"/>
      <c r="Q140" s="76"/>
      <c r="R140" s="90"/>
      <c r="S140" s="103"/>
    </row>
    <row r="141" spans="1:26" s="63" customFormat="1" ht="15.75" customHeight="1" x14ac:dyDescent="0.2">
      <c r="A141" s="135"/>
      <c r="B141" s="57"/>
      <c r="C141" s="57"/>
      <c r="D141" s="213"/>
      <c r="E141" s="214"/>
      <c r="F141" s="213"/>
      <c r="G141" s="214"/>
      <c r="H141" s="213"/>
      <c r="I141" s="214"/>
      <c r="J141" s="213"/>
      <c r="K141" s="214"/>
      <c r="L141" s="213"/>
      <c r="M141" s="214"/>
      <c r="N141" s="213"/>
      <c r="O141" s="214"/>
      <c r="P141" s="38"/>
      <c r="Q141" s="76"/>
      <c r="R141" s="90"/>
      <c r="S141" s="103"/>
      <c r="Z141" s="115"/>
    </row>
    <row r="142" spans="1:26" s="63" customFormat="1" ht="15.75" customHeight="1" x14ac:dyDescent="0.2">
      <c r="A142" s="135"/>
      <c r="B142" s="57"/>
      <c r="C142" s="57"/>
      <c r="D142" s="54"/>
      <c r="E142" s="54"/>
      <c r="F142" s="54"/>
      <c r="G142" s="54"/>
      <c r="H142" s="54"/>
      <c r="I142" s="54"/>
      <c r="J142" s="54"/>
      <c r="K142" s="54"/>
      <c r="L142" s="38"/>
      <c r="M142" s="38"/>
      <c r="N142" s="38"/>
      <c r="O142" s="38"/>
      <c r="P142" s="38"/>
      <c r="Q142" s="76"/>
      <c r="R142" s="90"/>
      <c r="S142" s="103"/>
      <c r="Z142" s="115"/>
    </row>
    <row r="143" spans="1:26" s="63" customFormat="1" ht="15.75" customHeight="1" x14ac:dyDescent="0.2">
      <c r="A143" s="135"/>
      <c r="B143" s="57"/>
      <c r="C143" s="57"/>
      <c r="D143" s="54"/>
      <c r="E143" s="54"/>
      <c r="F143" s="54"/>
      <c r="G143" s="54"/>
      <c r="H143" s="54"/>
      <c r="I143" s="54"/>
      <c r="J143" s="54"/>
      <c r="K143" s="54"/>
      <c r="L143" s="38"/>
      <c r="M143" s="38"/>
      <c r="N143" s="38"/>
      <c r="O143" s="38"/>
      <c r="P143" s="38"/>
      <c r="Q143" s="76"/>
      <c r="R143" s="90"/>
      <c r="S143" s="103"/>
      <c r="Z143" s="115"/>
    </row>
    <row r="144" spans="1:26" s="63" customFormat="1" ht="9.75" customHeight="1" x14ac:dyDescent="0.2">
      <c r="A144" s="135"/>
      <c r="B144" s="57"/>
      <c r="C144" s="57"/>
      <c r="D144" s="54"/>
      <c r="E144" s="54"/>
      <c r="F144" s="54"/>
      <c r="G144" s="54"/>
      <c r="H144" s="54"/>
      <c r="I144" s="54"/>
      <c r="J144" s="54"/>
      <c r="K144" s="54"/>
      <c r="L144" s="38"/>
      <c r="M144" s="38"/>
      <c r="N144" s="38"/>
      <c r="O144" s="38"/>
      <c r="P144" s="38"/>
      <c r="Q144" s="76"/>
      <c r="R144" s="90"/>
      <c r="S144" s="103"/>
      <c r="Z144" s="115"/>
    </row>
    <row r="145" spans="1:27" s="63" customFormat="1" ht="39" customHeight="1" x14ac:dyDescent="0.2">
      <c r="A145" s="77"/>
      <c r="B145" s="57"/>
      <c r="C145" s="57"/>
      <c r="D145" s="54"/>
      <c r="E145" s="54"/>
      <c r="F145" s="54"/>
      <c r="G145" s="54"/>
      <c r="H145" s="54"/>
      <c r="I145" s="54"/>
      <c r="J145" s="54"/>
      <c r="K145" s="54"/>
      <c r="L145" s="38"/>
      <c r="M145" s="38"/>
      <c r="N145" s="38"/>
      <c r="O145" s="38"/>
      <c r="P145" s="38"/>
      <c r="Q145" s="76"/>
      <c r="R145" s="90"/>
      <c r="S145" s="103"/>
      <c r="Z145" s="115"/>
    </row>
    <row r="146" spans="1:27" s="63" customFormat="1" ht="7.5" customHeight="1" x14ac:dyDescent="0.2">
      <c r="A146" s="77"/>
      <c r="B146" s="43"/>
      <c r="C146" s="43"/>
      <c r="D146" s="42"/>
      <c r="E146" s="42"/>
      <c r="F146" s="42"/>
      <c r="G146" s="42"/>
      <c r="H146" s="42"/>
      <c r="I146" s="42"/>
      <c r="J146" s="42"/>
      <c r="K146" s="42"/>
      <c r="L146" s="44"/>
      <c r="M146" s="44"/>
      <c r="N146" s="44"/>
      <c r="O146" s="44"/>
      <c r="P146" s="44"/>
      <c r="Q146" s="76"/>
      <c r="R146" s="90"/>
      <c r="S146" s="103"/>
    </row>
    <row r="147" spans="1:27" s="63" customFormat="1" ht="15" customHeight="1" x14ac:dyDescent="0.2">
      <c r="A147" s="284"/>
      <c r="B147" s="285"/>
      <c r="C147" s="285"/>
      <c r="D147" s="285"/>
      <c r="E147" s="285"/>
      <c r="F147" s="285"/>
      <c r="G147" s="285"/>
      <c r="H147" s="285"/>
      <c r="I147" s="285"/>
      <c r="J147" s="285"/>
      <c r="K147" s="285"/>
      <c r="L147" s="285"/>
      <c r="M147" s="285"/>
      <c r="N147" s="285"/>
      <c r="O147" s="285"/>
      <c r="P147" s="285"/>
      <c r="Q147" s="286"/>
      <c r="R147" s="90"/>
      <c r="S147" s="103"/>
    </row>
    <row r="148" spans="1:27" s="63" customFormat="1" ht="11.25" customHeight="1" x14ac:dyDescent="0.2">
      <c r="A148" s="287"/>
      <c r="B148" s="288"/>
      <c r="C148" s="288"/>
      <c r="D148" s="288"/>
      <c r="E148" s="288"/>
      <c r="F148" s="288"/>
      <c r="G148" s="288"/>
      <c r="H148" s="288"/>
      <c r="I148" s="288"/>
      <c r="J148" s="294"/>
      <c r="K148" s="288"/>
      <c r="L148" s="288"/>
      <c r="M148" s="288"/>
      <c r="N148" s="288"/>
      <c r="O148" s="288"/>
      <c r="P148" s="294"/>
      <c r="Q148" s="289"/>
      <c r="R148" s="90"/>
      <c r="S148" s="103"/>
    </row>
    <row r="149" spans="1:27" s="63" customFormat="1" ht="11.25" customHeight="1" x14ac:dyDescent="0.2">
      <c r="A149" s="95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90"/>
      <c r="S149" s="103"/>
      <c r="AA149" s="64"/>
    </row>
    <row r="150" spans="1:27" s="63" customFormat="1" ht="11.25" customHeight="1" x14ac:dyDescent="0.2">
      <c r="A150" s="96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90"/>
      <c r="S150" s="103"/>
      <c r="AA150" s="64"/>
    </row>
    <row r="151" spans="1:27" s="63" customFormat="1" ht="11.25" customHeight="1" x14ac:dyDescent="0.2">
      <c r="A151" s="96"/>
      <c r="B151" s="367" t="s">
        <v>25</v>
      </c>
      <c r="C151" s="259"/>
      <c r="D151" s="222"/>
      <c r="E151" s="222"/>
      <c r="F151" s="222"/>
      <c r="G151" s="222"/>
      <c r="H151" s="222"/>
      <c r="I151" s="54"/>
      <c r="J151" s="54"/>
      <c r="K151" s="54"/>
      <c r="L151" s="38"/>
      <c r="M151" s="38"/>
      <c r="N151" s="38"/>
      <c r="O151" s="38"/>
      <c r="P151" s="38"/>
      <c r="Q151" s="38"/>
      <c r="R151" s="90"/>
      <c r="S151" s="103"/>
      <c r="AA151" s="64"/>
    </row>
    <row r="152" spans="1:27" s="63" customFormat="1" ht="11.25" customHeight="1" x14ac:dyDescent="0.2">
      <c r="A152" s="96"/>
      <c r="B152" s="368"/>
      <c r="C152" s="260"/>
      <c r="D152" s="54"/>
      <c r="E152" s="54"/>
      <c r="F152" s="54"/>
      <c r="G152" s="54"/>
      <c r="H152" s="54"/>
      <c r="I152" s="54"/>
      <c r="J152" s="54"/>
      <c r="K152" s="54"/>
      <c r="L152" s="38"/>
      <c r="M152" s="38"/>
      <c r="N152" s="38"/>
      <c r="O152" s="38"/>
      <c r="P152" s="38"/>
      <c r="Q152" s="38"/>
      <c r="R152" s="90"/>
      <c r="S152" s="103"/>
      <c r="AA152" s="64"/>
    </row>
    <row r="153" spans="1:27" s="63" customFormat="1" ht="11.25" customHeight="1" x14ac:dyDescent="0.2">
      <c r="A153" s="96"/>
      <c r="B153" s="281" t="s">
        <v>33</v>
      </c>
      <c r="C153" s="281"/>
      <c r="D153" s="281"/>
      <c r="E153" s="281"/>
      <c r="F153" s="256"/>
      <c r="G153" s="256"/>
      <c r="H153" s="256"/>
      <c r="I153" s="256"/>
      <c r="J153" s="256"/>
      <c r="K153" s="54"/>
      <c r="L153" s="38"/>
      <c r="M153" s="38"/>
      <c r="N153" s="38"/>
      <c r="O153" s="38"/>
      <c r="P153" s="38"/>
      <c r="Q153" s="38"/>
      <c r="R153" s="90"/>
      <c r="S153" s="103"/>
      <c r="AA153" s="64"/>
    </row>
    <row r="154" spans="1:27" s="63" customFormat="1" ht="11.25" customHeight="1" x14ac:dyDescent="0.2">
      <c r="A154" s="96"/>
      <c r="B154" s="281"/>
      <c r="C154" s="281"/>
      <c r="D154" s="281"/>
      <c r="E154" s="281"/>
      <c r="F154" s="256"/>
      <c r="G154" s="256"/>
      <c r="H154" s="256"/>
      <c r="I154" s="256"/>
      <c r="J154" s="256"/>
      <c r="K154" s="54"/>
      <c r="L154" s="38"/>
      <c r="M154" s="38"/>
      <c r="N154" s="38"/>
      <c r="O154" s="38"/>
      <c r="P154" s="38"/>
      <c r="Q154" s="38"/>
      <c r="R154" s="90"/>
      <c r="S154" s="103"/>
      <c r="AA154" s="64"/>
    </row>
    <row r="155" spans="1:27" ht="11.25" customHeight="1" x14ac:dyDescent="0.2">
      <c r="A155" s="96"/>
      <c r="B155" s="281" t="s">
        <v>34</v>
      </c>
      <c r="C155" s="281"/>
      <c r="D155" s="281"/>
      <c r="E155" s="281"/>
      <c r="F155" s="256"/>
      <c r="G155" s="256"/>
      <c r="H155" s="256"/>
      <c r="I155" s="256"/>
      <c r="J155" s="256"/>
      <c r="K155" s="54"/>
      <c r="L155" s="38"/>
      <c r="M155" s="38"/>
      <c r="N155" s="38"/>
      <c r="O155" s="38"/>
      <c r="P155" s="38"/>
      <c r="Q155" s="38"/>
      <c r="R155" s="90"/>
      <c r="S155" s="103"/>
      <c r="AA155" s="64"/>
    </row>
    <row r="156" spans="1:27" ht="11.25" customHeight="1" x14ac:dyDescent="0.2">
      <c r="A156" s="96"/>
      <c r="B156" s="281"/>
      <c r="C156" s="281"/>
      <c r="D156" s="281"/>
      <c r="E156" s="281"/>
      <c r="F156" s="256"/>
      <c r="G156" s="256"/>
      <c r="H156" s="256"/>
      <c r="I156" s="256"/>
      <c r="J156" s="256"/>
      <c r="K156" s="54"/>
      <c r="L156" s="38"/>
      <c r="M156" s="38"/>
      <c r="N156" s="38"/>
      <c r="O156" s="38"/>
      <c r="P156" s="38"/>
      <c r="Q156" s="38"/>
      <c r="R156" s="90"/>
      <c r="S156" s="103"/>
      <c r="AA156" s="64"/>
    </row>
    <row r="157" spans="1:27" ht="11.25" customHeight="1" x14ac:dyDescent="0.2">
      <c r="A157" s="96"/>
      <c r="B157" s="281" t="s">
        <v>35</v>
      </c>
      <c r="C157" s="281"/>
      <c r="D157" s="281"/>
      <c r="E157" s="281"/>
      <c r="F157" s="256"/>
      <c r="G157" s="256"/>
      <c r="H157" s="256"/>
      <c r="I157" s="256"/>
      <c r="J157" s="256"/>
      <c r="K157" s="54"/>
      <c r="L157" s="38"/>
      <c r="M157" s="38"/>
      <c r="N157" s="38"/>
      <c r="O157" s="38"/>
      <c r="P157" s="38"/>
      <c r="Q157" s="38"/>
      <c r="R157" s="90"/>
      <c r="S157" s="103"/>
      <c r="AA157" s="64"/>
    </row>
    <row r="158" spans="1:27" ht="11.25" customHeight="1" x14ac:dyDescent="0.2">
      <c r="A158" s="96"/>
      <c r="B158" s="281"/>
      <c r="C158" s="281"/>
      <c r="D158" s="281"/>
      <c r="E158" s="281"/>
      <c r="F158" s="256"/>
      <c r="G158" s="256"/>
      <c r="H158" s="256"/>
      <c r="I158" s="256"/>
      <c r="J158" s="256"/>
      <c r="K158" s="54"/>
      <c r="L158" s="38"/>
      <c r="M158" s="38"/>
      <c r="N158" s="38"/>
      <c r="O158" s="38"/>
      <c r="P158" s="38"/>
      <c r="Q158" s="38"/>
      <c r="R158" s="90"/>
      <c r="S158" s="103"/>
      <c r="AA158" s="64"/>
    </row>
    <row r="159" spans="1:27" s="63" customFormat="1" ht="11.25" customHeight="1" x14ac:dyDescent="0.2">
      <c r="A159" s="96"/>
      <c r="B159" s="281" t="s">
        <v>72</v>
      </c>
      <c r="C159" s="281"/>
      <c r="D159" s="281"/>
      <c r="E159" s="281"/>
      <c r="F159" s="256"/>
      <c r="G159" s="256"/>
      <c r="H159" s="256"/>
      <c r="I159" s="256"/>
      <c r="J159" s="256"/>
      <c r="K159" s="54"/>
      <c r="L159" s="38"/>
      <c r="M159" s="38"/>
      <c r="N159" s="38"/>
      <c r="O159" s="38"/>
      <c r="P159" s="38"/>
      <c r="Q159" s="38"/>
      <c r="R159" s="90"/>
      <c r="S159" s="103"/>
      <c r="AA159" s="64"/>
    </row>
    <row r="160" spans="1:27" s="63" customFormat="1" ht="11.25" customHeight="1" x14ac:dyDescent="0.2">
      <c r="A160" s="96"/>
      <c r="B160" s="281"/>
      <c r="C160" s="281"/>
      <c r="D160" s="281"/>
      <c r="E160" s="281"/>
      <c r="F160" s="256"/>
      <c r="G160" s="256"/>
      <c r="H160" s="256"/>
      <c r="I160" s="256"/>
      <c r="J160" s="256"/>
      <c r="K160" s="54"/>
      <c r="L160" s="38"/>
      <c r="M160" s="38"/>
      <c r="N160" s="38"/>
      <c r="O160" s="38"/>
      <c r="P160" s="38"/>
      <c r="Q160" s="38"/>
      <c r="R160" s="90"/>
      <c r="S160" s="103"/>
      <c r="AA160" s="64"/>
    </row>
    <row r="161" spans="1:30" s="63" customFormat="1" ht="11.25" customHeight="1" x14ac:dyDescent="0.2">
      <c r="A161" s="96"/>
      <c r="B161" s="281" t="s">
        <v>73</v>
      </c>
      <c r="C161" s="281"/>
      <c r="D161" s="281"/>
      <c r="E161" s="281"/>
      <c r="F161" s="256"/>
      <c r="G161" s="256"/>
      <c r="H161" s="256"/>
      <c r="I161" s="256"/>
      <c r="J161" s="256"/>
      <c r="K161" s="54"/>
      <c r="L161" s="38"/>
      <c r="M161" s="38"/>
      <c r="N161" s="38"/>
      <c r="O161" s="38"/>
      <c r="P161" s="38"/>
      <c r="Q161" s="38"/>
      <c r="R161" s="90"/>
      <c r="S161" s="103"/>
      <c r="AA161" s="64"/>
    </row>
    <row r="162" spans="1:30" s="63" customFormat="1" ht="11.25" customHeight="1" x14ac:dyDescent="0.2">
      <c r="A162" s="96"/>
      <c r="B162" s="281"/>
      <c r="C162" s="281"/>
      <c r="D162" s="281"/>
      <c r="E162" s="281"/>
      <c r="F162" s="256"/>
      <c r="G162" s="256"/>
      <c r="H162" s="256"/>
      <c r="I162" s="256"/>
      <c r="J162" s="256"/>
      <c r="K162" s="54"/>
      <c r="L162" s="38"/>
      <c r="M162" s="38"/>
      <c r="N162" s="38"/>
      <c r="O162" s="38"/>
      <c r="P162" s="38"/>
      <c r="Q162" s="38"/>
      <c r="R162" s="90"/>
      <c r="S162" s="103"/>
      <c r="AA162" s="64"/>
    </row>
    <row r="163" spans="1:30" s="63" customFormat="1" ht="11.25" customHeight="1" x14ac:dyDescent="0.2">
      <c r="A163" s="96"/>
      <c r="B163" s="281" t="s">
        <v>75</v>
      </c>
      <c r="C163" s="281"/>
      <c r="D163" s="281"/>
      <c r="E163" s="281"/>
      <c r="F163" s="256"/>
      <c r="G163" s="256"/>
      <c r="H163" s="256"/>
      <c r="I163" s="256"/>
      <c r="J163" s="256"/>
      <c r="K163" s="54"/>
      <c r="L163" s="38"/>
      <c r="M163" s="38"/>
      <c r="N163" s="38"/>
      <c r="O163" s="38"/>
      <c r="P163" s="38"/>
      <c r="Q163" s="38"/>
      <c r="R163" s="90"/>
      <c r="S163" s="103"/>
      <c r="AA163" s="64"/>
    </row>
    <row r="164" spans="1:30" s="63" customFormat="1" ht="11.25" customHeight="1" x14ac:dyDescent="0.2">
      <c r="A164" s="96"/>
      <c r="B164" s="281"/>
      <c r="C164" s="281"/>
      <c r="D164" s="281"/>
      <c r="E164" s="281"/>
      <c r="F164" s="256"/>
      <c r="G164" s="256"/>
      <c r="H164" s="256"/>
      <c r="I164" s="256"/>
      <c r="J164" s="256"/>
      <c r="K164" s="54"/>
      <c r="L164" s="38"/>
      <c r="M164" s="38"/>
      <c r="N164" s="38"/>
      <c r="O164" s="38"/>
      <c r="P164" s="38"/>
      <c r="Q164" s="38"/>
      <c r="R164" s="90"/>
      <c r="S164" s="103"/>
      <c r="AA164" s="64"/>
    </row>
    <row r="165" spans="1:30" ht="18.75" customHeight="1" x14ac:dyDescent="0.2">
      <c r="A165" s="97"/>
      <c r="B165" s="98"/>
      <c r="C165" s="98"/>
      <c r="D165" s="98"/>
      <c r="E165" s="98"/>
      <c r="F165" s="98"/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4"/>
      <c r="S165" s="154"/>
      <c r="T165" s="111"/>
      <c r="U165" s="111"/>
      <c r="V165" s="111"/>
      <c r="W165" s="111"/>
      <c r="X165" s="111"/>
      <c r="Y165" s="111"/>
      <c r="Z165" s="111"/>
    </row>
    <row r="166" spans="1:30" s="62" customFormat="1" ht="11.25" customHeight="1" x14ac:dyDescent="0.2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99"/>
      <c r="T166" s="63"/>
      <c r="U166" s="63"/>
      <c r="V166" s="63"/>
      <c r="W166" s="63"/>
      <c r="X166" s="63"/>
      <c r="Y166" s="63"/>
      <c r="Z166" s="63"/>
      <c r="AA166" s="63"/>
      <c r="AB166" s="63"/>
      <c r="AC166" s="63"/>
      <c r="AD166" s="60"/>
    </row>
  </sheetData>
  <mergeCells count="17">
    <mergeCell ref="B151:B152"/>
    <mergeCell ref="F115:G115"/>
    <mergeCell ref="H115:I115"/>
    <mergeCell ref="D7:D8"/>
    <mergeCell ref="J115:K115"/>
    <mergeCell ref="D41:E41"/>
    <mergeCell ref="K7:P7"/>
    <mergeCell ref="N41:O41"/>
    <mergeCell ref="K81:P81"/>
    <mergeCell ref="F41:G41"/>
    <mergeCell ref="H41:I41"/>
    <mergeCell ref="J41:K41"/>
    <mergeCell ref="L41:M41"/>
    <mergeCell ref="E7:J7"/>
    <mergeCell ref="L115:M115"/>
    <mergeCell ref="N115:O115"/>
    <mergeCell ref="D81:D82"/>
  </mergeCells>
  <conditionalFormatting sqref="I83:J83 O13:P13 O15:P15 O17:P17 O19:P19 O21:P21 O23:P23 O28:P28 O30:P30 O32:P32 O25:P26 O83:P83 O85:P85 O87:P87 O89:P89 O91:P91 O93:P93 O95:P95 O97:P97 O99:P100 O102:P102 O104:P104 O106:P106 I9:J9 O9:P11">
    <cfRule type="expression" dxfId="11" priority="147" stopIfTrue="1">
      <formula>$B9=$R$80</formula>
    </cfRule>
    <cfRule type="expression" dxfId="10" priority="148" stopIfTrue="1">
      <formula>ISNA(I9)</formula>
    </cfRule>
  </conditionalFormatting>
  <conditionalFormatting sqref="B83:B104 I84:J104 D83:D104 F83:H104 B116:B137 B42:B63 O12:P12 O14:P14 O16:P16 O18:P18 O20:P20 O22:P22 O24:P24 O27:P27 O29:P29 O31:P31 O33:P33 K83:N107 O84:P84 O86:P86 O88:P88 O90:P90 O92:P92 O94:P94 O96:P96 O98:P98 O101:P101 O103:P103 O105:P105 O107:P107 I10:J30 F9:H10 D9:D10 O10:P10 B9:B30 D11:H30 K9:N33">
    <cfRule type="expression" dxfId="9" priority="149">
      <formula>$B9=$U$76</formula>
    </cfRule>
    <cfRule type="containsErrors" dxfId="8" priority="150">
      <formula>ISERROR(B9)</formula>
    </cfRule>
  </conditionalFormatting>
  <conditionalFormatting sqref="B105:B107 B138:B140 B64:B66 B31:B33">
    <cfRule type="expression" dxfId="7" priority="151" stopIfTrue="1">
      <formula>$B31=$U$76</formula>
    </cfRule>
  </conditionalFormatting>
  <conditionalFormatting sqref="K9:P11">
    <cfRule type="colorScale" priority="141">
      <colorScale>
        <cfvo type="min"/>
        <cfvo type="max"/>
        <color rgb="FFFCFCFF"/>
        <color rgb="FFF8696B"/>
      </colorScale>
    </cfRule>
  </conditionalFormatting>
  <conditionalFormatting sqref="K10:P10">
    <cfRule type="colorScale" priority="140">
      <colorScale>
        <cfvo type="min"/>
        <cfvo type="max"/>
        <color rgb="FFFCFCFF"/>
        <color rgb="FFF8696B"/>
      </colorScale>
    </cfRule>
  </conditionalFormatting>
  <conditionalFormatting sqref="K11:P11">
    <cfRule type="colorScale" priority="135">
      <colorScale>
        <cfvo type="min"/>
        <cfvo type="max"/>
        <color rgb="FFFCFCFF"/>
        <color rgb="FFF8696B"/>
      </colorScale>
    </cfRule>
  </conditionalFormatting>
  <conditionalFormatting sqref="K12:P12">
    <cfRule type="colorScale" priority="134">
      <colorScale>
        <cfvo type="min"/>
        <cfvo type="max"/>
        <color rgb="FFFCFCFF"/>
        <color rgb="FFF8696B"/>
      </colorScale>
    </cfRule>
  </conditionalFormatting>
  <conditionalFormatting sqref="K13:P13">
    <cfRule type="colorScale" priority="129">
      <colorScale>
        <cfvo type="min"/>
        <cfvo type="max"/>
        <color rgb="FFFCFCFF"/>
        <color rgb="FFF8696B"/>
      </colorScale>
    </cfRule>
  </conditionalFormatting>
  <conditionalFormatting sqref="K14:P14">
    <cfRule type="colorScale" priority="128">
      <colorScale>
        <cfvo type="min"/>
        <cfvo type="max"/>
        <color rgb="FFFCFCFF"/>
        <color rgb="FFF8696B"/>
      </colorScale>
    </cfRule>
  </conditionalFormatting>
  <conditionalFormatting sqref="K15:P15">
    <cfRule type="colorScale" priority="123">
      <colorScale>
        <cfvo type="min"/>
        <cfvo type="max"/>
        <color rgb="FFFCFCFF"/>
        <color rgb="FFF8696B"/>
      </colorScale>
    </cfRule>
  </conditionalFormatting>
  <conditionalFormatting sqref="K16:P16">
    <cfRule type="colorScale" priority="122">
      <colorScale>
        <cfvo type="min"/>
        <cfvo type="max"/>
        <color rgb="FFFCFCFF"/>
        <color rgb="FFF8696B"/>
      </colorScale>
    </cfRule>
  </conditionalFormatting>
  <conditionalFormatting sqref="K17:P17">
    <cfRule type="colorScale" priority="117">
      <colorScale>
        <cfvo type="min"/>
        <cfvo type="max"/>
        <color rgb="FFFCFCFF"/>
        <color rgb="FFF8696B"/>
      </colorScale>
    </cfRule>
  </conditionalFormatting>
  <conditionalFormatting sqref="K18:P18">
    <cfRule type="colorScale" priority="116">
      <colorScale>
        <cfvo type="min"/>
        <cfvo type="max"/>
        <color rgb="FFFCFCFF"/>
        <color rgb="FFF8696B"/>
      </colorScale>
    </cfRule>
  </conditionalFormatting>
  <conditionalFormatting sqref="K19:P19">
    <cfRule type="colorScale" priority="111">
      <colorScale>
        <cfvo type="min"/>
        <cfvo type="max"/>
        <color rgb="FFFCFCFF"/>
        <color rgb="FFF8696B"/>
      </colorScale>
    </cfRule>
  </conditionalFormatting>
  <conditionalFormatting sqref="K20:P20">
    <cfRule type="colorScale" priority="110">
      <colorScale>
        <cfvo type="min"/>
        <cfvo type="max"/>
        <color rgb="FFFCFCFF"/>
        <color rgb="FFF8696B"/>
      </colorScale>
    </cfRule>
  </conditionalFormatting>
  <conditionalFormatting sqref="K21:P21">
    <cfRule type="colorScale" priority="105">
      <colorScale>
        <cfvo type="min"/>
        <cfvo type="max"/>
        <color rgb="FFFCFCFF"/>
        <color rgb="FFF8696B"/>
      </colorScale>
    </cfRule>
  </conditionalFormatting>
  <conditionalFormatting sqref="K22:P22">
    <cfRule type="colorScale" priority="104">
      <colorScale>
        <cfvo type="min"/>
        <cfvo type="max"/>
        <color rgb="FFFCFCFF"/>
        <color rgb="FFF8696B"/>
      </colorScale>
    </cfRule>
  </conditionalFormatting>
  <conditionalFormatting sqref="K23:P23">
    <cfRule type="colorScale" priority="99">
      <colorScale>
        <cfvo type="min"/>
        <cfvo type="max"/>
        <color rgb="FFFCFCFF"/>
        <color rgb="FFF8696B"/>
      </colorScale>
    </cfRule>
  </conditionalFormatting>
  <conditionalFormatting sqref="K24:P24">
    <cfRule type="colorScale" priority="98">
      <colorScale>
        <cfvo type="min"/>
        <cfvo type="max"/>
        <color rgb="FFFCFCFF"/>
        <color rgb="FFF8696B"/>
      </colorScale>
    </cfRule>
  </conditionalFormatting>
  <conditionalFormatting sqref="K25:P26">
    <cfRule type="colorScale" priority="93">
      <colorScale>
        <cfvo type="min"/>
        <cfvo type="max"/>
        <color rgb="FFFCFCFF"/>
        <color rgb="FFF8696B"/>
      </colorScale>
    </cfRule>
  </conditionalFormatting>
  <conditionalFormatting sqref="K27:P27">
    <cfRule type="colorScale" priority="92">
      <colorScale>
        <cfvo type="min"/>
        <cfvo type="max"/>
        <color rgb="FFFCFCFF"/>
        <color rgb="FFF8696B"/>
      </colorScale>
    </cfRule>
  </conditionalFormatting>
  <conditionalFormatting sqref="K28:P28">
    <cfRule type="colorScale" priority="87">
      <colorScale>
        <cfvo type="min"/>
        <cfvo type="max"/>
        <color rgb="FFFCFCFF"/>
        <color rgb="FFF8696B"/>
      </colorScale>
    </cfRule>
  </conditionalFormatting>
  <conditionalFormatting sqref="K29:P29">
    <cfRule type="colorScale" priority="86">
      <colorScale>
        <cfvo type="min"/>
        <cfvo type="max"/>
        <color rgb="FFFCFCFF"/>
        <color rgb="FFF8696B"/>
      </colorScale>
    </cfRule>
  </conditionalFormatting>
  <conditionalFormatting sqref="K30:P30">
    <cfRule type="colorScale" priority="81">
      <colorScale>
        <cfvo type="min"/>
        <cfvo type="max"/>
        <color rgb="FFFCFCFF"/>
        <color rgb="FFF8696B"/>
      </colorScale>
    </cfRule>
  </conditionalFormatting>
  <conditionalFormatting sqref="K31:P31">
    <cfRule type="colorScale" priority="80">
      <colorScale>
        <cfvo type="min"/>
        <cfvo type="max"/>
        <color rgb="FFFCFCFF"/>
        <color rgb="FFF8696B"/>
      </colorScale>
    </cfRule>
  </conditionalFormatting>
  <conditionalFormatting sqref="K32:P32">
    <cfRule type="colorScale" priority="75">
      <colorScale>
        <cfvo type="min"/>
        <cfvo type="max"/>
        <color rgb="FFFCFCFF"/>
        <color rgb="FFF8696B"/>
      </colorScale>
    </cfRule>
  </conditionalFormatting>
  <conditionalFormatting sqref="K33:P33">
    <cfRule type="colorScale" priority="74">
      <colorScale>
        <cfvo type="min"/>
        <cfvo type="max"/>
        <color rgb="FFFCFCFF"/>
        <color rgb="FFF8696B"/>
      </colorScale>
    </cfRule>
  </conditionalFormatting>
  <conditionalFormatting sqref="K83:P83">
    <cfRule type="colorScale" priority="69">
      <colorScale>
        <cfvo type="min"/>
        <cfvo type="max"/>
        <color rgb="FFFCFCFF"/>
        <color rgb="FFF8696B"/>
      </colorScale>
    </cfRule>
  </conditionalFormatting>
  <conditionalFormatting sqref="K84:P84">
    <cfRule type="colorScale" priority="68">
      <colorScale>
        <cfvo type="min"/>
        <cfvo type="max"/>
        <color rgb="FFFCFCFF"/>
        <color rgb="FFF8696B"/>
      </colorScale>
    </cfRule>
  </conditionalFormatting>
  <conditionalFormatting sqref="K85:P85">
    <cfRule type="colorScale" priority="63">
      <colorScale>
        <cfvo type="min"/>
        <cfvo type="max"/>
        <color rgb="FFFCFCFF"/>
        <color rgb="FFF8696B"/>
      </colorScale>
    </cfRule>
  </conditionalFormatting>
  <conditionalFormatting sqref="K86:P86">
    <cfRule type="colorScale" priority="62">
      <colorScale>
        <cfvo type="min"/>
        <cfvo type="max"/>
        <color rgb="FFFCFCFF"/>
        <color rgb="FFF8696B"/>
      </colorScale>
    </cfRule>
  </conditionalFormatting>
  <conditionalFormatting sqref="K87:P87">
    <cfRule type="colorScale" priority="57">
      <colorScale>
        <cfvo type="min"/>
        <cfvo type="max"/>
        <color rgb="FFFCFCFF"/>
        <color rgb="FFF8696B"/>
      </colorScale>
    </cfRule>
  </conditionalFormatting>
  <conditionalFormatting sqref="K88:P88">
    <cfRule type="colorScale" priority="56">
      <colorScale>
        <cfvo type="min"/>
        <cfvo type="max"/>
        <color rgb="FFFCFCFF"/>
        <color rgb="FFF8696B"/>
      </colorScale>
    </cfRule>
  </conditionalFormatting>
  <conditionalFormatting sqref="K89:P89">
    <cfRule type="colorScale" priority="51">
      <colorScale>
        <cfvo type="min"/>
        <cfvo type="max"/>
        <color rgb="FFFCFCFF"/>
        <color rgb="FFF8696B"/>
      </colorScale>
    </cfRule>
  </conditionalFormatting>
  <conditionalFormatting sqref="K90:P90">
    <cfRule type="colorScale" priority="50">
      <colorScale>
        <cfvo type="min"/>
        <cfvo type="max"/>
        <color rgb="FFFCFCFF"/>
        <color rgb="FFF8696B"/>
      </colorScale>
    </cfRule>
  </conditionalFormatting>
  <conditionalFormatting sqref="K91:P91">
    <cfRule type="colorScale" priority="45">
      <colorScale>
        <cfvo type="min"/>
        <cfvo type="max"/>
        <color rgb="FFFCFCFF"/>
        <color rgb="FFF8696B"/>
      </colorScale>
    </cfRule>
  </conditionalFormatting>
  <conditionalFormatting sqref="K92:P92">
    <cfRule type="colorScale" priority="44">
      <colorScale>
        <cfvo type="min"/>
        <cfvo type="max"/>
        <color rgb="FFFCFCFF"/>
        <color rgb="FFF8696B"/>
      </colorScale>
    </cfRule>
  </conditionalFormatting>
  <conditionalFormatting sqref="K93:P93">
    <cfRule type="colorScale" priority="39">
      <colorScale>
        <cfvo type="min"/>
        <cfvo type="max"/>
        <color rgb="FFFCFCFF"/>
        <color rgb="FFF8696B"/>
      </colorScale>
    </cfRule>
  </conditionalFormatting>
  <conditionalFormatting sqref="K94:P94">
    <cfRule type="colorScale" priority="38">
      <colorScale>
        <cfvo type="min"/>
        <cfvo type="max"/>
        <color rgb="FFFCFCFF"/>
        <color rgb="FFF8696B"/>
      </colorScale>
    </cfRule>
  </conditionalFormatting>
  <conditionalFormatting sqref="K95:P95">
    <cfRule type="colorScale" priority="33">
      <colorScale>
        <cfvo type="min"/>
        <cfvo type="max"/>
        <color rgb="FFFCFCFF"/>
        <color rgb="FFF8696B"/>
      </colorScale>
    </cfRule>
  </conditionalFormatting>
  <conditionalFormatting sqref="K96:P96">
    <cfRule type="colorScale" priority="32">
      <colorScale>
        <cfvo type="min"/>
        <cfvo type="max"/>
        <color rgb="FFFCFCFF"/>
        <color rgb="FFF8696B"/>
      </colorScale>
    </cfRule>
  </conditionalFormatting>
  <conditionalFormatting sqref="K97:P97">
    <cfRule type="colorScale" priority="27">
      <colorScale>
        <cfvo type="min"/>
        <cfvo type="max"/>
        <color rgb="FFFCFCFF"/>
        <color rgb="FFF8696B"/>
      </colorScale>
    </cfRule>
  </conditionalFormatting>
  <conditionalFormatting sqref="K98:P98">
    <cfRule type="colorScale" priority="26">
      <colorScale>
        <cfvo type="min"/>
        <cfvo type="max"/>
        <color rgb="FFFCFCFF"/>
        <color rgb="FFF8696B"/>
      </colorScale>
    </cfRule>
  </conditionalFormatting>
  <conditionalFormatting sqref="K99:P100">
    <cfRule type="colorScale" priority="21">
      <colorScale>
        <cfvo type="min"/>
        <cfvo type="max"/>
        <color rgb="FFFCFCFF"/>
        <color rgb="FFF8696B"/>
      </colorScale>
    </cfRule>
  </conditionalFormatting>
  <conditionalFormatting sqref="K101:P101">
    <cfRule type="colorScale" priority="20">
      <colorScale>
        <cfvo type="min"/>
        <cfvo type="max"/>
        <color rgb="FFFCFCFF"/>
        <color rgb="FFF8696B"/>
      </colorScale>
    </cfRule>
  </conditionalFormatting>
  <conditionalFormatting sqref="K102:P102">
    <cfRule type="colorScale" priority="15">
      <colorScale>
        <cfvo type="min"/>
        <cfvo type="max"/>
        <color rgb="FFFCFCFF"/>
        <color rgb="FFF8696B"/>
      </colorScale>
    </cfRule>
  </conditionalFormatting>
  <conditionalFormatting sqref="K103:P103">
    <cfRule type="colorScale" priority="14">
      <colorScale>
        <cfvo type="min"/>
        <cfvo type="max"/>
        <color rgb="FFFCFCFF"/>
        <color rgb="FFF8696B"/>
      </colorScale>
    </cfRule>
  </conditionalFormatting>
  <conditionalFormatting sqref="K104:P104">
    <cfRule type="colorScale" priority="9">
      <colorScale>
        <cfvo type="min"/>
        <cfvo type="max"/>
        <color rgb="FFFCFCFF"/>
        <color rgb="FFF8696B"/>
      </colorScale>
    </cfRule>
  </conditionalFormatting>
  <conditionalFormatting sqref="K105:P105">
    <cfRule type="colorScale" priority="8">
      <colorScale>
        <cfvo type="min"/>
        <cfvo type="max"/>
        <color rgb="FFFCFCFF"/>
        <color rgb="FFF8696B"/>
      </colorScale>
    </cfRule>
  </conditionalFormatting>
  <conditionalFormatting sqref="K106:P106">
    <cfRule type="colorScale" priority="3">
      <colorScale>
        <cfvo type="min"/>
        <cfvo type="max"/>
        <color rgb="FFFCFCFF"/>
        <color rgb="FFF8696B"/>
      </colorScale>
    </cfRule>
  </conditionalFormatting>
  <conditionalFormatting sqref="K107:P107">
    <cfRule type="colorScale" priority="2">
      <colorScale>
        <cfvo type="min"/>
        <cfvo type="max"/>
        <color rgb="FFFCFCFF"/>
        <color rgb="FFF8696B"/>
      </colorScale>
    </cfRule>
  </conditionalFormatting>
  <conditionalFormatting sqref="K83:P107 K9:P33">
    <cfRule type="expression" dxfId="6" priority="1">
      <formula>$B9=$U$2</formula>
    </cfRule>
  </conditionalFormatting>
  <conditionalFormatting sqref="E83:E104">
    <cfRule type="expression" dxfId="5" priority="1138">
      <formula>$B83=$U$76</formula>
    </cfRule>
    <cfRule type="containsErrors" dxfId="4" priority="1139">
      <formula>ISERROR(E83)</formula>
    </cfRule>
  </conditionalFormatting>
  <conditionalFormatting sqref="E10">
    <cfRule type="expression" dxfId="3" priority="1150">
      <formula>$B9=$U$76</formula>
    </cfRule>
    <cfRule type="containsErrors" dxfId="2" priority="1151">
      <formula>ISERROR(E10)</formula>
    </cfRule>
  </conditionalFormatting>
  <conditionalFormatting sqref="E9">
    <cfRule type="expression" dxfId="1" priority="1268">
      <formula>$B10=$U$76</formula>
    </cfRule>
    <cfRule type="containsErrors" dxfId="0" priority="1269">
      <formula>ISERROR(E9)</formula>
    </cfRule>
  </conditionalFormatting>
  <hyperlinks>
    <hyperlink ref="B153:E154" location="Vacancies!A1" display="Social Worker Vacancies" xr:uid="{00000000-0004-0000-0A00-000000000000}"/>
    <hyperlink ref="B155:E156" location="Turnover!A1" display="Social Worker Turnover" xr:uid="{00000000-0004-0000-0A00-000001000000}"/>
    <hyperlink ref="B157:E158" location="Agency!A1" display="Agency Social Workers" xr:uid="{00000000-0004-0000-0A00-000002000000}"/>
    <hyperlink ref="B159:E160" location="Absence!A1" display="Absence" xr:uid="{00000000-0004-0000-0A00-000003000000}"/>
    <hyperlink ref="B161:E162" location="Age!A1" display="Age" xr:uid="{00000000-0004-0000-0A00-000004000000}"/>
    <hyperlink ref="B163:E164" location="TimeInService!A1" display="Time in Service" xr:uid="{00000000-0004-0000-0A00-000005000000}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163"/>
  <sheetViews>
    <sheetView topLeftCell="I1" workbookViewId="0">
      <selection activeCell="B6" sqref="B6:B7"/>
    </sheetView>
  </sheetViews>
  <sheetFormatPr defaultColWidth="12.42578125" defaultRowHeight="15" x14ac:dyDescent="0.25"/>
  <cols>
    <col min="1" max="1" width="7.85546875" style="295" bestFit="1" customWidth="1"/>
    <col min="2" max="2" width="14.140625" style="295" bestFit="1" customWidth="1"/>
    <col min="3" max="3" width="10" style="295" bestFit="1" customWidth="1"/>
    <col min="4" max="4" width="8" style="295" bestFit="1" customWidth="1"/>
    <col min="5" max="5" width="10" style="295" bestFit="1" customWidth="1"/>
    <col min="6" max="6" width="24.42578125" style="295" bestFit="1" customWidth="1"/>
    <col min="7" max="7" width="4" style="295" bestFit="1" customWidth="1"/>
    <col min="8" max="8" width="10" style="295" bestFit="1" customWidth="1"/>
    <col min="9" max="9" width="27.7109375" style="295" bestFit="1" customWidth="1"/>
    <col min="10" max="10" width="8" style="295" bestFit="1" customWidth="1"/>
    <col min="11" max="11" width="7" style="295" bestFit="1" customWidth="1"/>
    <col min="12" max="12" width="5" style="295" bestFit="1" customWidth="1"/>
    <col min="13" max="13" width="9" style="295" bestFit="1" customWidth="1"/>
    <col min="14" max="14" width="4" style="295" bestFit="1" customWidth="1"/>
    <col min="15" max="16" width="7" style="295" bestFit="1" customWidth="1"/>
    <col min="17" max="17" width="5" style="295" bestFit="1" customWidth="1"/>
    <col min="18" max="18" width="7" style="295" bestFit="1" customWidth="1"/>
    <col min="19" max="19" width="5" style="295" bestFit="1" customWidth="1"/>
    <col min="20" max="20" width="8" style="295" bestFit="1" customWidth="1"/>
    <col min="21" max="21" width="7" style="295" bestFit="1" customWidth="1"/>
    <col min="22" max="22" width="5" style="295" bestFit="1" customWidth="1"/>
    <col min="23" max="23" width="6" style="295" bestFit="1" customWidth="1"/>
    <col min="24" max="28" width="5" style="295" bestFit="1" customWidth="1"/>
    <col min="29" max="29" width="7" style="295" bestFit="1" customWidth="1"/>
    <col min="30" max="30" width="3.7109375" style="295" bestFit="1" customWidth="1"/>
    <col min="31" max="31" width="7" style="295" bestFit="1" customWidth="1"/>
    <col min="32" max="32" width="3.7109375" style="295" bestFit="1" customWidth="1"/>
    <col min="33" max="33" width="5" style="295" bestFit="1" customWidth="1"/>
    <col min="34" max="34" width="3.7109375" style="295" bestFit="1" customWidth="1"/>
    <col min="35" max="35" width="5" style="295" bestFit="1" customWidth="1"/>
    <col min="36" max="36" width="3.7109375" style="295" bestFit="1" customWidth="1"/>
    <col min="37" max="16384" width="12.42578125" style="295"/>
  </cols>
  <sheetData>
    <row r="1" spans="1:36" s="296" customFormat="1" ht="189" x14ac:dyDescent="0.2">
      <c r="A1" s="296" t="s">
        <v>93</v>
      </c>
      <c r="B1" s="296" t="s">
        <v>94</v>
      </c>
      <c r="C1" s="296" t="s">
        <v>95</v>
      </c>
      <c r="D1" s="296" t="s">
        <v>96</v>
      </c>
      <c r="E1" s="296" t="s">
        <v>97</v>
      </c>
      <c r="F1" s="296" t="s">
        <v>98</v>
      </c>
      <c r="G1" s="296" t="s">
        <v>99</v>
      </c>
      <c r="H1" s="296" t="s">
        <v>100</v>
      </c>
      <c r="I1" s="296" t="s">
        <v>101</v>
      </c>
      <c r="J1" s="297" t="s">
        <v>102</v>
      </c>
      <c r="K1" s="297" t="s">
        <v>103</v>
      </c>
      <c r="L1" s="297" t="s">
        <v>104</v>
      </c>
      <c r="M1" s="297" t="s">
        <v>105</v>
      </c>
      <c r="N1" s="297" t="s">
        <v>106</v>
      </c>
      <c r="O1" s="297" t="s">
        <v>107</v>
      </c>
      <c r="P1" s="297" t="s">
        <v>108</v>
      </c>
      <c r="Q1" s="297" t="s">
        <v>109</v>
      </c>
      <c r="R1" s="297" t="s">
        <v>110</v>
      </c>
      <c r="S1" s="297" t="s">
        <v>111</v>
      </c>
      <c r="T1" s="297" t="s">
        <v>112</v>
      </c>
      <c r="U1" s="297" t="s">
        <v>113</v>
      </c>
      <c r="V1" s="297" t="s">
        <v>114</v>
      </c>
      <c r="W1" s="297" t="s">
        <v>115</v>
      </c>
      <c r="X1" s="297" t="s">
        <v>116</v>
      </c>
      <c r="Y1" s="297" t="s">
        <v>117</v>
      </c>
      <c r="Z1" s="297" t="s">
        <v>118</v>
      </c>
      <c r="AA1" s="297" t="s">
        <v>119</v>
      </c>
      <c r="AB1" s="297" t="s">
        <v>120</v>
      </c>
      <c r="AC1" s="314" t="s">
        <v>454</v>
      </c>
      <c r="AD1" s="314" t="s">
        <v>455</v>
      </c>
      <c r="AE1" s="314" t="s">
        <v>103</v>
      </c>
      <c r="AF1" s="314" t="s">
        <v>456</v>
      </c>
      <c r="AG1" s="314" t="s">
        <v>457</v>
      </c>
      <c r="AH1" s="314" t="s">
        <v>458</v>
      </c>
      <c r="AI1" s="314" t="s">
        <v>116</v>
      </c>
      <c r="AJ1" s="314" t="s">
        <v>459</v>
      </c>
    </row>
    <row r="2" spans="1:36" x14ac:dyDescent="0.25">
      <c r="A2" s="295" t="s">
        <v>121</v>
      </c>
      <c r="B2" s="295" t="s">
        <v>122</v>
      </c>
      <c r="C2" s="295" t="s">
        <v>123</v>
      </c>
      <c r="D2" s="295" t="s">
        <v>38</v>
      </c>
      <c r="E2" s="295" t="s">
        <v>124</v>
      </c>
      <c r="F2" s="295" t="s">
        <v>38</v>
      </c>
      <c r="H2" s="295" t="s">
        <v>123</v>
      </c>
      <c r="I2" s="295" t="s">
        <v>38</v>
      </c>
      <c r="J2" s="295">
        <v>29474.7</v>
      </c>
      <c r="K2" s="295">
        <v>4492.2</v>
      </c>
      <c r="L2" s="295">
        <v>15.2</v>
      </c>
      <c r="M2" s="295">
        <v>235664.9</v>
      </c>
      <c r="N2" s="295">
        <v>3.2</v>
      </c>
      <c r="O2" s="295">
        <v>5356.3</v>
      </c>
      <c r="P2" s="295">
        <v>4166.3999999999996</v>
      </c>
      <c r="Q2" s="295">
        <v>15.4</v>
      </c>
      <c r="R2" s="295">
        <v>5812.4</v>
      </c>
      <c r="S2" s="295">
        <v>16.5</v>
      </c>
      <c r="T2" s="295">
        <v>18789.3</v>
      </c>
      <c r="U2" s="295">
        <v>327423</v>
      </c>
      <c r="V2" s="295">
        <v>17.399999999999999</v>
      </c>
      <c r="W2" s="295">
        <v>31722</v>
      </c>
      <c r="X2" s="295">
        <v>5153</v>
      </c>
      <c r="Y2" s="295">
        <v>16.2</v>
      </c>
      <c r="Z2" s="295">
        <v>5530</v>
      </c>
      <c r="AA2" s="295">
        <v>4326</v>
      </c>
      <c r="AB2" s="295">
        <v>14.8</v>
      </c>
      <c r="AC2" s="295">
        <v>5242.5</v>
      </c>
      <c r="AD2" s="295" t="s">
        <v>460</v>
      </c>
      <c r="AE2" s="295">
        <v>4492.2</v>
      </c>
      <c r="AF2" s="295" t="s">
        <v>460</v>
      </c>
      <c r="AG2" s="295">
        <v>5753</v>
      </c>
      <c r="AH2" s="295" t="s">
        <v>460</v>
      </c>
      <c r="AI2" s="295">
        <v>5153</v>
      </c>
      <c r="AJ2" s="295" t="s">
        <v>460</v>
      </c>
    </row>
    <row r="3" spans="1:36" x14ac:dyDescent="0.25">
      <c r="A3" s="295" t="s">
        <v>121</v>
      </c>
      <c r="B3" s="295" t="s">
        <v>125</v>
      </c>
      <c r="C3" s="295" t="s">
        <v>123</v>
      </c>
      <c r="D3" s="295" t="s">
        <v>38</v>
      </c>
      <c r="E3" s="295" t="s">
        <v>126</v>
      </c>
      <c r="F3" s="295" t="s">
        <v>127</v>
      </c>
      <c r="H3" s="295" t="s">
        <v>126</v>
      </c>
      <c r="I3" s="295" t="s">
        <v>127</v>
      </c>
      <c r="J3" s="295">
        <v>1847.7</v>
      </c>
      <c r="K3" s="295">
        <v>249.8</v>
      </c>
      <c r="L3" s="295">
        <v>13.5</v>
      </c>
      <c r="M3" s="295">
        <v>16326.9</v>
      </c>
      <c r="N3" s="295">
        <v>3.5</v>
      </c>
      <c r="O3" s="295">
        <v>178.9</v>
      </c>
      <c r="P3" s="295">
        <v>103.7</v>
      </c>
      <c r="Q3" s="295">
        <v>8.8000000000000007</v>
      </c>
      <c r="R3" s="295">
        <v>204.8</v>
      </c>
      <c r="S3" s="295">
        <v>10</v>
      </c>
      <c r="T3" s="295">
        <v>1229.5999999999999</v>
      </c>
      <c r="U3" s="295">
        <v>21907</v>
      </c>
      <c r="V3" s="295">
        <v>17.8</v>
      </c>
      <c r="W3" s="295">
        <v>1966</v>
      </c>
      <c r="X3" s="295">
        <v>287</v>
      </c>
      <c r="Y3" s="295">
        <v>14.6</v>
      </c>
      <c r="Z3" s="295">
        <v>182</v>
      </c>
      <c r="AA3" s="295">
        <v>105</v>
      </c>
      <c r="AB3" s="295">
        <v>8.5</v>
      </c>
      <c r="AC3" s="295">
        <v>401.7</v>
      </c>
      <c r="AD3" s="295" t="s">
        <v>460</v>
      </c>
      <c r="AE3" s="295">
        <v>249.8</v>
      </c>
      <c r="AF3" s="295" t="s">
        <v>460</v>
      </c>
      <c r="AG3" s="295">
        <v>430</v>
      </c>
      <c r="AH3" s="295" t="s">
        <v>460</v>
      </c>
      <c r="AI3" s="295">
        <v>287</v>
      </c>
      <c r="AJ3" s="295" t="s">
        <v>460</v>
      </c>
    </row>
    <row r="4" spans="1:36" x14ac:dyDescent="0.25">
      <c r="A4" s="295" t="s">
        <v>121</v>
      </c>
      <c r="B4" s="295" t="s">
        <v>125</v>
      </c>
      <c r="C4" s="295" t="s">
        <v>123</v>
      </c>
      <c r="D4" s="295" t="s">
        <v>38</v>
      </c>
      <c r="E4" s="295" t="s">
        <v>128</v>
      </c>
      <c r="F4" s="295" t="s">
        <v>129</v>
      </c>
      <c r="H4" s="295" t="s">
        <v>128</v>
      </c>
      <c r="I4" s="295" t="s">
        <v>129</v>
      </c>
      <c r="J4" s="295">
        <v>4162.3</v>
      </c>
      <c r="K4" s="295">
        <v>623.4</v>
      </c>
      <c r="L4" s="295">
        <v>15</v>
      </c>
      <c r="M4" s="295">
        <v>40022.1</v>
      </c>
      <c r="N4" s="295">
        <v>3.8</v>
      </c>
      <c r="O4" s="295">
        <v>564.79999999999995</v>
      </c>
      <c r="P4" s="295">
        <v>413</v>
      </c>
      <c r="Q4" s="295">
        <v>11.9</v>
      </c>
      <c r="R4" s="295">
        <v>639.70000000000005</v>
      </c>
      <c r="S4" s="295">
        <v>13.3</v>
      </c>
      <c r="T4" s="295">
        <v>2371.6999999999998</v>
      </c>
      <c r="U4" s="295">
        <v>46087</v>
      </c>
      <c r="V4" s="295">
        <v>19.399999999999999</v>
      </c>
      <c r="W4" s="295">
        <v>4428</v>
      </c>
      <c r="X4" s="295">
        <v>725</v>
      </c>
      <c r="Y4" s="295">
        <v>16.399999999999999</v>
      </c>
      <c r="Z4" s="295">
        <v>581</v>
      </c>
      <c r="AA4" s="295">
        <v>422</v>
      </c>
      <c r="AB4" s="295">
        <v>11.6</v>
      </c>
      <c r="AC4" s="295">
        <v>688.7</v>
      </c>
      <c r="AD4" s="295" t="s">
        <v>460</v>
      </c>
      <c r="AE4" s="295">
        <v>623.4</v>
      </c>
      <c r="AF4" s="295" t="s">
        <v>460</v>
      </c>
      <c r="AG4" s="295">
        <v>764</v>
      </c>
      <c r="AH4" s="295" t="s">
        <v>460</v>
      </c>
      <c r="AI4" s="295">
        <v>725</v>
      </c>
      <c r="AJ4" s="295" t="s">
        <v>460</v>
      </c>
    </row>
    <row r="5" spans="1:36" x14ac:dyDescent="0.25">
      <c r="A5" s="295" t="s">
        <v>121</v>
      </c>
      <c r="B5" s="295" t="s">
        <v>125</v>
      </c>
      <c r="C5" s="295" t="s">
        <v>123</v>
      </c>
      <c r="D5" s="295" t="s">
        <v>38</v>
      </c>
      <c r="E5" s="295" t="s">
        <v>130</v>
      </c>
      <c r="F5" s="295" t="s">
        <v>131</v>
      </c>
      <c r="H5" s="295" t="s">
        <v>130</v>
      </c>
      <c r="I5" s="295" t="s">
        <v>131</v>
      </c>
      <c r="J5" s="295">
        <v>3552.5</v>
      </c>
      <c r="K5" s="295">
        <v>408.2</v>
      </c>
      <c r="L5" s="295">
        <v>11.5</v>
      </c>
      <c r="M5" s="295">
        <v>33660.400000000001</v>
      </c>
      <c r="N5" s="295">
        <v>3.7</v>
      </c>
      <c r="O5" s="295">
        <v>309.8</v>
      </c>
      <c r="P5" s="295">
        <v>147.5</v>
      </c>
      <c r="Q5" s="295">
        <v>8</v>
      </c>
      <c r="R5" s="295">
        <v>243.3</v>
      </c>
      <c r="S5" s="295">
        <v>6.4</v>
      </c>
      <c r="T5" s="295">
        <v>2096.5</v>
      </c>
      <c r="U5" s="295">
        <v>37470</v>
      </c>
      <c r="V5" s="295">
        <v>17.899999999999999</v>
      </c>
      <c r="W5" s="295">
        <v>3858</v>
      </c>
      <c r="X5" s="295">
        <v>472</v>
      </c>
      <c r="Y5" s="295">
        <v>12.2</v>
      </c>
      <c r="Z5" s="295">
        <v>317</v>
      </c>
      <c r="AA5" s="295">
        <v>151</v>
      </c>
      <c r="AB5" s="295">
        <v>7.6</v>
      </c>
      <c r="AC5" s="295">
        <v>573.29999999999995</v>
      </c>
      <c r="AD5" s="295" t="s">
        <v>460</v>
      </c>
      <c r="AE5" s="295">
        <v>408.2</v>
      </c>
      <c r="AF5" s="295" t="s">
        <v>460</v>
      </c>
      <c r="AG5" s="295">
        <v>621</v>
      </c>
      <c r="AH5" s="295" t="s">
        <v>460</v>
      </c>
      <c r="AI5" s="295">
        <v>472</v>
      </c>
      <c r="AJ5" s="295" t="s">
        <v>460</v>
      </c>
    </row>
    <row r="6" spans="1:36" x14ac:dyDescent="0.25">
      <c r="A6" s="295" t="s">
        <v>121</v>
      </c>
      <c r="B6" s="295" t="s">
        <v>125</v>
      </c>
      <c r="C6" s="295" t="s">
        <v>123</v>
      </c>
      <c r="D6" s="295" t="s">
        <v>38</v>
      </c>
      <c r="E6" s="295" t="s">
        <v>132</v>
      </c>
      <c r="F6" s="295" t="s">
        <v>133</v>
      </c>
      <c r="H6" s="295" t="s">
        <v>132</v>
      </c>
      <c r="I6" s="295" t="s">
        <v>133</v>
      </c>
      <c r="J6" s="295">
        <v>2217</v>
      </c>
      <c r="K6" s="295">
        <v>288.8</v>
      </c>
      <c r="L6" s="295">
        <v>13</v>
      </c>
      <c r="M6" s="295">
        <v>19517.5</v>
      </c>
      <c r="N6" s="295">
        <v>3.5</v>
      </c>
      <c r="O6" s="295">
        <v>349.6</v>
      </c>
      <c r="P6" s="295">
        <v>271</v>
      </c>
      <c r="Q6" s="295">
        <v>13.6</v>
      </c>
      <c r="R6" s="295">
        <v>397.9</v>
      </c>
      <c r="S6" s="295">
        <v>15.2</v>
      </c>
      <c r="T6" s="295">
        <v>1403.2</v>
      </c>
      <c r="U6" s="295">
        <v>25107</v>
      </c>
      <c r="V6" s="295">
        <v>17.899999999999999</v>
      </c>
      <c r="W6" s="295">
        <v>2410</v>
      </c>
      <c r="X6" s="295">
        <v>329</v>
      </c>
      <c r="Y6" s="295">
        <v>13.7</v>
      </c>
      <c r="Z6" s="295">
        <v>357</v>
      </c>
      <c r="AA6" s="295">
        <v>278</v>
      </c>
      <c r="AB6" s="295">
        <v>12.9</v>
      </c>
      <c r="AC6" s="295">
        <v>384.8</v>
      </c>
      <c r="AD6" s="295" t="s">
        <v>460</v>
      </c>
      <c r="AE6" s="295">
        <v>288.8</v>
      </c>
      <c r="AF6" s="295" t="s">
        <v>460</v>
      </c>
      <c r="AG6" s="295">
        <v>410</v>
      </c>
      <c r="AH6" s="295" t="s">
        <v>460</v>
      </c>
      <c r="AI6" s="295">
        <v>329</v>
      </c>
      <c r="AJ6" s="295" t="s">
        <v>460</v>
      </c>
    </row>
    <row r="7" spans="1:36" x14ac:dyDescent="0.25">
      <c r="A7" s="295" t="s">
        <v>121</v>
      </c>
      <c r="B7" s="295" t="s">
        <v>125</v>
      </c>
      <c r="C7" s="295" t="s">
        <v>123</v>
      </c>
      <c r="D7" s="295" t="s">
        <v>38</v>
      </c>
      <c r="E7" s="295" t="s">
        <v>134</v>
      </c>
      <c r="F7" s="295" t="s">
        <v>135</v>
      </c>
      <c r="H7" s="295" t="s">
        <v>134</v>
      </c>
      <c r="I7" s="295" t="s">
        <v>135</v>
      </c>
      <c r="J7" s="295">
        <v>3199</v>
      </c>
      <c r="K7" s="295">
        <v>507.3</v>
      </c>
      <c r="L7" s="295">
        <v>15.9</v>
      </c>
      <c r="M7" s="295">
        <v>30586</v>
      </c>
      <c r="N7" s="295">
        <v>3.8</v>
      </c>
      <c r="O7" s="295">
        <v>641</v>
      </c>
      <c r="P7" s="295">
        <v>546.9</v>
      </c>
      <c r="Q7" s="295">
        <v>16.7</v>
      </c>
      <c r="R7" s="295">
        <v>720.7</v>
      </c>
      <c r="S7" s="295">
        <v>18.399999999999999</v>
      </c>
      <c r="T7" s="295">
        <v>2158.9</v>
      </c>
      <c r="U7" s="295">
        <v>38575</v>
      </c>
      <c r="V7" s="295">
        <v>17.899999999999999</v>
      </c>
      <c r="W7" s="295">
        <v>3429</v>
      </c>
      <c r="X7" s="295">
        <v>588</v>
      </c>
      <c r="Y7" s="295">
        <v>17.100000000000001</v>
      </c>
      <c r="Z7" s="295">
        <v>669</v>
      </c>
      <c r="AA7" s="295">
        <v>585</v>
      </c>
      <c r="AB7" s="295">
        <v>16.3</v>
      </c>
      <c r="AC7" s="295">
        <v>592</v>
      </c>
      <c r="AD7" s="295" t="s">
        <v>460</v>
      </c>
      <c r="AE7" s="295">
        <v>507.3</v>
      </c>
      <c r="AF7" s="295" t="s">
        <v>460</v>
      </c>
      <c r="AG7" s="295">
        <v>661</v>
      </c>
      <c r="AH7" s="295" t="s">
        <v>460</v>
      </c>
      <c r="AI7" s="295">
        <v>588</v>
      </c>
      <c r="AJ7" s="295" t="s">
        <v>460</v>
      </c>
    </row>
    <row r="8" spans="1:36" x14ac:dyDescent="0.25">
      <c r="A8" s="295" t="s">
        <v>121</v>
      </c>
      <c r="B8" s="295" t="s">
        <v>125</v>
      </c>
      <c r="C8" s="295" t="s">
        <v>123</v>
      </c>
      <c r="D8" s="295" t="s">
        <v>38</v>
      </c>
      <c r="E8" s="295" t="s">
        <v>136</v>
      </c>
      <c r="F8" s="295" t="s">
        <v>137</v>
      </c>
      <c r="H8" s="295" t="s">
        <v>136</v>
      </c>
      <c r="I8" s="295" t="s">
        <v>137</v>
      </c>
      <c r="J8" s="295">
        <v>2741.1</v>
      </c>
      <c r="K8" s="295">
        <v>383.4</v>
      </c>
      <c r="L8" s="295">
        <v>14</v>
      </c>
      <c r="M8" s="295">
        <v>21113.200000000001</v>
      </c>
      <c r="N8" s="295">
        <v>3</v>
      </c>
      <c r="O8" s="295">
        <v>346.8</v>
      </c>
      <c r="P8" s="295">
        <v>305</v>
      </c>
      <c r="Q8" s="295">
        <v>11.2</v>
      </c>
      <c r="R8" s="295">
        <v>545.4</v>
      </c>
      <c r="S8" s="295">
        <v>16.600000000000001</v>
      </c>
      <c r="T8" s="295">
        <v>1366.9</v>
      </c>
      <c r="U8" s="295">
        <v>21810</v>
      </c>
      <c r="V8" s="295">
        <v>16</v>
      </c>
      <c r="W8" s="295">
        <v>3005</v>
      </c>
      <c r="X8" s="295">
        <v>445</v>
      </c>
      <c r="Y8" s="295">
        <v>14.8</v>
      </c>
      <c r="Z8" s="295">
        <v>358</v>
      </c>
      <c r="AA8" s="295">
        <v>332</v>
      </c>
      <c r="AB8" s="295">
        <v>10.6</v>
      </c>
      <c r="AC8" s="295">
        <v>397.6</v>
      </c>
      <c r="AD8" s="295" t="s">
        <v>460</v>
      </c>
      <c r="AE8" s="295">
        <v>383.4</v>
      </c>
      <c r="AF8" s="295" t="s">
        <v>460</v>
      </c>
      <c r="AG8" s="295">
        <v>448</v>
      </c>
      <c r="AH8" s="295" t="s">
        <v>460</v>
      </c>
      <c r="AI8" s="295">
        <v>445</v>
      </c>
      <c r="AJ8" s="295" t="s">
        <v>460</v>
      </c>
    </row>
    <row r="9" spans="1:36" x14ac:dyDescent="0.25">
      <c r="A9" s="295" t="s">
        <v>121</v>
      </c>
      <c r="B9" s="295" t="s">
        <v>125</v>
      </c>
      <c r="C9" s="295" t="s">
        <v>123</v>
      </c>
      <c r="D9" s="295" t="s">
        <v>38</v>
      </c>
      <c r="E9" s="295" t="s">
        <v>138</v>
      </c>
      <c r="F9" s="295" t="s">
        <v>23</v>
      </c>
      <c r="H9" s="295" t="s">
        <v>138</v>
      </c>
      <c r="I9" s="295" t="s">
        <v>23</v>
      </c>
      <c r="J9" s="295">
        <v>4312.6000000000004</v>
      </c>
      <c r="K9" s="295">
        <v>651.29999999999995</v>
      </c>
      <c r="L9" s="295">
        <v>15.1</v>
      </c>
      <c r="M9" s="295">
        <v>27773.3</v>
      </c>
      <c r="N9" s="295">
        <v>2.5</v>
      </c>
      <c r="O9" s="295">
        <v>760.5</v>
      </c>
      <c r="P9" s="295">
        <v>590</v>
      </c>
      <c r="Q9" s="295">
        <v>15</v>
      </c>
      <c r="R9" s="295">
        <v>795.8</v>
      </c>
      <c r="S9" s="295">
        <v>15.6</v>
      </c>
      <c r="T9" s="295">
        <v>2829.8</v>
      </c>
      <c r="U9" s="295">
        <v>49216</v>
      </c>
      <c r="V9" s="295">
        <v>17.399999999999999</v>
      </c>
      <c r="W9" s="295">
        <v>4705</v>
      </c>
      <c r="X9" s="295">
        <v>756</v>
      </c>
      <c r="Y9" s="295">
        <v>16.100000000000001</v>
      </c>
      <c r="Z9" s="295">
        <v>767</v>
      </c>
      <c r="AA9" s="295">
        <v>595</v>
      </c>
      <c r="AB9" s="295">
        <v>14</v>
      </c>
      <c r="AC9" s="295">
        <v>728.9</v>
      </c>
      <c r="AD9" s="295" t="s">
        <v>460</v>
      </c>
      <c r="AE9" s="295">
        <v>651.29999999999995</v>
      </c>
      <c r="AF9" s="295" t="s">
        <v>460</v>
      </c>
      <c r="AG9" s="295">
        <v>813</v>
      </c>
      <c r="AH9" s="295" t="s">
        <v>460</v>
      </c>
      <c r="AI9" s="295">
        <v>756</v>
      </c>
      <c r="AJ9" s="295" t="s">
        <v>460</v>
      </c>
    </row>
    <row r="10" spans="1:36" x14ac:dyDescent="0.25">
      <c r="A10" s="295" t="s">
        <v>121</v>
      </c>
      <c r="B10" s="295" t="s">
        <v>125</v>
      </c>
      <c r="C10" s="295" t="s">
        <v>123</v>
      </c>
      <c r="D10" s="295" t="s">
        <v>38</v>
      </c>
      <c r="E10" s="295" t="s">
        <v>139</v>
      </c>
      <c r="F10" s="295" t="s">
        <v>43</v>
      </c>
      <c r="H10" s="295" t="s">
        <v>139</v>
      </c>
      <c r="I10" s="295" t="s">
        <v>43</v>
      </c>
      <c r="J10" s="295">
        <v>2592.3000000000002</v>
      </c>
      <c r="K10" s="295">
        <v>468.6</v>
      </c>
      <c r="L10" s="295">
        <v>18.100000000000001</v>
      </c>
      <c r="M10" s="295">
        <v>19118.3</v>
      </c>
      <c r="N10" s="295">
        <v>2.9</v>
      </c>
      <c r="O10" s="295">
        <v>528.6</v>
      </c>
      <c r="P10" s="295">
        <v>423.8</v>
      </c>
      <c r="Q10" s="295">
        <v>16.899999999999999</v>
      </c>
      <c r="R10" s="295">
        <v>598.6</v>
      </c>
      <c r="S10" s="295">
        <v>18.8</v>
      </c>
      <c r="T10" s="295">
        <v>1870.6</v>
      </c>
      <c r="U10" s="295">
        <v>32594</v>
      </c>
      <c r="V10" s="295">
        <v>17.399999999999999</v>
      </c>
      <c r="W10" s="295">
        <v>2853</v>
      </c>
      <c r="X10" s="295">
        <v>557</v>
      </c>
      <c r="Y10" s="295">
        <v>19.5</v>
      </c>
      <c r="Z10" s="295">
        <v>557</v>
      </c>
      <c r="AA10" s="295">
        <v>452</v>
      </c>
      <c r="AB10" s="295">
        <v>16.3</v>
      </c>
      <c r="AC10" s="295">
        <v>464.8</v>
      </c>
      <c r="AD10" s="295" t="s">
        <v>460</v>
      </c>
      <c r="AE10" s="295">
        <v>468.6</v>
      </c>
      <c r="AF10" s="295" t="s">
        <v>460</v>
      </c>
      <c r="AG10" s="295">
        <v>527</v>
      </c>
      <c r="AH10" s="295" t="s">
        <v>460</v>
      </c>
      <c r="AI10" s="295">
        <v>557</v>
      </c>
      <c r="AJ10" s="295" t="s">
        <v>460</v>
      </c>
    </row>
    <row r="11" spans="1:36" x14ac:dyDescent="0.25">
      <c r="A11" s="295" t="s">
        <v>121</v>
      </c>
      <c r="B11" s="295" t="s">
        <v>125</v>
      </c>
      <c r="C11" s="295" t="s">
        <v>123</v>
      </c>
      <c r="D11" s="295" t="s">
        <v>38</v>
      </c>
      <c r="E11" s="295" t="s">
        <v>140</v>
      </c>
      <c r="F11" s="295" t="s">
        <v>141</v>
      </c>
      <c r="H11" s="295" t="s">
        <v>140</v>
      </c>
      <c r="I11" s="295" t="s">
        <v>141</v>
      </c>
      <c r="J11" s="295">
        <v>2190.9</v>
      </c>
      <c r="K11" s="295">
        <v>418.7</v>
      </c>
      <c r="L11" s="295">
        <v>19.100000000000001</v>
      </c>
      <c r="M11" s="295">
        <v>12499.9</v>
      </c>
      <c r="N11" s="295">
        <v>2.2999999999999998</v>
      </c>
      <c r="O11" s="295">
        <v>751</v>
      </c>
      <c r="P11" s="295">
        <v>623.70000000000005</v>
      </c>
      <c r="Q11" s="295">
        <v>25.5</v>
      </c>
      <c r="R11" s="295">
        <v>767.8</v>
      </c>
      <c r="S11" s="295">
        <v>25.9</v>
      </c>
      <c r="T11" s="295">
        <v>1545.5</v>
      </c>
      <c r="U11" s="295">
        <v>24181</v>
      </c>
      <c r="V11" s="295">
        <v>15.6</v>
      </c>
      <c r="W11" s="295">
        <v>2296</v>
      </c>
      <c r="X11" s="295">
        <v>451</v>
      </c>
      <c r="Y11" s="295">
        <v>19.600000000000001</v>
      </c>
      <c r="Z11" s="295">
        <v>771</v>
      </c>
      <c r="AA11" s="295">
        <v>646</v>
      </c>
      <c r="AB11" s="295">
        <v>25.1</v>
      </c>
      <c r="AC11" s="295">
        <v>418</v>
      </c>
      <c r="AD11" s="295" t="s">
        <v>460</v>
      </c>
      <c r="AE11" s="295">
        <v>418.7</v>
      </c>
      <c r="AF11" s="295" t="s">
        <v>460</v>
      </c>
      <c r="AG11" s="295">
        <v>448</v>
      </c>
      <c r="AH11" s="295" t="s">
        <v>460</v>
      </c>
      <c r="AI11" s="295">
        <v>451</v>
      </c>
      <c r="AJ11" s="295" t="s">
        <v>460</v>
      </c>
    </row>
    <row r="12" spans="1:36" x14ac:dyDescent="0.25">
      <c r="A12" s="295" t="s">
        <v>121</v>
      </c>
      <c r="B12" s="295" t="s">
        <v>125</v>
      </c>
      <c r="C12" s="295" t="s">
        <v>123</v>
      </c>
      <c r="D12" s="295" t="s">
        <v>38</v>
      </c>
      <c r="E12" s="295" t="s">
        <v>142</v>
      </c>
      <c r="F12" s="295" t="s">
        <v>143</v>
      </c>
      <c r="H12" s="295" t="s">
        <v>142</v>
      </c>
      <c r="I12" s="295" t="s">
        <v>143</v>
      </c>
      <c r="J12" s="295">
        <v>2659.3</v>
      </c>
      <c r="K12" s="295">
        <v>492.6</v>
      </c>
      <c r="L12" s="295">
        <v>18.5</v>
      </c>
      <c r="M12" s="295">
        <v>15047.3</v>
      </c>
      <c r="N12" s="295">
        <v>2.2000000000000002</v>
      </c>
      <c r="O12" s="295">
        <v>925.4</v>
      </c>
      <c r="P12" s="295">
        <v>741.8</v>
      </c>
      <c r="Q12" s="295">
        <v>25.8</v>
      </c>
      <c r="R12" s="295">
        <v>898.5</v>
      </c>
      <c r="S12" s="295">
        <v>25.3</v>
      </c>
      <c r="T12" s="295">
        <v>1916.7</v>
      </c>
      <c r="U12" s="295">
        <v>30476</v>
      </c>
      <c r="V12" s="295">
        <v>15.9</v>
      </c>
      <c r="W12" s="295">
        <v>2772</v>
      </c>
      <c r="X12" s="295">
        <v>543</v>
      </c>
      <c r="Y12" s="295">
        <v>19.600000000000001</v>
      </c>
      <c r="Z12" s="295">
        <v>971</v>
      </c>
      <c r="AA12" s="295">
        <v>760</v>
      </c>
      <c r="AB12" s="295">
        <v>25.9</v>
      </c>
      <c r="AC12" s="295">
        <v>592.9</v>
      </c>
      <c r="AD12" s="295" t="s">
        <v>460</v>
      </c>
      <c r="AE12" s="295">
        <v>492.6</v>
      </c>
      <c r="AF12" s="295" t="s">
        <v>460</v>
      </c>
      <c r="AG12" s="295">
        <v>631</v>
      </c>
      <c r="AH12" s="295" t="s">
        <v>460</v>
      </c>
      <c r="AI12" s="295">
        <v>543</v>
      </c>
      <c r="AJ12" s="295" t="s">
        <v>460</v>
      </c>
    </row>
    <row r="13" spans="1:36" x14ac:dyDescent="0.25">
      <c r="A13" s="295" t="s">
        <v>121</v>
      </c>
      <c r="B13" s="295" t="s">
        <v>144</v>
      </c>
      <c r="C13" s="295" t="s">
        <v>123</v>
      </c>
      <c r="D13" s="295" t="s">
        <v>38</v>
      </c>
      <c r="E13" s="295" t="s">
        <v>126</v>
      </c>
      <c r="F13" s="295" t="s">
        <v>127</v>
      </c>
      <c r="G13" s="295">
        <v>841</v>
      </c>
      <c r="H13" s="295" t="s">
        <v>145</v>
      </c>
      <c r="I13" s="295" t="s">
        <v>146</v>
      </c>
      <c r="J13" s="295">
        <v>78.099999999999994</v>
      </c>
      <c r="K13" s="295">
        <v>14.9</v>
      </c>
      <c r="L13" s="295">
        <v>19.100000000000001</v>
      </c>
      <c r="M13" s="295">
        <v>492</v>
      </c>
      <c r="N13" s="295">
        <v>2.5</v>
      </c>
      <c r="O13" s="295">
        <v>15.3</v>
      </c>
      <c r="P13" s="295">
        <v>2.7</v>
      </c>
      <c r="Q13" s="295">
        <v>16.399999999999999</v>
      </c>
      <c r="R13" s="295">
        <v>3.7</v>
      </c>
      <c r="S13" s="295">
        <v>4.5</v>
      </c>
      <c r="T13" s="295">
        <v>50.2</v>
      </c>
      <c r="U13" s="295">
        <v>823</v>
      </c>
      <c r="V13" s="295">
        <v>16.399999999999999</v>
      </c>
      <c r="W13" s="295">
        <v>84</v>
      </c>
      <c r="X13" s="295">
        <v>18</v>
      </c>
      <c r="Y13" s="295">
        <v>21.4</v>
      </c>
      <c r="Z13" s="295">
        <v>16</v>
      </c>
      <c r="AA13" s="295">
        <v>4</v>
      </c>
      <c r="AB13" s="295">
        <v>16</v>
      </c>
      <c r="AC13" s="295">
        <v>19.2</v>
      </c>
      <c r="AD13" s="295" t="s">
        <v>460</v>
      </c>
      <c r="AE13" s="295">
        <v>14.9</v>
      </c>
      <c r="AF13" s="295" t="s">
        <v>460</v>
      </c>
      <c r="AG13" s="295">
        <v>21</v>
      </c>
      <c r="AH13" s="295" t="s">
        <v>460</v>
      </c>
      <c r="AI13" s="295">
        <v>18</v>
      </c>
      <c r="AJ13" s="295" t="s">
        <v>460</v>
      </c>
    </row>
    <row r="14" spans="1:36" x14ac:dyDescent="0.25">
      <c r="A14" s="295" t="s">
        <v>121</v>
      </c>
      <c r="B14" s="295" t="s">
        <v>144</v>
      </c>
      <c r="C14" s="295" t="s">
        <v>123</v>
      </c>
      <c r="D14" s="295" t="s">
        <v>38</v>
      </c>
      <c r="E14" s="295" t="s">
        <v>126</v>
      </c>
      <c r="F14" s="295" t="s">
        <v>127</v>
      </c>
      <c r="G14" s="295">
        <v>840</v>
      </c>
      <c r="H14" s="295" t="s">
        <v>147</v>
      </c>
      <c r="I14" s="295" t="s">
        <v>148</v>
      </c>
      <c r="J14" s="295">
        <v>254.4</v>
      </c>
      <c r="K14" s="295">
        <v>33.299999999999997</v>
      </c>
      <c r="L14" s="295">
        <v>13.1</v>
      </c>
      <c r="M14" s="295">
        <v>3080.4</v>
      </c>
      <c r="N14" s="295">
        <v>4.8</v>
      </c>
      <c r="O14" s="295">
        <v>36</v>
      </c>
      <c r="P14" s="295">
        <v>16</v>
      </c>
      <c r="Q14" s="295">
        <v>12.4</v>
      </c>
      <c r="R14" s="295">
        <v>42</v>
      </c>
      <c r="S14" s="295">
        <v>14.2</v>
      </c>
      <c r="T14" s="295">
        <v>176.8</v>
      </c>
      <c r="U14" s="295">
        <v>3484</v>
      </c>
      <c r="V14" s="295">
        <v>19.7</v>
      </c>
      <c r="W14" s="295">
        <v>268</v>
      </c>
      <c r="X14" s="295">
        <v>43</v>
      </c>
      <c r="Y14" s="295">
        <v>16</v>
      </c>
      <c r="Z14" s="295">
        <v>36</v>
      </c>
      <c r="AA14" s="295">
        <v>16</v>
      </c>
      <c r="AB14" s="295">
        <v>11.8</v>
      </c>
      <c r="AC14" s="295">
        <v>41.5</v>
      </c>
      <c r="AD14" s="295" t="s">
        <v>460</v>
      </c>
      <c r="AE14" s="295">
        <v>33.299999999999997</v>
      </c>
      <c r="AF14" s="295" t="s">
        <v>460</v>
      </c>
      <c r="AG14" s="295">
        <v>42</v>
      </c>
      <c r="AH14" s="295" t="s">
        <v>460</v>
      </c>
      <c r="AI14" s="295">
        <v>43</v>
      </c>
      <c r="AJ14" s="295" t="s">
        <v>460</v>
      </c>
    </row>
    <row r="15" spans="1:36" x14ac:dyDescent="0.25">
      <c r="A15" s="295" t="s">
        <v>121</v>
      </c>
      <c r="B15" s="295" t="s">
        <v>144</v>
      </c>
      <c r="C15" s="295" t="s">
        <v>123</v>
      </c>
      <c r="D15" s="295" t="s">
        <v>38</v>
      </c>
      <c r="E15" s="295" t="s">
        <v>126</v>
      </c>
      <c r="F15" s="295" t="s">
        <v>127</v>
      </c>
      <c r="G15" s="295">
        <v>390</v>
      </c>
      <c r="H15" s="295" t="s">
        <v>149</v>
      </c>
      <c r="I15" s="295" t="s">
        <v>150</v>
      </c>
      <c r="J15" s="295">
        <v>146.6</v>
      </c>
      <c r="K15" s="295">
        <v>23.6</v>
      </c>
      <c r="L15" s="295">
        <v>16.100000000000001</v>
      </c>
      <c r="M15" s="295">
        <v>1182.9000000000001</v>
      </c>
      <c r="N15" s="295">
        <v>3.2</v>
      </c>
      <c r="O15" s="295">
        <v>13.8</v>
      </c>
      <c r="P15" s="295">
        <v>6</v>
      </c>
      <c r="Q15" s="295">
        <v>8.6</v>
      </c>
      <c r="R15" s="295">
        <v>6</v>
      </c>
      <c r="S15" s="295">
        <v>3.9</v>
      </c>
      <c r="T15" s="295">
        <v>104.1</v>
      </c>
      <c r="U15" s="295">
        <v>1677</v>
      </c>
      <c r="V15" s="295">
        <v>16.100000000000001</v>
      </c>
      <c r="W15" s="295">
        <v>157</v>
      </c>
      <c r="X15" s="295">
        <v>25</v>
      </c>
      <c r="Y15" s="295">
        <v>15.9</v>
      </c>
      <c r="Z15" s="295">
        <v>16</v>
      </c>
      <c r="AA15" s="295">
        <v>6</v>
      </c>
      <c r="AB15" s="295">
        <v>9.1999999999999993</v>
      </c>
      <c r="AC15" s="295">
        <v>36.1</v>
      </c>
      <c r="AD15" s="295" t="s">
        <v>460</v>
      </c>
      <c r="AE15" s="295">
        <v>23.6</v>
      </c>
      <c r="AF15" s="295" t="s">
        <v>460</v>
      </c>
      <c r="AG15" s="295">
        <v>37</v>
      </c>
      <c r="AH15" s="295" t="s">
        <v>460</v>
      </c>
      <c r="AI15" s="295">
        <v>25</v>
      </c>
      <c r="AJ15" s="295" t="s">
        <v>460</v>
      </c>
    </row>
    <row r="16" spans="1:36" x14ac:dyDescent="0.25">
      <c r="A16" s="295" t="s">
        <v>121</v>
      </c>
      <c r="B16" s="295" t="s">
        <v>144</v>
      </c>
      <c r="C16" s="295" t="s">
        <v>123</v>
      </c>
      <c r="D16" s="295" t="s">
        <v>38</v>
      </c>
      <c r="E16" s="295" t="s">
        <v>126</v>
      </c>
      <c r="F16" s="295" t="s">
        <v>127</v>
      </c>
      <c r="G16" s="295">
        <v>805</v>
      </c>
      <c r="H16" s="295" t="s">
        <v>151</v>
      </c>
      <c r="I16" s="295" t="s">
        <v>152</v>
      </c>
      <c r="J16" s="295">
        <v>109.7</v>
      </c>
      <c r="K16" s="295">
        <v>19.3</v>
      </c>
      <c r="L16" s="295">
        <v>17.600000000000001</v>
      </c>
      <c r="M16" s="295">
        <v>630.5</v>
      </c>
      <c r="N16" s="295">
        <v>2.2999999999999998</v>
      </c>
      <c r="O16" s="295">
        <v>8</v>
      </c>
      <c r="P16" s="295">
        <v>4</v>
      </c>
      <c r="Q16" s="295">
        <v>6.8</v>
      </c>
      <c r="R16" s="295">
        <v>4</v>
      </c>
      <c r="S16" s="295">
        <v>3.5</v>
      </c>
      <c r="T16" s="295">
        <v>70.900000000000006</v>
      </c>
      <c r="U16" s="295">
        <v>1314</v>
      </c>
      <c r="V16" s="295">
        <v>18.5</v>
      </c>
      <c r="W16" s="295">
        <v>113</v>
      </c>
      <c r="X16" s="295">
        <v>21</v>
      </c>
      <c r="Y16" s="295">
        <v>18.600000000000001</v>
      </c>
      <c r="Z16" s="295">
        <v>8</v>
      </c>
      <c r="AA16" s="295">
        <v>4</v>
      </c>
      <c r="AB16" s="295">
        <v>6.6</v>
      </c>
      <c r="AC16" s="295">
        <v>26.5</v>
      </c>
      <c r="AD16" s="295" t="s">
        <v>460</v>
      </c>
      <c r="AE16" s="295">
        <v>19.3</v>
      </c>
      <c r="AF16" s="295" t="s">
        <v>460</v>
      </c>
      <c r="AG16" s="295">
        <v>27</v>
      </c>
      <c r="AH16" s="295" t="s">
        <v>460</v>
      </c>
      <c r="AI16" s="295">
        <v>21</v>
      </c>
      <c r="AJ16" s="295" t="s">
        <v>460</v>
      </c>
    </row>
    <row r="17" spans="1:36" x14ac:dyDescent="0.25">
      <c r="A17" s="295" t="s">
        <v>121</v>
      </c>
      <c r="B17" s="295" t="s">
        <v>144</v>
      </c>
      <c r="C17" s="295" t="s">
        <v>123</v>
      </c>
      <c r="D17" s="295" t="s">
        <v>38</v>
      </c>
      <c r="E17" s="295" t="s">
        <v>126</v>
      </c>
      <c r="F17" s="295" t="s">
        <v>127</v>
      </c>
      <c r="G17" s="295">
        <v>806</v>
      </c>
      <c r="H17" s="295" t="s">
        <v>153</v>
      </c>
      <c r="I17" s="295" t="s">
        <v>154</v>
      </c>
      <c r="J17" s="295">
        <v>166.8</v>
      </c>
      <c r="K17" s="295">
        <v>37</v>
      </c>
      <c r="L17" s="295">
        <v>22.2</v>
      </c>
      <c r="M17" s="295">
        <v>1801</v>
      </c>
      <c r="N17" s="295">
        <v>4.3</v>
      </c>
      <c r="O17" s="295">
        <v>19</v>
      </c>
      <c r="P17" s="295">
        <v>6</v>
      </c>
      <c r="Q17" s="295">
        <v>10.199999999999999</v>
      </c>
      <c r="R17" s="295">
        <v>10</v>
      </c>
      <c r="S17" s="295">
        <v>5.7</v>
      </c>
      <c r="T17" s="295">
        <v>112</v>
      </c>
      <c r="U17" s="295">
        <v>1477</v>
      </c>
      <c r="V17" s="295">
        <v>13.2</v>
      </c>
      <c r="W17" s="295">
        <v>175</v>
      </c>
      <c r="X17" s="295">
        <v>39</v>
      </c>
      <c r="Y17" s="295">
        <v>22.3</v>
      </c>
      <c r="Z17" s="295">
        <v>19</v>
      </c>
      <c r="AA17" s="295">
        <v>6</v>
      </c>
      <c r="AB17" s="295">
        <v>9.8000000000000007</v>
      </c>
      <c r="AC17" s="295">
        <v>62.4</v>
      </c>
      <c r="AD17" s="295" t="s">
        <v>460</v>
      </c>
      <c r="AE17" s="295">
        <v>37</v>
      </c>
      <c r="AF17" s="295" t="s">
        <v>460</v>
      </c>
      <c r="AG17" s="295">
        <v>64</v>
      </c>
      <c r="AH17" s="295" t="s">
        <v>460</v>
      </c>
      <c r="AI17" s="295">
        <v>39</v>
      </c>
      <c r="AJ17" s="295" t="s">
        <v>460</v>
      </c>
    </row>
    <row r="18" spans="1:36" x14ac:dyDescent="0.25">
      <c r="A18" s="295" t="s">
        <v>121</v>
      </c>
      <c r="B18" s="295" t="s">
        <v>144</v>
      </c>
      <c r="C18" s="295" t="s">
        <v>123</v>
      </c>
      <c r="D18" s="295" t="s">
        <v>38</v>
      </c>
      <c r="E18" s="295" t="s">
        <v>126</v>
      </c>
      <c r="F18" s="295" t="s">
        <v>127</v>
      </c>
      <c r="G18" s="295">
        <v>391</v>
      </c>
      <c r="H18" s="295" t="s">
        <v>155</v>
      </c>
      <c r="I18" s="295" t="s">
        <v>156</v>
      </c>
      <c r="J18" s="295">
        <v>259.39999999999998</v>
      </c>
      <c r="K18" s="295">
        <v>31.2</v>
      </c>
      <c r="L18" s="295">
        <v>12</v>
      </c>
      <c r="M18" s="295">
        <v>2845</v>
      </c>
      <c r="N18" s="295">
        <v>4.3</v>
      </c>
      <c r="O18" s="295">
        <v>15</v>
      </c>
      <c r="P18" s="295">
        <v>15</v>
      </c>
      <c r="Q18" s="295">
        <v>5.5</v>
      </c>
      <c r="R18" s="295">
        <v>23</v>
      </c>
      <c r="S18" s="295">
        <v>8.1</v>
      </c>
      <c r="T18" s="295">
        <v>137.80000000000001</v>
      </c>
      <c r="U18" s="295">
        <v>2923</v>
      </c>
      <c r="V18" s="295">
        <v>21.2</v>
      </c>
      <c r="W18" s="295">
        <v>282</v>
      </c>
      <c r="X18" s="295">
        <v>34</v>
      </c>
      <c r="Y18" s="295">
        <v>12.1</v>
      </c>
      <c r="Z18" s="295">
        <v>15</v>
      </c>
      <c r="AA18" s="295">
        <v>15</v>
      </c>
      <c r="AB18" s="295">
        <v>5.0999999999999996</v>
      </c>
      <c r="AC18" s="295">
        <v>37.9</v>
      </c>
      <c r="AD18" s="295" t="s">
        <v>460</v>
      </c>
      <c r="AE18" s="295">
        <v>31.2</v>
      </c>
      <c r="AF18" s="295" t="s">
        <v>460</v>
      </c>
      <c r="AG18" s="295">
        <v>40</v>
      </c>
      <c r="AH18" s="295" t="s">
        <v>460</v>
      </c>
      <c r="AI18" s="295">
        <v>34</v>
      </c>
      <c r="AJ18" s="295" t="s">
        <v>460</v>
      </c>
    </row>
    <row r="19" spans="1:36" x14ac:dyDescent="0.25">
      <c r="A19" s="295" t="s">
        <v>121</v>
      </c>
      <c r="B19" s="295" t="s">
        <v>144</v>
      </c>
      <c r="C19" s="295" t="s">
        <v>123</v>
      </c>
      <c r="D19" s="295" t="s">
        <v>38</v>
      </c>
      <c r="E19" s="295" t="s">
        <v>126</v>
      </c>
      <c r="F19" s="295" t="s">
        <v>127</v>
      </c>
      <c r="G19" s="295">
        <v>392</v>
      </c>
      <c r="H19" s="295" t="s">
        <v>157</v>
      </c>
      <c r="I19" s="295" t="s">
        <v>158</v>
      </c>
      <c r="J19" s="295">
        <v>108.8</v>
      </c>
      <c r="K19" s="295">
        <v>10.7</v>
      </c>
      <c r="L19" s="295">
        <v>9.8000000000000007</v>
      </c>
      <c r="M19" s="295">
        <v>299</v>
      </c>
      <c r="N19" s="295">
        <v>1.1000000000000001</v>
      </c>
      <c r="O19" s="295">
        <v>1</v>
      </c>
      <c r="P19" s="295">
        <v>1</v>
      </c>
      <c r="Q19" s="295">
        <v>0.9</v>
      </c>
      <c r="R19" s="295">
        <v>5.5</v>
      </c>
      <c r="S19" s="295">
        <v>4.8</v>
      </c>
      <c r="T19" s="295">
        <v>75.8</v>
      </c>
      <c r="U19" s="295">
        <v>1453</v>
      </c>
      <c r="V19" s="295">
        <v>19.2</v>
      </c>
      <c r="W19" s="295">
        <v>117</v>
      </c>
      <c r="X19" s="295">
        <v>12</v>
      </c>
      <c r="Y19" s="295">
        <v>10.3</v>
      </c>
      <c r="Z19" s="295">
        <v>1</v>
      </c>
      <c r="AA19" s="295">
        <v>1</v>
      </c>
      <c r="AB19" s="295">
        <v>0.8</v>
      </c>
      <c r="AC19" s="295">
        <v>22</v>
      </c>
      <c r="AD19" s="295" t="s">
        <v>460</v>
      </c>
      <c r="AE19" s="295">
        <v>10.7</v>
      </c>
      <c r="AF19" s="295" t="s">
        <v>460</v>
      </c>
      <c r="AG19" s="295">
        <v>25</v>
      </c>
      <c r="AH19" s="295" t="s">
        <v>460</v>
      </c>
      <c r="AI19" s="295">
        <v>12</v>
      </c>
      <c r="AJ19" s="295" t="s">
        <v>460</v>
      </c>
    </row>
    <row r="20" spans="1:36" x14ac:dyDescent="0.25">
      <c r="A20" s="295" t="s">
        <v>121</v>
      </c>
      <c r="B20" s="295" t="s">
        <v>144</v>
      </c>
      <c r="C20" s="295" t="s">
        <v>123</v>
      </c>
      <c r="D20" s="295" t="s">
        <v>38</v>
      </c>
      <c r="E20" s="295" t="s">
        <v>126</v>
      </c>
      <c r="F20" s="295" t="s">
        <v>127</v>
      </c>
      <c r="G20" s="295">
        <v>929</v>
      </c>
      <c r="H20" s="295" t="s">
        <v>159</v>
      </c>
      <c r="I20" s="295" t="s">
        <v>160</v>
      </c>
      <c r="J20" s="295">
        <v>180.3</v>
      </c>
      <c r="K20" s="295">
        <v>28.6</v>
      </c>
      <c r="L20" s="295">
        <v>15.9</v>
      </c>
      <c r="M20" s="295">
        <v>1595.3</v>
      </c>
      <c r="N20" s="295">
        <v>3.5</v>
      </c>
      <c r="O20" s="295">
        <v>12.8</v>
      </c>
      <c r="P20" s="295">
        <v>8</v>
      </c>
      <c r="Q20" s="295">
        <v>6.6</v>
      </c>
      <c r="R20" s="295">
        <v>15</v>
      </c>
      <c r="S20" s="295">
        <v>7.7</v>
      </c>
      <c r="T20" s="295">
        <v>125.8</v>
      </c>
      <c r="U20" s="295">
        <v>2380</v>
      </c>
      <c r="V20" s="295">
        <v>18.899999999999999</v>
      </c>
      <c r="W20" s="295">
        <v>194</v>
      </c>
      <c r="X20" s="295">
        <v>32</v>
      </c>
      <c r="Y20" s="295">
        <v>16.5</v>
      </c>
      <c r="Z20" s="295">
        <v>13</v>
      </c>
      <c r="AA20" s="295">
        <v>8</v>
      </c>
      <c r="AB20" s="295">
        <v>6.3</v>
      </c>
      <c r="AC20" s="295">
        <v>28.1</v>
      </c>
      <c r="AD20" s="295" t="s">
        <v>460</v>
      </c>
      <c r="AE20" s="295">
        <v>28.6</v>
      </c>
      <c r="AF20" s="295" t="s">
        <v>460</v>
      </c>
      <c r="AG20" s="295">
        <v>32</v>
      </c>
      <c r="AH20" s="295" t="s">
        <v>460</v>
      </c>
      <c r="AI20" s="295">
        <v>32</v>
      </c>
      <c r="AJ20" s="295" t="s">
        <v>460</v>
      </c>
    </row>
    <row r="21" spans="1:36" x14ac:dyDescent="0.25">
      <c r="A21" s="295" t="s">
        <v>121</v>
      </c>
      <c r="B21" s="295" t="s">
        <v>144</v>
      </c>
      <c r="C21" s="295" t="s">
        <v>123</v>
      </c>
      <c r="D21" s="295" t="s">
        <v>38</v>
      </c>
      <c r="E21" s="295" t="s">
        <v>126</v>
      </c>
      <c r="F21" s="295" t="s">
        <v>127</v>
      </c>
      <c r="G21" s="295">
        <v>807</v>
      </c>
      <c r="H21" s="295" t="s">
        <v>161</v>
      </c>
      <c r="I21" s="295" t="s">
        <v>162</v>
      </c>
      <c r="J21" s="295">
        <v>88.3</v>
      </c>
      <c r="K21" s="295">
        <v>17.399999999999999</v>
      </c>
      <c r="L21" s="295">
        <v>19.7</v>
      </c>
      <c r="M21" s="295">
        <v>489</v>
      </c>
      <c r="N21" s="295">
        <v>2.2000000000000002</v>
      </c>
      <c r="O21" s="295">
        <v>5</v>
      </c>
      <c r="P21" s="295">
        <v>5</v>
      </c>
      <c r="Q21" s="295">
        <v>5.4</v>
      </c>
      <c r="R21" s="295">
        <v>15.6</v>
      </c>
      <c r="S21" s="295">
        <v>15</v>
      </c>
      <c r="T21" s="295">
        <v>57.1</v>
      </c>
      <c r="U21" s="295">
        <v>1127</v>
      </c>
      <c r="V21" s="295">
        <v>19.7</v>
      </c>
      <c r="W21" s="295">
        <v>93</v>
      </c>
      <c r="X21" s="295">
        <v>23</v>
      </c>
      <c r="Y21" s="295">
        <v>24.7</v>
      </c>
      <c r="Z21" s="295">
        <v>5</v>
      </c>
      <c r="AA21" s="295">
        <v>5</v>
      </c>
      <c r="AB21" s="295">
        <v>5.0999999999999996</v>
      </c>
      <c r="AC21" s="295">
        <v>13.9</v>
      </c>
      <c r="AD21" s="295" t="s">
        <v>460</v>
      </c>
      <c r="AE21" s="295">
        <v>17.399999999999999</v>
      </c>
      <c r="AF21" s="295" t="s">
        <v>460</v>
      </c>
      <c r="AG21" s="295">
        <v>18</v>
      </c>
      <c r="AH21" s="295" t="s">
        <v>460</v>
      </c>
      <c r="AI21" s="295">
        <v>23</v>
      </c>
      <c r="AJ21" s="295" t="s">
        <v>460</v>
      </c>
    </row>
    <row r="22" spans="1:36" x14ac:dyDescent="0.25">
      <c r="A22" s="295" t="s">
        <v>121</v>
      </c>
      <c r="B22" s="295" t="s">
        <v>144</v>
      </c>
      <c r="C22" s="295" t="s">
        <v>123</v>
      </c>
      <c r="D22" s="295" t="s">
        <v>38</v>
      </c>
      <c r="E22" s="295" t="s">
        <v>126</v>
      </c>
      <c r="F22" s="295" t="s">
        <v>127</v>
      </c>
      <c r="G22" s="295">
        <v>393</v>
      </c>
      <c r="H22" s="295" t="s">
        <v>163</v>
      </c>
      <c r="I22" s="295" t="s">
        <v>164</v>
      </c>
      <c r="J22" s="295">
        <v>117.8</v>
      </c>
      <c r="K22" s="295">
        <v>16.8</v>
      </c>
      <c r="L22" s="295">
        <v>14.3</v>
      </c>
      <c r="M22" s="295">
        <v>827</v>
      </c>
      <c r="N22" s="295">
        <v>2.8</v>
      </c>
      <c r="O22" s="295">
        <v>7</v>
      </c>
      <c r="P22" s="295">
        <v>4</v>
      </c>
      <c r="Q22" s="295">
        <v>5.6</v>
      </c>
      <c r="R22" s="295">
        <v>10</v>
      </c>
      <c r="S22" s="295">
        <v>7.8</v>
      </c>
      <c r="T22" s="295">
        <v>78</v>
      </c>
      <c r="U22" s="295">
        <v>1385</v>
      </c>
      <c r="V22" s="295">
        <v>17.8</v>
      </c>
      <c r="W22" s="295">
        <v>124</v>
      </c>
      <c r="X22" s="295">
        <v>18</v>
      </c>
      <c r="Y22" s="295">
        <v>14.5</v>
      </c>
      <c r="Z22" s="295">
        <v>7</v>
      </c>
      <c r="AA22" s="295">
        <v>4</v>
      </c>
      <c r="AB22" s="295">
        <v>5.3</v>
      </c>
      <c r="AC22" s="295">
        <v>18</v>
      </c>
      <c r="AD22" s="295" t="s">
        <v>460</v>
      </c>
      <c r="AE22" s="295">
        <v>16.8</v>
      </c>
      <c r="AF22" s="295" t="s">
        <v>460</v>
      </c>
      <c r="AG22" s="295">
        <v>18</v>
      </c>
      <c r="AH22" s="295" t="s">
        <v>460</v>
      </c>
      <c r="AI22" s="295">
        <v>18</v>
      </c>
      <c r="AJ22" s="295" t="s">
        <v>460</v>
      </c>
    </row>
    <row r="23" spans="1:36" x14ac:dyDescent="0.25">
      <c r="A23" s="295" t="s">
        <v>121</v>
      </c>
      <c r="B23" s="295" t="s">
        <v>144</v>
      </c>
      <c r="C23" s="295" t="s">
        <v>123</v>
      </c>
      <c r="D23" s="295" t="s">
        <v>38</v>
      </c>
      <c r="E23" s="295" t="s">
        <v>126</v>
      </c>
      <c r="F23" s="295" t="s">
        <v>127</v>
      </c>
      <c r="G23" s="295">
        <v>808</v>
      </c>
      <c r="H23" s="295" t="s">
        <v>165</v>
      </c>
      <c r="I23" s="295" t="s">
        <v>166</v>
      </c>
      <c r="J23" s="295">
        <v>150.6</v>
      </c>
      <c r="K23" s="295">
        <v>12.5</v>
      </c>
      <c r="L23" s="295">
        <v>8.3000000000000007</v>
      </c>
      <c r="M23" s="295">
        <v>1580.2</v>
      </c>
      <c r="N23" s="295">
        <v>4.0999999999999996</v>
      </c>
      <c r="O23" s="295">
        <v>14</v>
      </c>
      <c r="P23" s="295">
        <v>6</v>
      </c>
      <c r="Q23" s="295">
        <v>8.5</v>
      </c>
      <c r="R23" s="295">
        <v>15</v>
      </c>
      <c r="S23" s="295">
        <v>9.1</v>
      </c>
      <c r="T23" s="295">
        <v>123.5</v>
      </c>
      <c r="U23" s="295">
        <v>1921</v>
      </c>
      <c r="V23" s="295">
        <v>15.5</v>
      </c>
      <c r="W23" s="295">
        <v>159</v>
      </c>
      <c r="X23" s="295">
        <v>17</v>
      </c>
      <c r="Y23" s="295">
        <v>10.7</v>
      </c>
      <c r="Z23" s="295">
        <v>14</v>
      </c>
      <c r="AA23" s="295">
        <v>6</v>
      </c>
      <c r="AB23" s="295">
        <v>8.1</v>
      </c>
      <c r="AC23" s="295">
        <v>38.4</v>
      </c>
      <c r="AD23" s="295" t="s">
        <v>460</v>
      </c>
      <c r="AE23" s="295">
        <v>12.5</v>
      </c>
      <c r="AF23" s="295" t="s">
        <v>460</v>
      </c>
      <c r="AG23" s="295">
        <v>44</v>
      </c>
      <c r="AH23" s="295" t="s">
        <v>460</v>
      </c>
      <c r="AI23" s="295">
        <v>17</v>
      </c>
      <c r="AJ23" s="295" t="s">
        <v>460</v>
      </c>
    </row>
    <row r="24" spans="1:36" x14ac:dyDescent="0.25">
      <c r="A24" s="295" t="s">
        <v>121</v>
      </c>
      <c r="B24" s="295" t="s">
        <v>144</v>
      </c>
      <c r="C24" s="295" t="s">
        <v>123</v>
      </c>
      <c r="D24" s="295" t="s">
        <v>38</v>
      </c>
      <c r="E24" s="295" t="s">
        <v>126</v>
      </c>
      <c r="F24" s="295" t="s">
        <v>127</v>
      </c>
      <c r="G24" s="295">
        <v>394</v>
      </c>
      <c r="H24" s="295" t="s">
        <v>167</v>
      </c>
      <c r="I24" s="295" t="s">
        <v>168</v>
      </c>
      <c r="J24" s="295">
        <v>187</v>
      </c>
      <c r="K24" s="295">
        <v>4.5</v>
      </c>
      <c r="L24" s="295">
        <v>2.4</v>
      </c>
      <c r="M24" s="295">
        <v>1504.6</v>
      </c>
      <c r="N24" s="295">
        <v>3.2</v>
      </c>
      <c r="O24" s="295">
        <v>32</v>
      </c>
      <c r="P24" s="295">
        <v>30</v>
      </c>
      <c r="Q24" s="295">
        <v>14.6</v>
      </c>
      <c r="R24" s="295">
        <v>55</v>
      </c>
      <c r="S24" s="295">
        <v>22.7</v>
      </c>
      <c r="T24" s="295">
        <v>117.6</v>
      </c>
      <c r="U24" s="295">
        <v>1943</v>
      </c>
      <c r="V24" s="295">
        <v>16.5</v>
      </c>
      <c r="W24" s="295">
        <v>200</v>
      </c>
      <c r="X24" s="295">
        <v>5</v>
      </c>
      <c r="Y24" s="295">
        <v>2.5</v>
      </c>
      <c r="Z24" s="295">
        <v>32</v>
      </c>
      <c r="AA24" s="295">
        <v>30</v>
      </c>
      <c r="AB24" s="295">
        <v>13.8</v>
      </c>
      <c r="AC24" s="295">
        <v>57.5</v>
      </c>
      <c r="AD24" s="295" t="s">
        <v>460</v>
      </c>
      <c r="AE24" s="295">
        <v>4.5</v>
      </c>
      <c r="AF24" s="295" t="s">
        <v>460</v>
      </c>
      <c r="AG24" s="295">
        <v>62</v>
      </c>
      <c r="AH24" s="295" t="s">
        <v>460</v>
      </c>
      <c r="AI24" s="295">
        <v>5</v>
      </c>
      <c r="AJ24" s="295" t="s">
        <v>460</v>
      </c>
    </row>
    <row r="25" spans="1:36" x14ac:dyDescent="0.25">
      <c r="A25" s="295" t="s">
        <v>121</v>
      </c>
      <c r="B25" s="295" t="s">
        <v>144</v>
      </c>
      <c r="C25" s="295" t="s">
        <v>123</v>
      </c>
      <c r="D25" s="295" t="s">
        <v>38</v>
      </c>
      <c r="E25" s="295" t="s">
        <v>128</v>
      </c>
      <c r="F25" s="295" t="s">
        <v>129</v>
      </c>
      <c r="G25" s="295">
        <v>889</v>
      </c>
      <c r="H25" s="295" t="s">
        <v>169</v>
      </c>
      <c r="I25" s="295" t="s">
        <v>170</v>
      </c>
      <c r="J25" s="295">
        <v>126.3</v>
      </c>
      <c r="K25" s="295">
        <v>23.4</v>
      </c>
      <c r="L25" s="295">
        <v>18.5</v>
      </c>
      <c r="M25" s="295">
        <v>1337.4</v>
      </c>
      <c r="N25" s="295">
        <v>4.2</v>
      </c>
      <c r="O25" s="295">
        <v>6</v>
      </c>
      <c r="P25" s="295">
        <v>2</v>
      </c>
      <c r="Q25" s="295">
        <v>4.5</v>
      </c>
      <c r="R25" s="295">
        <v>12</v>
      </c>
      <c r="S25" s="295">
        <v>8.6999999999999993</v>
      </c>
      <c r="T25" s="295">
        <v>75</v>
      </c>
      <c r="U25" s="295">
        <v>1608</v>
      </c>
      <c r="V25" s="295">
        <v>21.4</v>
      </c>
      <c r="W25" s="295">
        <v>134</v>
      </c>
      <c r="X25" s="295">
        <v>27</v>
      </c>
      <c r="Y25" s="295">
        <v>20.100000000000001</v>
      </c>
      <c r="Z25" s="295">
        <v>6</v>
      </c>
      <c r="AA25" s="295">
        <v>2</v>
      </c>
      <c r="AB25" s="295">
        <v>4.3</v>
      </c>
      <c r="AC25" s="295">
        <v>32.700000000000003</v>
      </c>
      <c r="AD25" s="295" t="s">
        <v>460</v>
      </c>
      <c r="AE25" s="295">
        <v>23.4</v>
      </c>
      <c r="AF25" s="295" t="s">
        <v>460</v>
      </c>
      <c r="AG25" s="295">
        <v>35</v>
      </c>
      <c r="AH25" s="295" t="s">
        <v>460</v>
      </c>
      <c r="AI25" s="295">
        <v>27</v>
      </c>
      <c r="AJ25" s="295" t="s">
        <v>460</v>
      </c>
    </row>
    <row r="26" spans="1:36" x14ac:dyDescent="0.25">
      <c r="A26" s="295" t="s">
        <v>121</v>
      </c>
      <c r="B26" s="295" t="s">
        <v>144</v>
      </c>
      <c r="C26" s="295" t="s">
        <v>123</v>
      </c>
      <c r="D26" s="295" t="s">
        <v>38</v>
      </c>
      <c r="E26" s="295" t="s">
        <v>128</v>
      </c>
      <c r="F26" s="295" t="s">
        <v>129</v>
      </c>
      <c r="G26" s="295">
        <v>890</v>
      </c>
      <c r="H26" s="295" t="s">
        <v>171</v>
      </c>
      <c r="I26" s="295" t="s">
        <v>172</v>
      </c>
      <c r="J26" s="295">
        <v>138.80000000000001</v>
      </c>
      <c r="K26" s="295">
        <v>24.5</v>
      </c>
      <c r="L26" s="295">
        <v>17.7</v>
      </c>
      <c r="M26" s="295">
        <v>1393</v>
      </c>
      <c r="N26" s="295">
        <v>4</v>
      </c>
      <c r="O26" s="295">
        <v>9.5</v>
      </c>
      <c r="P26" s="295">
        <v>9.5</v>
      </c>
      <c r="Q26" s="295">
        <v>6.4</v>
      </c>
      <c r="R26" s="295">
        <v>11.1</v>
      </c>
      <c r="S26" s="295">
        <v>7.4</v>
      </c>
      <c r="T26" s="295">
        <v>83.7</v>
      </c>
      <c r="U26" s="295">
        <v>1744</v>
      </c>
      <c r="V26" s="295">
        <v>20.8</v>
      </c>
      <c r="W26" s="295">
        <v>147</v>
      </c>
      <c r="X26" s="295">
        <v>30</v>
      </c>
      <c r="Y26" s="295">
        <v>20.399999999999999</v>
      </c>
      <c r="Z26" s="295">
        <v>10</v>
      </c>
      <c r="AA26" s="295">
        <v>10</v>
      </c>
      <c r="AB26" s="295">
        <v>6.4</v>
      </c>
      <c r="AC26" s="295">
        <v>26.8</v>
      </c>
      <c r="AD26" s="295" t="s">
        <v>460</v>
      </c>
      <c r="AE26" s="295">
        <v>24.5</v>
      </c>
      <c r="AF26" s="295" t="s">
        <v>460</v>
      </c>
      <c r="AG26" s="295">
        <v>31</v>
      </c>
      <c r="AH26" s="295" t="s">
        <v>460</v>
      </c>
      <c r="AI26" s="295">
        <v>30</v>
      </c>
      <c r="AJ26" s="295" t="s">
        <v>460</v>
      </c>
    </row>
    <row r="27" spans="1:36" x14ac:dyDescent="0.25">
      <c r="A27" s="295" t="s">
        <v>121</v>
      </c>
      <c r="B27" s="295" t="s">
        <v>144</v>
      </c>
      <c r="C27" s="295" t="s">
        <v>123</v>
      </c>
      <c r="D27" s="295" t="s">
        <v>38</v>
      </c>
      <c r="E27" s="295" t="s">
        <v>128</v>
      </c>
      <c r="F27" s="295" t="s">
        <v>129</v>
      </c>
      <c r="G27" s="295">
        <v>350</v>
      </c>
      <c r="H27" s="295" t="s">
        <v>173</v>
      </c>
      <c r="I27" s="295" t="s">
        <v>174</v>
      </c>
      <c r="J27" s="295">
        <v>182.8</v>
      </c>
      <c r="K27" s="295">
        <v>22</v>
      </c>
      <c r="L27" s="295">
        <v>12</v>
      </c>
      <c r="M27" s="295">
        <v>2157.9</v>
      </c>
      <c r="N27" s="295">
        <v>4.7</v>
      </c>
      <c r="O27" s="295">
        <v>11</v>
      </c>
      <c r="P27" s="295">
        <v>7</v>
      </c>
      <c r="Q27" s="295">
        <v>5.7</v>
      </c>
      <c r="R27" s="295">
        <v>12.4</v>
      </c>
      <c r="S27" s="295">
        <v>6.4</v>
      </c>
      <c r="T27" s="295">
        <v>100.2</v>
      </c>
      <c r="U27" s="295">
        <v>1952</v>
      </c>
      <c r="V27" s="295">
        <v>19.5</v>
      </c>
      <c r="W27" s="295">
        <v>199</v>
      </c>
      <c r="X27" s="295">
        <v>28</v>
      </c>
      <c r="Y27" s="295">
        <v>14.1</v>
      </c>
      <c r="Z27" s="295">
        <v>11</v>
      </c>
      <c r="AA27" s="295">
        <v>7</v>
      </c>
      <c r="AB27" s="295">
        <v>5.2</v>
      </c>
      <c r="AC27" s="295">
        <v>24</v>
      </c>
      <c r="AD27" s="295" t="s">
        <v>460</v>
      </c>
      <c r="AE27" s="295">
        <v>22</v>
      </c>
      <c r="AF27" s="295" t="s">
        <v>460</v>
      </c>
      <c r="AG27" s="295">
        <v>26</v>
      </c>
      <c r="AH27" s="295" t="s">
        <v>460</v>
      </c>
      <c r="AI27" s="295">
        <v>28</v>
      </c>
      <c r="AJ27" s="295" t="s">
        <v>460</v>
      </c>
    </row>
    <row r="28" spans="1:36" x14ac:dyDescent="0.25">
      <c r="A28" s="295" t="s">
        <v>121</v>
      </c>
      <c r="B28" s="295" t="s">
        <v>144</v>
      </c>
      <c r="C28" s="295" t="s">
        <v>123</v>
      </c>
      <c r="D28" s="295" t="s">
        <v>38</v>
      </c>
      <c r="E28" s="295" t="s">
        <v>128</v>
      </c>
      <c r="F28" s="295" t="s">
        <v>129</v>
      </c>
      <c r="G28" s="295">
        <v>351</v>
      </c>
      <c r="H28" s="295" t="s">
        <v>175</v>
      </c>
      <c r="I28" s="295" t="s">
        <v>176</v>
      </c>
      <c r="J28" s="295">
        <v>112.9</v>
      </c>
      <c r="K28" s="295">
        <v>18.899999999999999</v>
      </c>
      <c r="L28" s="295">
        <v>16.7</v>
      </c>
      <c r="M28" s="295">
        <v>1372.1</v>
      </c>
      <c r="N28" s="295">
        <v>4.8</v>
      </c>
      <c r="O28" s="295">
        <v>20</v>
      </c>
      <c r="P28" s="295">
        <v>20</v>
      </c>
      <c r="Q28" s="295">
        <v>15</v>
      </c>
      <c r="R28" s="295">
        <v>37</v>
      </c>
      <c r="S28" s="295">
        <v>24.7</v>
      </c>
      <c r="T28" s="295">
        <v>65.099999999999994</v>
      </c>
      <c r="U28" s="295">
        <v>1315</v>
      </c>
      <c r="V28" s="295">
        <v>20.2</v>
      </c>
      <c r="W28" s="295">
        <v>119</v>
      </c>
      <c r="X28" s="295">
        <v>19</v>
      </c>
      <c r="Y28" s="295">
        <v>16</v>
      </c>
      <c r="Z28" s="295">
        <v>20</v>
      </c>
      <c r="AA28" s="295">
        <v>20</v>
      </c>
      <c r="AB28" s="295">
        <v>14.4</v>
      </c>
      <c r="AC28" s="295">
        <v>13.1</v>
      </c>
      <c r="AD28" s="295" t="s">
        <v>460</v>
      </c>
      <c r="AE28" s="295">
        <v>18.899999999999999</v>
      </c>
      <c r="AF28" s="295" t="s">
        <v>460</v>
      </c>
      <c r="AG28" s="295">
        <v>14</v>
      </c>
      <c r="AH28" s="295" t="s">
        <v>460</v>
      </c>
      <c r="AI28" s="295">
        <v>19</v>
      </c>
      <c r="AJ28" s="295" t="s">
        <v>460</v>
      </c>
    </row>
    <row r="29" spans="1:36" x14ac:dyDescent="0.25">
      <c r="A29" s="295" t="s">
        <v>121</v>
      </c>
      <c r="B29" s="295" t="s">
        <v>144</v>
      </c>
      <c r="C29" s="295" t="s">
        <v>123</v>
      </c>
      <c r="D29" s="295" t="s">
        <v>38</v>
      </c>
      <c r="E29" s="295" t="s">
        <v>128</v>
      </c>
      <c r="F29" s="295" t="s">
        <v>129</v>
      </c>
      <c r="G29" s="295">
        <v>895</v>
      </c>
      <c r="H29" s="295" t="s">
        <v>177</v>
      </c>
      <c r="I29" s="295" t="s">
        <v>178</v>
      </c>
      <c r="J29" s="295">
        <v>156.80000000000001</v>
      </c>
      <c r="K29" s="295">
        <v>34.1</v>
      </c>
      <c r="L29" s="295">
        <v>21.8</v>
      </c>
      <c r="M29" s="295">
        <v>1273</v>
      </c>
      <c r="N29" s="295">
        <v>3.2</v>
      </c>
      <c r="O29" s="295">
        <v>12</v>
      </c>
      <c r="P29" s="295">
        <v>12</v>
      </c>
      <c r="Q29" s="295">
        <v>7.1</v>
      </c>
      <c r="R29" s="295">
        <v>19</v>
      </c>
      <c r="S29" s="295">
        <v>10.8</v>
      </c>
      <c r="T29" s="295">
        <v>84.4</v>
      </c>
      <c r="U29" s="295">
        <v>1903</v>
      </c>
      <c r="V29" s="295">
        <v>22.6</v>
      </c>
      <c r="W29" s="295">
        <v>168</v>
      </c>
      <c r="X29" s="295">
        <v>38</v>
      </c>
      <c r="Y29" s="295">
        <v>22.6</v>
      </c>
      <c r="Z29" s="295">
        <v>12</v>
      </c>
      <c r="AA29" s="295">
        <v>12</v>
      </c>
      <c r="AB29" s="295">
        <v>6.7</v>
      </c>
      <c r="AC29" s="295">
        <v>24.1</v>
      </c>
      <c r="AD29" s="295" t="s">
        <v>460</v>
      </c>
      <c r="AE29" s="295">
        <v>34.1</v>
      </c>
      <c r="AF29" s="295" t="s">
        <v>460</v>
      </c>
      <c r="AG29" s="295">
        <v>27</v>
      </c>
      <c r="AH29" s="295" t="s">
        <v>460</v>
      </c>
      <c r="AI29" s="295">
        <v>38</v>
      </c>
      <c r="AJ29" s="295" t="s">
        <v>460</v>
      </c>
    </row>
    <row r="30" spans="1:36" x14ac:dyDescent="0.25">
      <c r="A30" s="295" t="s">
        <v>121</v>
      </c>
      <c r="B30" s="295" t="s">
        <v>144</v>
      </c>
      <c r="C30" s="295" t="s">
        <v>123</v>
      </c>
      <c r="D30" s="295" t="s">
        <v>38</v>
      </c>
      <c r="E30" s="295" t="s">
        <v>128</v>
      </c>
      <c r="F30" s="295" t="s">
        <v>129</v>
      </c>
      <c r="G30" s="295">
        <v>896</v>
      </c>
      <c r="H30" s="295" t="s">
        <v>179</v>
      </c>
      <c r="I30" s="295" t="s">
        <v>180</v>
      </c>
      <c r="J30" s="295">
        <v>162.6</v>
      </c>
      <c r="K30" s="295">
        <v>35.1</v>
      </c>
      <c r="L30" s="295">
        <v>21.6</v>
      </c>
      <c r="M30" s="295">
        <v>878.5</v>
      </c>
      <c r="N30" s="295">
        <v>2.1</v>
      </c>
      <c r="O30" s="295">
        <v>16</v>
      </c>
      <c r="P30" s="295">
        <v>16</v>
      </c>
      <c r="Q30" s="295">
        <v>9</v>
      </c>
      <c r="R30" s="295">
        <v>24.4</v>
      </c>
      <c r="S30" s="295">
        <v>13</v>
      </c>
      <c r="T30" s="295">
        <v>75.099999999999994</v>
      </c>
      <c r="U30" s="295">
        <v>1565</v>
      </c>
      <c r="V30" s="295">
        <v>20.8</v>
      </c>
      <c r="W30" s="295">
        <v>178</v>
      </c>
      <c r="X30" s="295">
        <v>42</v>
      </c>
      <c r="Y30" s="295">
        <v>23.6</v>
      </c>
      <c r="Z30" s="295">
        <v>16</v>
      </c>
      <c r="AA30" s="295">
        <v>16</v>
      </c>
      <c r="AB30" s="295">
        <v>8.1999999999999993</v>
      </c>
      <c r="AC30" s="295">
        <v>33.799999999999997</v>
      </c>
      <c r="AD30" s="295" t="s">
        <v>460</v>
      </c>
      <c r="AE30" s="295">
        <v>35.1</v>
      </c>
      <c r="AF30" s="295" t="s">
        <v>460</v>
      </c>
      <c r="AG30" s="295">
        <v>42</v>
      </c>
      <c r="AH30" s="295" t="s">
        <v>460</v>
      </c>
      <c r="AI30" s="295">
        <v>42</v>
      </c>
      <c r="AJ30" s="295" t="s">
        <v>460</v>
      </c>
    </row>
    <row r="31" spans="1:36" x14ac:dyDescent="0.25">
      <c r="A31" s="295" t="s">
        <v>121</v>
      </c>
      <c r="B31" s="295" t="s">
        <v>144</v>
      </c>
      <c r="C31" s="295" t="s">
        <v>123</v>
      </c>
      <c r="D31" s="295" t="s">
        <v>38</v>
      </c>
      <c r="E31" s="295" t="s">
        <v>128</v>
      </c>
      <c r="F31" s="295" t="s">
        <v>129</v>
      </c>
      <c r="G31" s="295">
        <v>909</v>
      </c>
      <c r="H31" s="295" t="s">
        <v>181</v>
      </c>
      <c r="I31" s="295" t="s">
        <v>182</v>
      </c>
      <c r="J31" s="295">
        <v>243.9</v>
      </c>
      <c r="K31" s="295">
        <v>30.7</v>
      </c>
      <c r="L31" s="295">
        <v>12.6</v>
      </c>
      <c r="M31" s="295">
        <v>2646.8</v>
      </c>
      <c r="N31" s="295">
        <v>4.3</v>
      </c>
      <c r="O31" s="295">
        <v>25.2</v>
      </c>
      <c r="P31" s="295">
        <v>20.8</v>
      </c>
      <c r="Q31" s="295">
        <v>9.4</v>
      </c>
      <c r="R31" s="295">
        <v>27</v>
      </c>
      <c r="S31" s="295">
        <v>10</v>
      </c>
      <c r="T31" s="295">
        <v>29.2</v>
      </c>
      <c r="U31" s="295">
        <v>417</v>
      </c>
      <c r="V31" s="295">
        <v>14.3</v>
      </c>
      <c r="W31" s="295">
        <v>259</v>
      </c>
      <c r="X31" s="295">
        <v>37</v>
      </c>
      <c r="Y31" s="295">
        <v>14.3</v>
      </c>
      <c r="Z31" s="295">
        <v>26</v>
      </c>
      <c r="AA31" s="295">
        <v>21</v>
      </c>
      <c r="AB31" s="295">
        <v>9.1</v>
      </c>
      <c r="AC31" s="295">
        <v>35.4</v>
      </c>
      <c r="AD31" s="295" t="s">
        <v>460</v>
      </c>
      <c r="AE31" s="295">
        <v>30.7</v>
      </c>
      <c r="AF31" s="295" t="s">
        <v>460</v>
      </c>
      <c r="AG31" s="295">
        <v>41</v>
      </c>
      <c r="AH31" s="295" t="s">
        <v>460</v>
      </c>
      <c r="AI31" s="295">
        <v>37</v>
      </c>
      <c r="AJ31" s="295" t="s">
        <v>460</v>
      </c>
    </row>
    <row r="32" spans="1:36" x14ac:dyDescent="0.25">
      <c r="A32" s="295" t="s">
        <v>121</v>
      </c>
      <c r="B32" s="295" t="s">
        <v>144</v>
      </c>
      <c r="C32" s="295" t="s">
        <v>123</v>
      </c>
      <c r="D32" s="295" t="s">
        <v>38</v>
      </c>
      <c r="E32" s="295" t="s">
        <v>128</v>
      </c>
      <c r="F32" s="295" t="s">
        <v>129</v>
      </c>
      <c r="G32" s="295">
        <v>876</v>
      </c>
      <c r="H32" s="295" t="s">
        <v>183</v>
      </c>
      <c r="I32" s="295" t="s">
        <v>184</v>
      </c>
      <c r="J32" s="295">
        <v>85.9</v>
      </c>
      <c r="K32" s="295">
        <v>14</v>
      </c>
      <c r="L32" s="295">
        <v>16.3</v>
      </c>
      <c r="M32" s="295">
        <v>1694</v>
      </c>
      <c r="N32" s="295">
        <v>7.8</v>
      </c>
      <c r="O32" s="295">
        <v>12</v>
      </c>
      <c r="P32" s="295">
        <v>6</v>
      </c>
      <c r="Q32" s="295">
        <v>12.3</v>
      </c>
      <c r="R32" s="295">
        <v>6</v>
      </c>
      <c r="S32" s="295">
        <v>6.5</v>
      </c>
      <c r="T32" s="295">
        <v>49.6</v>
      </c>
      <c r="U32" s="295">
        <v>1049</v>
      </c>
      <c r="V32" s="295">
        <v>21.1</v>
      </c>
      <c r="W32" s="295">
        <v>90</v>
      </c>
      <c r="X32" s="295">
        <v>16</v>
      </c>
      <c r="Y32" s="295">
        <v>17.8</v>
      </c>
      <c r="Z32" s="295">
        <v>12</v>
      </c>
      <c r="AA32" s="295">
        <v>6</v>
      </c>
      <c r="AB32" s="295">
        <v>11.8</v>
      </c>
      <c r="AC32" s="295">
        <v>11.5</v>
      </c>
      <c r="AD32" s="295" t="s">
        <v>460</v>
      </c>
      <c r="AE32" s="295">
        <v>14</v>
      </c>
      <c r="AF32" s="295" t="s">
        <v>460</v>
      </c>
      <c r="AG32" s="295">
        <v>14</v>
      </c>
      <c r="AH32" s="295" t="s">
        <v>460</v>
      </c>
      <c r="AI32" s="295">
        <v>16</v>
      </c>
      <c r="AJ32" s="295" t="s">
        <v>460</v>
      </c>
    </row>
    <row r="33" spans="1:36" x14ac:dyDescent="0.25">
      <c r="A33" s="295" t="s">
        <v>121</v>
      </c>
      <c r="B33" s="295" t="s">
        <v>144</v>
      </c>
      <c r="C33" s="295" t="s">
        <v>123</v>
      </c>
      <c r="D33" s="295" t="s">
        <v>38</v>
      </c>
      <c r="E33" s="295" t="s">
        <v>128</v>
      </c>
      <c r="F33" s="295" t="s">
        <v>129</v>
      </c>
      <c r="G33" s="295">
        <v>340</v>
      </c>
      <c r="H33" s="295" t="s">
        <v>185</v>
      </c>
      <c r="I33" s="295" t="s">
        <v>186</v>
      </c>
      <c r="J33" s="295">
        <v>107</v>
      </c>
      <c r="K33" s="295">
        <v>14</v>
      </c>
      <c r="L33" s="295">
        <v>13.1</v>
      </c>
      <c r="M33" s="295">
        <v>714</v>
      </c>
      <c r="N33" s="295">
        <v>2.6</v>
      </c>
      <c r="O33" s="295">
        <v>1</v>
      </c>
      <c r="P33" s="295">
        <v>1</v>
      </c>
      <c r="Q33" s="295">
        <v>0.9</v>
      </c>
      <c r="R33" s="295">
        <v>1</v>
      </c>
      <c r="S33" s="295">
        <v>0.9</v>
      </c>
      <c r="T33" s="295">
        <v>57</v>
      </c>
      <c r="U33" s="295">
        <v>967</v>
      </c>
      <c r="V33" s="295">
        <v>17</v>
      </c>
      <c r="W33" s="295">
        <v>111</v>
      </c>
      <c r="X33" s="295">
        <v>15</v>
      </c>
      <c r="Y33" s="295">
        <v>13.5</v>
      </c>
      <c r="Z33" s="295">
        <v>1</v>
      </c>
      <c r="AA33" s="295">
        <v>1</v>
      </c>
      <c r="AB33" s="295">
        <v>0.9</v>
      </c>
      <c r="AC33" s="295">
        <v>11</v>
      </c>
      <c r="AD33" s="295" t="s">
        <v>460</v>
      </c>
      <c r="AE33" s="295">
        <v>14</v>
      </c>
      <c r="AF33" s="295" t="s">
        <v>460</v>
      </c>
      <c r="AG33" s="295">
        <v>11</v>
      </c>
      <c r="AH33" s="295" t="s">
        <v>460</v>
      </c>
      <c r="AI33" s="295">
        <v>15</v>
      </c>
      <c r="AJ33" s="295" t="s">
        <v>460</v>
      </c>
    </row>
    <row r="34" spans="1:36" x14ac:dyDescent="0.25">
      <c r="A34" s="295" t="s">
        <v>121</v>
      </c>
      <c r="B34" s="295" t="s">
        <v>144</v>
      </c>
      <c r="C34" s="295" t="s">
        <v>123</v>
      </c>
      <c r="D34" s="295" t="s">
        <v>38</v>
      </c>
      <c r="E34" s="295" t="s">
        <v>128</v>
      </c>
      <c r="F34" s="295" t="s">
        <v>129</v>
      </c>
      <c r="G34" s="295">
        <v>888</v>
      </c>
      <c r="H34" s="295" t="s">
        <v>187</v>
      </c>
      <c r="I34" s="295" t="s">
        <v>188</v>
      </c>
      <c r="J34" s="295">
        <v>445.8</v>
      </c>
      <c r="K34" s="295">
        <v>58.1</v>
      </c>
      <c r="L34" s="295">
        <v>13</v>
      </c>
      <c r="M34" s="295">
        <v>2501</v>
      </c>
      <c r="N34" s="295">
        <v>2.2000000000000002</v>
      </c>
      <c r="O34" s="295">
        <v>54</v>
      </c>
      <c r="P34" s="295">
        <v>45.3</v>
      </c>
      <c r="Q34" s="295">
        <v>10.8</v>
      </c>
      <c r="R34" s="295">
        <v>108.5</v>
      </c>
      <c r="S34" s="295">
        <v>19.600000000000001</v>
      </c>
      <c r="T34" s="295">
        <v>279.10000000000002</v>
      </c>
      <c r="U34" s="295">
        <v>4964</v>
      </c>
      <c r="V34" s="295">
        <v>17.8</v>
      </c>
      <c r="W34" s="295">
        <v>475</v>
      </c>
      <c r="X34" s="295">
        <v>75</v>
      </c>
      <c r="Y34" s="295">
        <v>15.8</v>
      </c>
      <c r="Z34" s="295">
        <v>59</v>
      </c>
      <c r="AA34" s="295">
        <v>49</v>
      </c>
      <c r="AB34" s="295">
        <v>11</v>
      </c>
      <c r="AC34" s="295">
        <v>44.5</v>
      </c>
      <c r="AD34" s="295" t="s">
        <v>460</v>
      </c>
      <c r="AE34" s="295">
        <v>58.1</v>
      </c>
      <c r="AF34" s="295" t="s">
        <v>460</v>
      </c>
      <c r="AG34" s="295">
        <v>51</v>
      </c>
      <c r="AH34" s="295" t="s">
        <v>460</v>
      </c>
      <c r="AI34" s="295">
        <v>75</v>
      </c>
      <c r="AJ34" s="295" t="s">
        <v>460</v>
      </c>
    </row>
    <row r="35" spans="1:36" x14ac:dyDescent="0.25">
      <c r="A35" s="295" t="s">
        <v>121</v>
      </c>
      <c r="B35" s="295" t="s">
        <v>144</v>
      </c>
      <c r="C35" s="295" t="s">
        <v>123</v>
      </c>
      <c r="D35" s="295" t="s">
        <v>38</v>
      </c>
      <c r="E35" s="295" t="s">
        <v>128</v>
      </c>
      <c r="F35" s="295" t="s">
        <v>129</v>
      </c>
      <c r="G35" s="295">
        <v>341</v>
      </c>
      <c r="H35" s="295" t="s">
        <v>189</v>
      </c>
      <c r="I35" s="295" t="s">
        <v>190</v>
      </c>
      <c r="J35" s="295">
        <v>204.9</v>
      </c>
      <c r="K35" s="295">
        <v>28.3</v>
      </c>
      <c r="L35" s="295">
        <v>13.8</v>
      </c>
      <c r="M35" s="295">
        <v>3269</v>
      </c>
      <c r="N35" s="295">
        <v>6.3</v>
      </c>
      <c r="O35" s="295">
        <v>37</v>
      </c>
      <c r="P35" s="295">
        <v>37</v>
      </c>
      <c r="Q35" s="295">
        <v>15.3</v>
      </c>
      <c r="R35" s="295">
        <v>37.5</v>
      </c>
      <c r="S35" s="295">
        <v>15.5</v>
      </c>
      <c r="T35" s="295">
        <v>128.5</v>
      </c>
      <c r="U35" s="295">
        <v>2817</v>
      </c>
      <c r="V35" s="295">
        <v>21.9</v>
      </c>
      <c r="W35" s="295">
        <v>211</v>
      </c>
      <c r="X35" s="295">
        <v>29</v>
      </c>
      <c r="Y35" s="295">
        <v>13.7</v>
      </c>
      <c r="Z35" s="295">
        <v>37</v>
      </c>
      <c r="AA35" s="295">
        <v>37</v>
      </c>
      <c r="AB35" s="295">
        <v>14.9</v>
      </c>
      <c r="AC35" s="295">
        <v>27</v>
      </c>
      <c r="AD35" s="295" t="s">
        <v>460</v>
      </c>
      <c r="AE35" s="295">
        <v>28.3</v>
      </c>
      <c r="AF35" s="295" t="s">
        <v>460</v>
      </c>
      <c r="AG35" s="295">
        <v>27</v>
      </c>
      <c r="AH35" s="295" t="s">
        <v>460</v>
      </c>
      <c r="AI35" s="295">
        <v>29</v>
      </c>
      <c r="AJ35" s="295" t="s">
        <v>460</v>
      </c>
    </row>
    <row r="36" spans="1:36" x14ac:dyDescent="0.25">
      <c r="A36" s="295" t="s">
        <v>121</v>
      </c>
      <c r="B36" s="295" t="s">
        <v>144</v>
      </c>
      <c r="C36" s="295" t="s">
        <v>123</v>
      </c>
      <c r="D36" s="295" t="s">
        <v>38</v>
      </c>
      <c r="E36" s="295" t="s">
        <v>128</v>
      </c>
      <c r="F36" s="295" t="s">
        <v>129</v>
      </c>
      <c r="G36" s="295">
        <v>352</v>
      </c>
      <c r="H36" s="295" t="s">
        <v>191</v>
      </c>
      <c r="I36" s="295" t="s">
        <v>192</v>
      </c>
      <c r="J36" s="295">
        <v>420.1</v>
      </c>
      <c r="K36" s="295">
        <v>81.7</v>
      </c>
      <c r="L36" s="295">
        <v>19.399999999999999</v>
      </c>
      <c r="M36" s="295">
        <v>3742.2</v>
      </c>
      <c r="N36" s="295">
        <v>3.5</v>
      </c>
      <c r="O36" s="295">
        <v>52</v>
      </c>
      <c r="P36" s="295">
        <v>37</v>
      </c>
      <c r="Q36" s="295">
        <v>11</v>
      </c>
      <c r="R36" s="295">
        <v>86</v>
      </c>
      <c r="S36" s="295">
        <v>17</v>
      </c>
      <c r="T36" s="295">
        <v>215.7</v>
      </c>
      <c r="U36" s="295">
        <v>4220</v>
      </c>
      <c r="V36" s="295">
        <v>19.600000000000001</v>
      </c>
      <c r="W36" s="295">
        <v>441</v>
      </c>
      <c r="X36" s="295">
        <v>83</v>
      </c>
      <c r="Y36" s="295">
        <v>18.8</v>
      </c>
      <c r="Z36" s="295">
        <v>52</v>
      </c>
      <c r="AA36" s="295">
        <v>37</v>
      </c>
      <c r="AB36" s="295">
        <v>10.5</v>
      </c>
      <c r="AC36" s="295">
        <v>72.3</v>
      </c>
      <c r="AD36" s="295" t="s">
        <v>460</v>
      </c>
      <c r="AE36" s="295">
        <v>81.7</v>
      </c>
      <c r="AF36" s="295" t="s">
        <v>460</v>
      </c>
      <c r="AG36" s="295">
        <v>75</v>
      </c>
      <c r="AH36" s="295" t="s">
        <v>460</v>
      </c>
      <c r="AI36" s="295">
        <v>83</v>
      </c>
      <c r="AJ36" s="295" t="s">
        <v>460</v>
      </c>
    </row>
    <row r="37" spans="1:36" x14ac:dyDescent="0.25">
      <c r="A37" s="295" t="s">
        <v>121</v>
      </c>
      <c r="B37" s="295" t="s">
        <v>144</v>
      </c>
      <c r="C37" s="295" t="s">
        <v>123</v>
      </c>
      <c r="D37" s="295" t="s">
        <v>38</v>
      </c>
      <c r="E37" s="295" t="s">
        <v>128</v>
      </c>
      <c r="F37" s="295" t="s">
        <v>129</v>
      </c>
      <c r="G37" s="295">
        <v>353</v>
      </c>
      <c r="H37" s="295" t="s">
        <v>193</v>
      </c>
      <c r="I37" s="295" t="s">
        <v>194</v>
      </c>
      <c r="J37" s="295">
        <v>177.2</v>
      </c>
      <c r="K37" s="295">
        <v>25.7</v>
      </c>
      <c r="L37" s="295">
        <v>14.5</v>
      </c>
      <c r="M37" s="295">
        <v>825.8</v>
      </c>
      <c r="N37" s="295">
        <v>1.8</v>
      </c>
      <c r="O37" s="295">
        <v>49</v>
      </c>
      <c r="P37" s="295">
        <v>22</v>
      </c>
      <c r="Q37" s="295">
        <v>21.7</v>
      </c>
      <c r="R37" s="295">
        <v>22</v>
      </c>
      <c r="S37" s="295">
        <v>11</v>
      </c>
      <c r="T37" s="295">
        <v>154.1</v>
      </c>
      <c r="U37" s="295">
        <v>2713</v>
      </c>
      <c r="V37" s="295">
        <v>17.600000000000001</v>
      </c>
      <c r="W37" s="295">
        <v>185</v>
      </c>
      <c r="X37" s="295">
        <v>30</v>
      </c>
      <c r="Y37" s="295">
        <v>16.2</v>
      </c>
      <c r="Z37" s="295">
        <v>49</v>
      </c>
      <c r="AA37" s="295">
        <v>22</v>
      </c>
      <c r="AB37" s="295">
        <v>20.9</v>
      </c>
      <c r="AC37" s="295">
        <v>40</v>
      </c>
      <c r="AD37" s="295" t="s">
        <v>460</v>
      </c>
      <c r="AE37" s="295">
        <v>25.7</v>
      </c>
      <c r="AF37" s="295" t="s">
        <v>460</v>
      </c>
      <c r="AG37" s="295">
        <v>43</v>
      </c>
      <c r="AH37" s="295" t="s">
        <v>460</v>
      </c>
      <c r="AI37" s="295">
        <v>30</v>
      </c>
      <c r="AJ37" s="295" t="s">
        <v>460</v>
      </c>
    </row>
    <row r="38" spans="1:36" x14ac:dyDescent="0.25">
      <c r="A38" s="295" t="s">
        <v>121</v>
      </c>
      <c r="B38" s="295" t="s">
        <v>144</v>
      </c>
      <c r="C38" s="295" t="s">
        <v>123</v>
      </c>
      <c r="D38" s="295" t="s">
        <v>38</v>
      </c>
      <c r="E38" s="295" t="s">
        <v>128</v>
      </c>
      <c r="F38" s="295" t="s">
        <v>129</v>
      </c>
      <c r="G38" s="295">
        <v>354</v>
      </c>
      <c r="H38" s="295" t="s">
        <v>195</v>
      </c>
      <c r="I38" s="295" t="s">
        <v>196</v>
      </c>
      <c r="J38" s="295">
        <v>158.69999999999999</v>
      </c>
      <c r="K38" s="295">
        <v>28.7</v>
      </c>
      <c r="L38" s="295">
        <v>18.100000000000001</v>
      </c>
      <c r="M38" s="295">
        <v>976.6</v>
      </c>
      <c r="N38" s="295">
        <v>2.4</v>
      </c>
      <c r="O38" s="295">
        <v>24.6</v>
      </c>
      <c r="P38" s="295">
        <v>20.6</v>
      </c>
      <c r="Q38" s="295">
        <v>13.4</v>
      </c>
      <c r="R38" s="295">
        <v>21.6</v>
      </c>
      <c r="S38" s="295">
        <v>12</v>
      </c>
      <c r="T38" s="295">
        <v>115.3</v>
      </c>
      <c r="U38" s="295">
        <v>2126</v>
      </c>
      <c r="V38" s="295">
        <v>18.399999999999999</v>
      </c>
      <c r="W38" s="295">
        <v>167</v>
      </c>
      <c r="X38" s="295">
        <v>32</v>
      </c>
      <c r="Y38" s="295">
        <v>19.2</v>
      </c>
      <c r="Z38" s="295">
        <v>31</v>
      </c>
      <c r="AA38" s="295">
        <v>22</v>
      </c>
      <c r="AB38" s="295">
        <v>15.7</v>
      </c>
      <c r="AC38" s="295">
        <v>17.5</v>
      </c>
      <c r="AD38" s="295" t="s">
        <v>460</v>
      </c>
      <c r="AE38" s="295">
        <v>28.7</v>
      </c>
      <c r="AF38" s="295" t="s">
        <v>460</v>
      </c>
      <c r="AG38" s="295">
        <v>19</v>
      </c>
      <c r="AH38" s="295" t="s">
        <v>460</v>
      </c>
      <c r="AI38" s="295">
        <v>32</v>
      </c>
      <c r="AJ38" s="295" t="s">
        <v>460</v>
      </c>
    </row>
    <row r="39" spans="1:36" x14ac:dyDescent="0.25">
      <c r="A39" s="295" t="s">
        <v>121</v>
      </c>
      <c r="B39" s="295" t="s">
        <v>144</v>
      </c>
      <c r="C39" s="295" t="s">
        <v>123</v>
      </c>
      <c r="D39" s="295" t="s">
        <v>38</v>
      </c>
      <c r="E39" s="295" t="s">
        <v>128</v>
      </c>
      <c r="F39" s="295" t="s">
        <v>129</v>
      </c>
      <c r="G39" s="295">
        <v>355</v>
      </c>
      <c r="H39" s="295" t="s">
        <v>197</v>
      </c>
      <c r="I39" s="295" t="s">
        <v>198</v>
      </c>
      <c r="J39" s="295">
        <v>204.1</v>
      </c>
      <c r="K39" s="295">
        <v>29.7</v>
      </c>
      <c r="L39" s="295">
        <v>14.5</v>
      </c>
      <c r="M39" s="295">
        <v>2481</v>
      </c>
      <c r="N39" s="295">
        <v>4.8</v>
      </c>
      <c r="O39" s="295">
        <v>30</v>
      </c>
      <c r="P39" s="295">
        <v>7</v>
      </c>
      <c r="Q39" s="295">
        <v>12.8</v>
      </c>
      <c r="R39" s="295">
        <v>7</v>
      </c>
      <c r="S39" s="295">
        <v>3.3</v>
      </c>
      <c r="T39" s="295">
        <v>115.8</v>
      </c>
      <c r="U39" s="295">
        <v>2583</v>
      </c>
      <c r="V39" s="295">
        <v>22.3</v>
      </c>
      <c r="W39" s="295">
        <v>220</v>
      </c>
      <c r="X39" s="295">
        <v>35</v>
      </c>
      <c r="Y39" s="295">
        <v>15.9</v>
      </c>
      <c r="Z39" s="295">
        <v>30</v>
      </c>
      <c r="AA39" s="295">
        <v>7</v>
      </c>
      <c r="AB39" s="295">
        <v>12</v>
      </c>
      <c r="AC39" s="295">
        <v>28.7</v>
      </c>
      <c r="AD39" s="295" t="s">
        <v>460</v>
      </c>
      <c r="AE39" s="295">
        <v>29.7</v>
      </c>
      <c r="AF39" s="295" t="s">
        <v>460</v>
      </c>
      <c r="AG39" s="295">
        <v>32</v>
      </c>
      <c r="AH39" s="295" t="s">
        <v>460</v>
      </c>
      <c r="AI39" s="295">
        <v>35</v>
      </c>
      <c r="AJ39" s="295" t="s">
        <v>460</v>
      </c>
    </row>
    <row r="40" spans="1:36" x14ac:dyDescent="0.25">
      <c r="A40" s="295" t="s">
        <v>121</v>
      </c>
      <c r="B40" s="295" t="s">
        <v>144</v>
      </c>
      <c r="C40" s="295" t="s">
        <v>123</v>
      </c>
      <c r="D40" s="295" t="s">
        <v>38</v>
      </c>
      <c r="E40" s="295" t="s">
        <v>128</v>
      </c>
      <c r="F40" s="295" t="s">
        <v>129</v>
      </c>
      <c r="G40" s="295">
        <v>343</v>
      </c>
      <c r="H40" s="295" t="s">
        <v>199</v>
      </c>
      <c r="I40" s="295" t="s">
        <v>200</v>
      </c>
      <c r="J40" s="295">
        <v>137.6</v>
      </c>
      <c r="K40" s="295">
        <v>24.6</v>
      </c>
      <c r="L40" s="295">
        <v>17.899999999999999</v>
      </c>
      <c r="M40" s="295">
        <v>2322</v>
      </c>
      <c r="N40" s="295">
        <v>6.7</v>
      </c>
      <c r="O40" s="295">
        <v>9.8000000000000007</v>
      </c>
      <c r="P40" s="295">
        <v>9</v>
      </c>
      <c r="Q40" s="295">
        <v>6.7</v>
      </c>
      <c r="R40" s="295">
        <v>9</v>
      </c>
      <c r="S40" s="295">
        <v>6.1</v>
      </c>
      <c r="T40" s="295">
        <v>89.8</v>
      </c>
      <c r="U40" s="295">
        <v>2243</v>
      </c>
      <c r="V40" s="295">
        <v>25</v>
      </c>
      <c r="W40" s="295">
        <v>145</v>
      </c>
      <c r="X40" s="295">
        <v>30</v>
      </c>
      <c r="Y40" s="295">
        <v>20.7</v>
      </c>
      <c r="Z40" s="295">
        <v>10</v>
      </c>
      <c r="AA40" s="295">
        <v>9</v>
      </c>
      <c r="AB40" s="295">
        <v>6.5</v>
      </c>
      <c r="AC40" s="295">
        <v>24</v>
      </c>
      <c r="AD40" s="295" t="s">
        <v>460</v>
      </c>
      <c r="AE40" s="295">
        <v>24.6</v>
      </c>
      <c r="AF40" s="295" t="s">
        <v>460</v>
      </c>
      <c r="AG40" s="295">
        <v>27</v>
      </c>
      <c r="AH40" s="295" t="s">
        <v>460</v>
      </c>
      <c r="AI40" s="295">
        <v>30</v>
      </c>
      <c r="AJ40" s="295" t="s">
        <v>460</v>
      </c>
    </row>
    <row r="41" spans="1:36" x14ac:dyDescent="0.25">
      <c r="A41" s="295" t="s">
        <v>121</v>
      </c>
      <c r="B41" s="295" t="s">
        <v>144</v>
      </c>
      <c r="C41" s="295" t="s">
        <v>123</v>
      </c>
      <c r="D41" s="295" t="s">
        <v>38</v>
      </c>
      <c r="E41" s="295" t="s">
        <v>128</v>
      </c>
      <c r="F41" s="295" t="s">
        <v>129</v>
      </c>
      <c r="G41" s="295">
        <v>342</v>
      </c>
      <c r="H41" s="295" t="s">
        <v>201</v>
      </c>
      <c r="I41" s="295" t="s">
        <v>202</v>
      </c>
      <c r="J41" s="295">
        <v>136.9</v>
      </c>
      <c r="K41" s="295">
        <v>11.9</v>
      </c>
      <c r="L41" s="295">
        <v>8.6999999999999993</v>
      </c>
      <c r="M41" s="295">
        <v>794</v>
      </c>
      <c r="N41" s="295">
        <v>2.2999999999999998</v>
      </c>
      <c r="O41" s="295">
        <v>12</v>
      </c>
      <c r="P41" s="295">
        <v>6.1</v>
      </c>
      <c r="Q41" s="295">
        <v>8.1</v>
      </c>
      <c r="R41" s="295">
        <v>10.6</v>
      </c>
      <c r="S41" s="295">
        <v>7.2</v>
      </c>
      <c r="T41" s="295">
        <v>87.9</v>
      </c>
      <c r="U41" s="295">
        <v>1871</v>
      </c>
      <c r="V41" s="295">
        <v>21.3</v>
      </c>
      <c r="W41" s="295">
        <v>151</v>
      </c>
      <c r="X41" s="295">
        <v>20</v>
      </c>
      <c r="Y41" s="295">
        <v>13.2</v>
      </c>
      <c r="Z41" s="295">
        <v>12</v>
      </c>
      <c r="AA41" s="295">
        <v>7</v>
      </c>
      <c r="AB41" s="295">
        <v>7.4</v>
      </c>
      <c r="AC41" s="295">
        <v>21.1</v>
      </c>
      <c r="AD41" s="295" t="s">
        <v>460</v>
      </c>
      <c r="AE41" s="295">
        <v>11.9</v>
      </c>
      <c r="AF41" s="295" t="s">
        <v>460</v>
      </c>
      <c r="AG41" s="295">
        <v>26</v>
      </c>
      <c r="AH41" s="295" t="s">
        <v>460</v>
      </c>
      <c r="AI41" s="295">
        <v>20</v>
      </c>
      <c r="AJ41" s="295" t="s">
        <v>460</v>
      </c>
    </row>
    <row r="42" spans="1:36" x14ac:dyDescent="0.25">
      <c r="A42" s="295" t="s">
        <v>121</v>
      </c>
      <c r="B42" s="295" t="s">
        <v>144</v>
      </c>
      <c r="C42" s="295" t="s">
        <v>123</v>
      </c>
      <c r="D42" s="295" t="s">
        <v>38</v>
      </c>
      <c r="E42" s="295" t="s">
        <v>128</v>
      </c>
      <c r="F42" s="295" t="s">
        <v>129</v>
      </c>
      <c r="G42" s="295">
        <v>356</v>
      </c>
      <c r="H42" s="295" t="s">
        <v>203</v>
      </c>
      <c r="I42" s="295" t="s">
        <v>204</v>
      </c>
      <c r="J42" s="295">
        <v>194.3</v>
      </c>
      <c r="K42" s="295">
        <v>19.8</v>
      </c>
      <c r="L42" s="295">
        <v>10.199999999999999</v>
      </c>
      <c r="M42" s="295">
        <v>1304.5999999999999</v>
      </c>
      <c r="N42" s="295">
        <v>2.7</v>
      </c>
      <c r="O42" s="295">
        <v>15.7</v>
      </c>
      <c r="P42" s="295">
        <v>15.7</v>
      </c>
      <c r="Q42" s="295">
        <v>7.5</v>
      </c>
      <c r="R42" s="295">
        <v>15.7</v>
      </c>
      <c r="S42" s="295">
        <v>7.5</v>
      </c>
      <c r="T42" s="295">
        <v>95.4</v>
      </c>
      <c r="U42" s="295">
        <v>1950</v>
      </c>
      <c r="V42" s="295">
        <v>20.399999999999999</v>
      </c>
      <c r="W42" s="295">
        <v>216</v>
      </c>
      <c r="X42" s="295">
        <v>26</v>
      </c>
      <c r="Y42" s="295">
        <v>12</v>
      </c>
      <c r="Z42" s="295">
        <v>19</v>
      </c>
      <c r="AA42" s="295">
        <v>18</v>
      </c>
      <c r="AB42" s="295">
        <v>8.1</v>
      </c>
      <c r="AC42" s="295">
        <v>51</v>
      </c>
      <c r="AD42" s="295" t="s">
        <v>460</v>
      </c>
      <c r="AE42" s="295">
        <v>19.8</v>
      </c>
      <c r="AF42" s="295" t="s">
        <v>460</v>
      </c>
      <c r="AG42" s="295">
        <v>60</v>
      </c>
      <c r="AH42" s="295" t="s">
        <v>460</v>
      </c>
      <c r="AI42" s="295">
        <v>26</v>
      </c>
      <c r="AJ42" s="295" t="s">
        <v>460</v>
      </c>
    </row>
    <row r="43" spans="1:36" x14ac:dyDescent="0.25">
      <c r="A43" s="295" t="s">
        <v>121</v>
      </c>
      <c r="B43" s="295" t="s">
        <v>144</v>
      </c>
      <c r="C43" s="295" t="s">
        <v>123</v>
      </c>
      <c r="D43" s="295" t="s">
        <v>38</v>
      </c>
      <c r="E43" s="295" t="s">
        <v>128</v>
      </c>
      <c r="F43" s="295" t="s">
        <v>129</v>
      </c>
      <c r="G43" s="295">
        <v>357</v>
      </c>
      <c r="H43" s="295" t="s">
        <v>205</v>
      </c>
      <c r="I43" s="295" t="s">
        <v>206</v>
      </c>
      <c r="J43" s="295">
        <v>113.3</v>
      </c>
      <c r="K43" s="295">
        <v>35.1</v>
      </c>
      <c r="L43" s="295">
        <v>31</v>
      </c>
      <c r="M43" s="295">
        <v>734.7</v>
      </c>
      <c r="N43" s="295">
        <v>2.6</v>
      </c>
      <c r="O43" s="295">
        <v>91</v>
      </c>
      <c r="P43" s="295">
        <v>52</v>
      </c>
      <c r="Q43" s="295">
        <v>44.6</v>
      </c>
      <c r="R43" s="295">
        <v>63</v>
      </c>
      <c r="S43" s="295">
        <v>35.700000000000003</v>
      </c>
      <c r="T43" s="295">
        <v>114</v>
      </c>
      <c r="U43" s="295">
        <v>2045</v>
      </c>
      <c r="V43" s="295">
        <v>17.899999999999999</v>
      </c>
      <c r="W43" s="295">
        <v>122</v>
      </c>
      <c r="X43" s="295">
        <v>40</v>
      </c>
      <c r="Y43" s="295">
        <v>32.799999999999997</v>
      </c>
      <c r="Z43" s="295">
        <v>91</v>
      </c>
      <c r="AA43" s="295">
        <v>52</v>
      </c>
      <c r="AB43" s="295">
        <v>42.7</v>
      </c>
      <c r="AC43" s="295">
        <v>32.299999999999997</v>
      </c>
      <c r="AD43" s="295" t="s">
        <v>460</v>
      </c>
      <c r="AE43" s="295">
        <v>35.1</v>
      </c>
      <c r="AF43" s="295" t="s">
        <v>460</v>
      </c>
      <c r="AG43" s="295">
        <v>37</v>
      </c>
      <c r="AH43" s="295" t="s">
        <v>460</v>
      </c>
      <c r="AI43" s="295">
        <v>40</v>
      </c>
      <c r="AJ43" s="295" t="s">
        <v>460</v>
      </c>
    </row>
    <row r="44" spans="1:36" x14ac:dyDescent="0.25">
      <c r="A44" s="295" t="s">
        <v>121</v>
      </c>
      <c r="B44" s="295" t="s">
        <v>144</v>
      </c>
      <c r="C44" s="295" t="s">
        <v>123</v>
      </c>
      <c r="D44" s="295" t="s">
        <v>38</v>
      </c>
      <c r="E44" s="295" t="s">
        <v>128</v>
      </c>
      <c r="F44" s="295" t="s">
        <v>129</v>
      </c>
      <c r="G44" s="295">
        <v>358</v>
      </c>
      <c r="H44" s="295" t="s">
        <v>207</v>
      </c>
      <c r="I44" s="295" t="s">
        <v>208</v>
      </c>
      <c r="J44" s="295">
        <v>125</v>
      </c>
      <c r="K44" s="295">
        <v>13.2</v>
      </c>
      <c r="L44" s="295">
        <v>10.6</v>
      </c>
      <c r="M44" s="295">
        <v>1333</v>
      </c>
      <c r="N44" s="295">
        <v>4.2</v>
      </c>
      <c r="O44" s="295">
        <v>5</v>
      </c>
      <c r="P44" s="295">
        <v>5</v>
      </c>
      <c r="Q44" s="295">
        <v>3.8</v>
      </c>
      <c r="R44" s="295">
        <v>5</v>
      </c>
      <c r="S44" s="295">
        <v>3.8</v>
      </c>
      <c r="T44" s="295">
        <v>52.1</v>
      </c>
      <c r="U44" s="295">
        <v>1021</v>
      </c>
      <c r="V44" s="295">
        <v>19.600000000000001</v>
      </c>
      <c r="W44" s="295">
        <v>140</v>
      </c>
      <c r="X44" s="295">
        <v>18</v>
      </c>
      <c r="Y44" s="295">
        <v>12.9</v>
      </c>
      <c r="Z44" s="295">
        <v>5</v>
      </c>
      <c r="AA44" s="295">
        <v>5</v>
      </c>
      <c r="AB44" s="295">
        <v>3.4</v>
      </c>
      <c r="AC44" s="295">
        <v>16.8</v>
      </c>
      <c r="AD44" s="295" t="s">
        <v>460</v>
      </c>
      <c r="AE44" s="295">
        <v>13.2</v>
      </c>
      <c r="AF44" s="295" t="s">
        <v>460</v>
      </c>
      <c r="AG44" s="295">
        <v>21</v>
      </c>
      <c r="AH44" s="295" t="s">
        <v>460</v>
      </c>
      <c r="AI44" s="295">
        <v>18</v>
      </c>
      <c r="AJ44" s="295" t="s">
        <v>460</v>
      </c>
    </row>
    <row r="45" spans="1:36" x14ac:dyDescent="0.25">
      <c r="A45" s="295" t="s">
        <v>121</v>
      </c>
      <c r="B45" s="295" t="s">
        <v>144</v>
      </c>
      <c r="C45" s="295" t="s">
        <v>123</v>
      </c>
      <c r="D45" s="295" t="s">
        <v>38</v>
      </c>
      <c r="E45" s="295" t="s">
        <v>128</v>
      </c>
      <c r="F45" s="295" t="s">
        <v>129</v>
      </c>
      <c r="G45" s="295">
        <v>877</v>
      </c>
      <c r="H45" s="295" t="s">
        <v>209</v>
      </c>
      <c r="I45" s="295" t="s">
        <v>210</v>
      </c>
      <c r="J45" s="295">
        <v>120.7</v>
      </c>
      <c r="K45" s="295">
        <v>11.5</v>
      </c>
      <c r="L45" s="295">
        <v>9.5</v>
      </c>
      <c r="M45" s="295">
        <v>1954</v>
      </c>
      <c r="N45" s="295">
        <v>6.4</v>
      </c>
      <c r="O45" s="295">
        <v>13</v>
      </c>
      <c r="P45" s="295">
        <v>11</v>
      </c>
      <c r="Q45" s="295">
        <v>9.6999999999999993</v>
      </c>
      <c r="R45" s="295">
        <v>11</v>
      </c>
      <c r="S45" s="295">
        <v>8.4</v>
      </c>
      <c r="T45" s="295">
        <v>66.900000000000006</v>
      </c>
      <c r="U45" s="295">
        <v>1181</v>
      </c>
      <c r="V45" s="295">
        <v>17.600000000000001</v>
      </c>
      <c r="W45" s="295">
        <v>124</v>
      </c>
      <c r="X45" s="295">
        <v>14</v>
      </c>
      <c r="Y45" s="295">
        <v>11.3</v>
      </c>
      <c r="Z45" s="295">
        <v>13</v>
      </c>
      <c r="AA45" s="295">
        <v>11</v>
      </c>
      <c r="AB45" s="295">
        <v>9.5</v>
      </c>
      <c r="AC45" s="295">
        <v>24</v>
      </c>
      <c r="AD45" s="295" t="s">
        <v>460</v>
      </c>
      <c r="AE45" s="295">
        <v>11.5</v>
      </c>
      <c r="AF45" s="295" t="s">
        <v>460</v>
      </c>
      <c r="AG45" s="295">
        <v>27</v>
      </c>
      <c r="AH45" s="295" t="s">
        <v>460</v>
      </c>
      <c r="AI45" s="295">
        <v>14</v>
      </c>
      <c r="AJ45" s="295" t="s">
        <v>460</v>
      </c>
    </row>
    <row r="46" spans="1:36" x14ac:dyDescent="0.25">
      <c r="A46" s="295" t="s">
        <v>121</v>
      </c>
      <c r="B46" s="295" t="s">
        <v>144</v>
      </c>
      <c r="C46" s="295" t="s">
        <v>123</v>
      </c>
      <c r="D46" s="295" t="s">
        <v>38</v>
      </c>
      <c r="E46" s="295" t="s">
        <v>128</v>
      </c>
      <c r="F46" s="295" t="s">
        <v>129</v>
      </c>
      <c r="G46" s="295">
        <v>359</v>
      </c>
      <c r="H46" s="295" t="s">
        <v>211</v>
      </c>
      <c r="I46" s="295" t="s">
        <v>212</v>
      </c>
      <c r="J46" s="295">
        <v>194.5</v>
      </c>
      <c r="K46" s="295">
        <v>18</v>
      </c>
      <c r="L46" s="295">
        <v>9.3000000000000007</v>
      </c>
      <c r="M46" s="295">
        <v>1664.5</v>
      </c>
      <c r="N46" s="295">
        <v>3.4</v>
      </c>
      <c r="O46" s="295">
        <v>0</v>
      </c>
      <c r="P46" s="295">
        <v>0</v>
      </c>
      <c r="Q46" s="295">
        <v>0</v>
      </c>
      <c r="R46" s="295">
        <v>6</v>
      </c>
      <c r="S46" s="295">
        <v>3</v>
      </c>
      <c r="T46" s="295">
        <v>96</v>
      </c>
      <c r="U46" s="295">
        <v>1384</v>
      </c>
      <c r="V46" s="295">
        <v>14.4</v>
      </c>
      <c r="W46" s="295">
        <v>204</v>
      </c>
      <c r="X46" s="295">
        <v>18</v>
      </c>
      <c r="Y46" s="295">
        <v>8.8000000000000007</v>
      </c>
      <c r="Z46" s="295">
        <v>0</v>
      </c>
      <c r="AA46" s="295">
        <v>0</v>
      </c>
      <c r="AB46" s="295">
        <v>0</v>
      </c>
      <c r="AC46" s="295">
        <v>29</v>
      </c>
      <c r="AD46" s="295" t="s">
        <v>460</v>
      </c>
      <c r="AE46" s="295">
        <v>18</v>
      </c>
      <c r="AF46" s="295" t="s">
        <v>460</v>
      </c>
      <c r="AG46" s="295">
        <v>29</v>
      </c>
      <c r="AH46" s="295" t="s">
        <v>460</v>
      </c>
      <c r="AI46" s="295">
        <v>18</v>
      </c>
      <c r="AJ46" s="295" t="s">
        <v>460</v>
      </c>
    </row>
    <row r="47" spans="1:36" x14ac:dyDescent="0.25">
      <c r="A47" s="295" t="s">
        <v>121</v>
      </c>
      <c r="B47" s="295" t="s">
        <v>144</v>
      </c>
      <c r="C47" s="295" t="s">
        <v>123</v>
      </c>
      <c r="D47" s="295" t="s">
        <v>38</v>
      </c>
      <c r="E47" s="295" t="s">
        <v>128</v>
      </c>
      <c r="F47" s="295" t="s">
        <v>129</v>
      </c>
      <c r="G47" s="295">
        <v>344</v>
      </c>
      <c r="H47" s="295" t="s">
        <v>213</v>
      </c>
      <c r="I47" s="295" t="s">
        <v>214</v>
      </c>
      <c r="J47" s="295">
        <v>212.3</v>
      </c>
      <c r="K47" s="295">
        <v>20.6</v>
      </c>
      <c r="L47" s="295">
        <v>9.6999999999999993</v>
      </c>
      <c r="M47" s="295">
        <v>2653</v>
      </c>
      <c r="N47" s="295">
        <v>4.9000000000000004</v>
      </c>
      <c r="O47" s="295">
        <v>59</v>
      </c>
      <c r="P47" s="295">
        <v>51</v>
      </c>
      <c r="Q47" s="295">
        <v>21.8</v>
      </c>
      <c r="R47" s="295">
        <v>87</v>
      </c>
      <c r="S47" s="295">
        <v>29.1</v>
      </c>
      <c r="T47" s="295">
        <v>141.9</v>
      </c>
      <c r="U47" s="295">
        <v>2449</v>
      </c>
      <c r="V47" s="295">
        <v>17.3</v>
      </c>
      <c r="W47" s="295">
        <v>222</v>
      </c>
      <c r="X47" s="295">
        <v>23</v>
      </c>
      <c r="Y47" s="295">
        <v>10.4</v>
      </c>
      <c r="Z47" s="295">
        <v>59</v>
      </c>
      <c r="AA47" s="295">
        <v>51</v>
      </c>
      <c r="AB47" s="295">
        <v>21</v>
      </c>
      <c r="AC47" s="295">
        <v>48</v>
      </c>
      <c r="AD47" s="295" t="s">
        <v>460</v>
      </c>
      <c r="AE47" s="295">
        <v>20.6</v>
      </c>
      <c r="AF47" s="295" t="s">
        <v>460</v>
      </c>
      <c r="AG47" s="295">
        <v>49</v>
      </c>
      <c r="AH47" s="295" t="s">
        <v>460</v>
      </c>
      <c r="AI47" s="295">
        <v>23</v>
      </c>
      <c r="AJ47" s="295" t="s">
        <v>460</v>
      </c>
    </row>
    <row r="48" spans="1:36" x14ac:dyDescent="0.25">
      <c r="A48" s="295" t="s">
        <v>121</v>
      </c>
      <c r="B48" s="295" t="s">
        <v>144</v>
      </c>
      <c r="C48" s="295" t="s">
        <v>123</v>
      </c>
      <c r="D48" s="295" t="s">
        <v>38</v>
      </c>
      <c r="E48" s="295" t="s">
        <v>130</v>
      </c>
      <c r="F48" s="295" t="s">
        <v>131</v>
      </c>
      <c r="G48" s="295">
        <v>370</v>
      </c>
      <c r="H48" s="295" t="s">
        <v>215</v>
      </c>
      <c r="I48" s="295" t="s">
        <v>216</v>
      </c>
      <c r="J48" s="295">
        <v>135.30000000000001</v>
      </c>
      <c r="K48" s="295">
        <v>19</v>
      </c>
      <c r="L48" s="295">
        <v>14</v>
      </c>
      <c r="M48" s="295">
        <v>707</v>
      </c>
      <c r="N48" s="295">
        <v>2.1</v>
      </c>
      <c r="O48" s="295">
        <v>0</v>
      </c>
      <c r="P48" s="295">
        <v>0</v>
      </c>
      <c r="Q48" s="295">
        <v>0</v>
      </c>
      <c r="R48" s="295">
        <v>7.4</v>
      </c>
      <c r="S48" s="295">
        <v>5.2</v>
      </c>
      <c r="T48" s="295">
        <v>83.8</v>
      </c>
      <c r="U48" s="295">
        <v>1644</v>
      </c>
      <c r="V48" s="295">
        <v>19.600000000000001</v>
      </c>
      <c r="W48" s="295">
        <v>146</v>
      </c>
      <c r="X48" s="295">
        <v>20</v>
      </c>
      <c r="Y48" s="295">
        <v>13.7</v>
      </c>
      <c r="Z48" s="295">
        <v>0</v>
      </c>
      <c r="AA48" s="295">
        <v>0</v>
      </c>
      <c r="AB48" s="295">
        <v>0</v>
      </c>
      <c r="AC48" s="295">
        <v>25.5</v>
      </c>
      <c r="AD48" s="295" t="s">
        <v>460</v>
      </c>
      <c r="AE48" s="295">
        <v>19</v>
      </c>
      <c r="AF48" s="295" t="s">
        <v>460</v>
      </c>
      <c r="AG48" s="295">
        <v>27</v>
      </c>
      <c r="AH48" s="295" t="s">
        <v>460</v>
      </c>
      <c r="AI48" s="295">
        <v>20</v>
      </c>
      <c r="AJ48" s="295" t="s">
        <v>460</v>
      </c>
    </row>
    <row r="49" spans="1:36" x14ac:dyDescent="0.25">
      <c r="A49" s="295" t="s">
        <v>121</v>
      </c>
      <c r="B49" s="295" t="s">
        <v>144</v>
      </c>
      <c r="C49" s="295" t="s">
        <v>123</v>
      </c>
      <c r="D49" s="295" t="s">
        <v>38</v>
      </c>
      <c r="E49" s="295" t="s">
        <v>130</v>
      </c>
      <c r="F49" s="295" t="s">
        <v>131</v>
      </c>
      <c r="G49" s="295">
        <v>380</v>
      </c>
      <c r="H49" s="295" t="s">
        <v>217</v>
      </c>
      <c r="I49" s="295" t="s">
        <v>218</v>
      </c>
      <c r="J49" s="295">
        <v>374.3</v>
      </c>
      <c r="K49" s="295">
        <v>55.4</v>
      </c>
      <c r="L49" s="295">
        <v>14.8</v>
      </c>
      <c r="M49" s="295">
        <v>2295.5</v>
      </c>
      <c r="N49" s="295">
        <v>2.4</v>
      </c>
      <c r="O49" s="295">
        <v>51.8</v>
      </c>
      <c r="P49" s="295">
        <v>24</v>
      </c>
      <c r="Q49" s="295">
        <v>12.2</v>
      </c>
      <c r="R49" s="295">
        <v>44</v>
      </c>
      <c r="S49" s="295">
        <v>10.5</v>
      </c>
      <c r="T49" s="295">
        <v>260.89999999999998</v>
      </c>
      <c r="U49" s="295">
        <v>4293</v>
      </c>
      <c r="V49" s="295">
        <v>16.5</v>
      </c>
      <c r="W49" s="295">
        <v>409</v>
      </c>
      <c r="X49" s="295">
        <v>63</v>
      </c>
      <c r="Y49" s="295">
        <v>15.4</v>
      </c>
      <c r="Z49" s="295">
        <v>52</v>
      </c>
      <c r="AA49" s="295">
        <v>24</v>
      </c>
      <c r="AB49" s="295">
        <v>11.3</v>
      </c>
      <c r="AC49" s="295">
        <v>63.5</v>
      </c>
      <c r="AD49" s="295" t="s">
        <v>460</v>
      </c>
      <c r="AE49" s="295">
        <v>55.4</v>
      </c>
      <c r="AF49" s="295" t="s">
        <v>460</v>
      </c>
      <c r="AG49" s="295">
        <v>67</v>
      </c>
      <c r="AH49" s="295" t="s">
        <v>460</v>
      </c>
      <c r="AI49" s="295">
        <v>63</v>
      </c>
      <c r="AJ49" s="295" t="s">
        <v>460</v>
      </c>
    </row>
    <row r="50" spans="1:36" x14ac:dyDescent="0.25">
      <c r="A50" s="295" t="s">
        <v>121</v>
      </c>
      <c r="B50" s="295" t="s">
        <v>144</v>
      </c>
      <c r="C50" s="295" t="s">
        <v>123</v>
      </c>
      <c r="D50" s="295" t="s">
        <v>38</v>
      </c>
      <c r="E50" s="295" t="s">
        <v>130</v>
      </c>
      <c r="F50" s="295" t="s">
        <v>131</v>
      </c>
      <c r="G50" s="295">
        <v>381</v>
      </c>
      <c r="H50" s="295" t="s">
        <v>219</v>
      </c>
      <c r="I50" s="295" t="s">
        <v>220</v>
      </c>
      <c r="J50" s="295">
        <v>137.9</v>
      </c>
      <c r="K50" s="295">
        <v>21.5</v>
      </c>
      <c r="L50" s="295">
        <v>15.6</v>
      </c>
      <c r="M50" s="295">
        <v>1050.0999999999999</v>
      </c>
      <c r="N50" s="295">
        <v>3</v>
      </c>
      <c r="O50" s="295">
        <v>3</v>
      </c>
      <c r="P50" s="295">
        <v>3</v>
      </c>
      <c r="Q50" s="295">
        <v>2.1</v>
      </c>
      <c r="R50" s="295">
        <v>9.5</v>
      </c>
      <c r="S50" s="295">
        <v>6.4</v>
      </c>
      <c r="T50" s="295">
        <v>86.4</v>
      </c>
      <c r="U50" s="295">
        <v>1957</v>
      </c>
      <c r="V50" s="295">
        <v>22.7</v>
      </c>
      <c r="W50" s="295">
        <v>146</v>
      </c>
      <c r="X50" s="295">
        <v>26</v>
      </c>
      <c r="Y50" s="295">
        <v>17.8</v>
      </c>
      <c r="Z50" s="295">
        <v>3</v>
      </c>
      <c r="AA50" s="295">
        <v>3</v>
      </c>
      <c r="AB50" s="295">
        <v>2</v>
      </c>
      <c r="AC50" s="295">
        <v>18.3</v>
      </c>
      <c r="AD50" s="295" t="s">
        <v>460</v>
      </c>
      <c r="AE50" s="295">
        <v>21.5</v>
      </c>
      <c r="AF50" s="295" t="s">
        <v>460</v>
      </c>
      <c r="AG50" s="295">
        <v>22</v>
      </c>
      <c r="AH50" s="295" t="s">
        <v>460</v>
      </c>
      <c r="AI50" s="295">
        <v>26</v>
      </c>
      <c r="AJ50" s="295" t="s">
        <v>460</v>
      </c>
    </row>
    <row r="51" spans="1:36" x14ac:dyDescent="0.25">
      <c r="A51" s="295" t="s">
        <v>121</v>
      </c>
      <c r="B51" s="295" t="s">
        <v>144</v>
      </c>
      <c r="C51" s="295" t="s">
        <v>123</v>
      </c>
      <c r="D51" s="295" t="s">
        <v>38</v>
      </c>
      <c r="E51" s="295" t="s">
        <v>130</v>
      </c>
      <c r="F51" s="295" t="s">
        <v>131</v>
      </c>
      <c r="G51" s="295">
        <v>371</v>
      </c>
      <c r="H51" s="295" t="s">
        <v>221</v>
      </c>
      <c r="I51" s="295" t="s">
        <v>222</v>
      </c>
      <c r="J51" s="295">
        <v>197.5</v>
      </c>
      <c r="K51" s="295">
        <v>26.1</v>
      </c>
      <c r="L51" s="295">
        <v>13.2</v>
      </c>
      <c r="M51" s="295">
        <v>1283</v>
      </c>
      <c r="N51" s="295">
        <v>2.6</v>
      </c>
      <c r="O51" s="295">
        <v>27.6</v>
      </c>
      <c r="P51" s="295">
        <v>25.5</v>
      </c>
      <c r="Q51" s="295">
        <v>12.3</v>
      </c>
      <c r="R51" s="295">
        <v>30</v>
      </c>
      <c r="S51" s="295">
        <v>13.2</v>
      </c>
      <c r="T51" s="295">
        <v>113.4</v>
      </c>
      <c r="U51" s="295">
        <v>2177</v>
      </c>
      <c r="V51" s="295">
        <v>19.2</v>
      </c>
      <c r="W51" s="295">
        <v>209</v>
      </c>
      <c r="X51" s="295">
        <v>32</v>
      </c>
      <c r="Y51" s="295">
        <v>15.3</v>
      </c>
      <c r="Z51" s="295">
        <v>28</v>
      </c>
      <c r="AA51" s="295">
        <v>28</v>
      </c>
      <c r="AB51" s="295">
        <v>11.8</v>
      </c>
      <c r="AC51" s="295">
        <v>25.7</v>
      </c>
      <c r="AD51" s="295" t="s">
        <v>460</v>
      </c>
      <c r="AE51" s="295">
        <v>26.1</v>
      </c>
      <c r="AF51" s="295" t="s">
        <v>460</v>
      </c>
      <c r="AG51" s="295">
        <v>33</v>
      </c>
      <c r="AH51" s="295" t="s">
        <v>460</v>
      </c>
      <c r="AI51" s="295">
        <v>32</v>
      </c>
      <c r="AJ51" s="295" t="s">
        <v>460</v>
      </c>
    </row>
    <row r="52" spans="1:36" x14ac:dyDescent="0.25">
      <c r="A52" s="295" t="s">
        <v>121</v>
      </c>
      <c r="B52" s="295" t="s">
        <v>144</v>
      </c>
      <c r="C52" s="295" t="s">
        <v>123</v>
      </c>
      <c r="D52" s="295" t="s">
        <v>38</v>
      </c>
      <c r="E52" s="295" t="s">
        <v>130</v>
      </c>
      <c r="F52" s="295" t="s">
        <v>131</v>
      </c>
      <c r="G52" s="295">
        <v>811</v>
      </c>
      <c r="H52" s="295" t="s">
        <v>223</v>
      </c>
      <c r="I52" s="295" t="s">
        <v>224</v>
      </c>
      <c r="J52" s="295">
        <v>145.5</v>
      </c>
      <c r="K52" s="295">
        <v>22.6</v>
      </c>
      <c r="L52" s="295">
        <v>15.5</v>
      </c>
      <c r="M52" s="295">
        <v>1652</v>
      </c>
      <c r="N52" s="295">
        <v>4.5</v>
      </c>
      <c r="O52" s="295">
        <v>1</v>
      </c>
      <c r="P52" s="295">
        <v>1</v>
      </c>
      <c r="Q52" s="295">
        <v>0.7</v>
      </c>
      <c r="R52" s="295">
        <v>3.5</v>
      </c>
      <c r="S52" s="295">
        <v>2.2999999999999998</v>
      </c>
      <c r="T52" s="295">
        <v>93.1</v>
      </c>
      <c r="U52" s="295">
        <v>1613</v>
      </c>
      <c r="V52" s="295">
        <v>17.3</v>
      </c>
      <c r="W52" s="295">
        <v>157</v>
      </c>
      <c r="X52" s="295">
        <v>23</v>
      </c>
      <c r="Y52" s="295">
        <v>14.6</v>
      </c>
      <c r="Z52" s="295">
        <v>1</v>
      </c>
      <c r="AA52" s="295">
        <v>1</v>
      </c>
      <c r="AB52" s="295">
        <v>0.6</v>
      </c>
      <c r="AC52" s="295">
        <v>18.100000000000001</v>
      </c>
      <c r="AD52" s="295" t="s">
        <v>460</v>
      </c>
      <c r="AE52" s="295">
        <v>22.6</v>
      </c>
      <c r="AF52" s="295" t="s">
        <v>460</v>
      </c>
      <c r="AG52" s="295">
        <v>19</v>
      </c>
      <c r="AH52" s="295" t="s">
        <v>460</v>
      </c>
      <c r="AI52" s="295">
        <v>23</v>
      </c>
      <c r="AJ52" s="295" t="s">
        <v>460</v>
      </c>
    </row>
    <row r="53" spans="1:36" x14ac:dyDescent="0.25">
      <c r="A53" s="295" t="s">
        <v>121</v>
      </c>
      <c r="B53" s="295" t="s">
        <v>144</v>
      </c>
      <c r="C53" s="295" t="s">
        <v>123</v>
      </c>
      <c r="D53" s="295" t="s">
        <v>38</v>
      </c>
      <c r="E53" s="295" t="s">
        <v>130</v>
      </c>
      <c r="F53" s="295" t="s">
        <v>131</v>
      </c>
      <c r="G53" s="295">
        <v>810</v>
      </c>
      <c r="H53" s="295" t="s">
        <v>225</v>
      </c>
      <c r="I53" s="295" t="s">
        <v>226</v>
      </c>
      <c r="J53" s="295">
        <v>263.10000000000002</v>
      </c>
      <c r="K53" s="295">
        <v>18.600000000000001</v>
      </c>
      <c r="L53" s="295">
        <v>7.1</v>
      </c>
      <c r="M53" s="295">
        <v>4028</v>
      </c>
      <c r="N53" s="295">
        <v>6.1</v>
      </c>
      <c r="O53" s="295">
        <v>34</v>
      </c>
      <c r="P53" s="295">
        <v>10</v>
      </c>
      <c r="Q53" s="295">
        <v>11.4</v>
      </c>
      <c r="R53" s="295">
        <v>10</v>
      </c>
      <c r="S53" s="295">
        <v>3.7</v>
      </c>
      <c r="T53" s="295">
        <v>195.6</v>
      </c>
      <c r="U53" s="295">
        <v>3709</v>
      </c>
      <c r="V53" s="295">
        <v>19</v>
      </c>
      <c r="W53" s="295">
        <v>284</v>
      </c>
      <c r="X53" s="295">
        <v>19</v>
      </c>
      <c r="Y53" s="295">
        <v>6.7</v>
      </c>
      <c r="Z53" s="295">
        <v>34</v>
      </c>
      <c r="AA53" s="295">
        <v>10</v>
      </c>
      <c r="AB53" s="295">
        <v>10.7</v>
      </c>
      <c r="AC53" s="295">
        <v>45.2</v>
      </c>
      <c r="AD53" s="295" t="s">
        <v>460</v>
      </c>
      <c r="AE53" s="295">
        <v>18.600000000000001</v>
      </c>
      <c r="AF53" s="295" t="s">
        <v>460</v>
      </c>
      <c r="AG53" s="295">
        <v>51</v>
      </c>
      <c r="AH53" s="295" t="s">
        <v>460</v>
      </c>
      <c r="AI53" s="295">
        <v>19</v>
      </c>
      <c r="AJ53" s="295" t="s">
        <v>460</v>
      </c>
    </row>
    <row r="54" spans="1:36" x14ac:dyDescent="0.25">
      <c r="A54" s="295" t="s">
        <v>121</v>
      </c>
      <c r="B54" s="295" t="s">
        <v>144</v>
      </c>
      <c r="C54" s="295" t="s">
        <v>123</v>
      </c>
      <c r="D54" s="295" t="s">
        <v>38</v>
      </c>
      <c r="E54" s="295" t="s">
        <v>130</v>
      </c>
      <c r="F54" s="295" t="s">
        <v>131</v>
      </c>
      <c r="G54" s="295">
        <v>382</v>
      </c>
      <c r="H54" s="295" t="s">
        <v>227</v>
      </c>
      <c r="I54" s="295" t="s">
        <v>228</v>
      </c>
      <c r="J54" s="295">
        <v>270.8</v>
      </c>
      <c r="K54" s="295">
        <v>34.700000000000003</v>
      </c>
      <c r="L54" s="295">
        <v>12.8</v>
      </c>
      <c r="M54" s="295">
        <v>2971.3</v>
      </c>
      <c r="N54" s="295">
        <v>4.3</v>
      </c>
      <c r="O54" s="295">
        <v>18</v>
      </c>
      <c r="P54" s="295">
        <v>6</v>
      </c>
      <c r="Q54" s="295">
        <v>6.2</v>
      </c>
      <c r="R54" s="295">
        <v>27.8</v>
      </c>
      <c r="S54" s="295">
        <v>9.3000000000000007</v>
      </c>
      <c r="T54" s="295">
        <v>137</v>
      </c>
      <c r="U54" s="295">
        <v>2072</v>
      </c>
      <c r="V54" s="295">
        <v>15.1</v>
      </c>
      <c r="W54" s="295">
        <v>289</v>
      </c>
      <c r="X54" s="295">
        <v>47</v>
      </c>
      <c r="Y54" s="295">
        <v>16.3</v>
      </c>
      <c r="Z54" s="295">
        <v>18</v>
      </c>
      <c r="AA54" s="295">
        <v>6</v>
      </c>
      <c r="AB54" s="295">
        <v>5.9</v>
      </c>
      <c r="AC54" s="295">
        <v>61.5</v>
      </c>
      <c r="AD54" s="295" t="s">
        <v>460</v>
      </c>
      <c r="AE54" s="295">
        <v>34.700000000000003</v>
      </c>
      <c r="AF54" s="295" t="s">
        <v>460</v>
      </c>
      <c r="AG54" s="295">
        <v>66</v>
      </c>
      <c r="AH54" s="295" t="s">
        <v>460</v>
      </c>
      <c r="AI54" s="295">
        <v>47</v>
      </c>
      <c r="AJ54" s="295" t="s">
        <v>460</v>
      </c>
    </row>
    <row r="55" spans="1:36" x14ac:dyDescent="0.25">
      <c r="A55" s="295" t="s">
        <v>121</v>
      </c>
      <c r="B55" s="295" t="s">
        <v>144</v>
      </c>
      <c r="C55" s="295" t="s">
        <v>123</v>
      </c>
      <c r="D55" s="295" t="s">
        <v>38</v>
      </c>
      <c r="E55" s="295" t="s">
        <v>130</v>
      </c>
      <c r="F55" s="295" t="s">
        <v>131</v>
      </c>
      <c r="G55" s="295">
        <v>383</v>
      </c>
      <c r="H55" s="295" t="s">
        <v>229</v>
      </c>
      <c r="I55" s="295" t="s">
        <v>230</v>
      </c>
      <c r="J55" s="295">
        <v>643.5</v>
      </c>
      <c r="K55" s="295">
        <v>46.8</v>
      </c>
      <c r="L55" s="295">
        <v>7.3</v>
      </c>
      <c r="M55" s="295">
        <v>5123.2</v>
      </c>
      <c r="N55" s="295">
        <v>3.1</v>
      </c>
      <c r="O55" s="295">
        <v>3</v>
      </c>
      <c r="P55" s="295">
        <v>3</v>
      </c>
      <c r="Q55" s="295">
        <v>0.5</v>
      </c>
      <c r="R55" s="295">
        <v>3</v>
      </c>
      <c r="S55" s="295">
        <v>0.5</v>
      </c>
      <c r="T55" s="295">
        <v>304.8</v>
      </c>
      <c r="U55" s="295">
        <v>4205</v>
      </c>
      <c r="V55" s="295">
        <v>13.8</v>
      </c>
      <c r="W55" s="295">
        <v>707</v>
      </c>
      <c r="X55" s="295">
        <v>56</v>
      </c>
      <c r="Y55" s="295">
        <v>7.9</v>
      </c>
      <c r="Z55" s="295">
        <v>3</v>
      </c>
      <c r="AA55" s="295">
        <v>3</v>
      </c>
      <c r="AB55" s="295">
        <v>0.4</v>
      </c>
      <c r="AC55" s="295">
        <v>90.8</v>
      </c>
      <c r="AD55" s="295" t="s">
        <v>460</v>
      </c>
      <c r="AE55" s="295">
        <v>46.8</v>
      </c>
      <c r="AF55" s="295" t="s">
        <v>460</v>
      </c>
      <c r="AG55" s="295">
        <v>96</v>
      </c>
      <c r="AH55" s="295" t="s">
        <v>460</v>
      </c>
      <c r="AI55" s="295">
        <v>56</v>
      </c>
      <c r="AJ55" s="295" t="s">
        <v>460</v>
      </c>
    </row>
    <row r="56" spans="1:36" x14ac:dyDescent="0.25">
      <c r="A56" s="295" t="s">
        <v>121</v>
      </c>
      <c r="B56" s="295" t="s">
        <v>144</v>
      </c>
      <c r="C56" s="295" t="s">
        <v>123</v>
      </c>
      <c r="D56" s="295" t="s">
        <v>38</v>
      </c>
      <c r="E56" s="295" t="s">
        <v>130</v>
      </c>
      <c r="F56" s="295" t="s">
        <v>131</v>
      </c>
      <c r="G56" s="295">
        <v>812</v>
      </c>
      <c r="H56" s="295" t="s">
        <v>231</v>
      </c>
      <c r="I56" s="295" t="s">
        <v>232</v>
      </c>
      <c r="J56" s="295">
        <v>106.6</v>
      </c>
      <c r="K56" s="295">
        <v>26</v>
      </c>
      <c r="L56" s="295">
        <v>24.4</v>
      </c>
      <c r="M56" s="295">
        <v>1773.5</v>
      </c>
      <c r="N56" s="295">
        <v>6.6</v>
      </c>
      <c r="O56" s="295">
        <v>11</v>
      </c>
      <c r="P56" s="295">
        <v>7</v>
      </c>
      <c r="Q56" s="295">
        <v>9.4</v>
      </c>
      <c r="R56" s="295">
        <v>7.1</v>
      </c>
      <c r="S56" s="295">
        <v>6.3</v>
      </c>
      <c r="T56" s="295">
        <v>69.599999999999994</v>
      </c>
      <c r="U56" s="295">
        <v>1863</v>
      </c>
      <c r="V56" s="295">
        <v>26.8</v>
      </c>
      <c r="W56" s="295">
        <v>113</v>
      </c>
      <c r="X56" s="295">
        <v>27</v>
      </c>
      <c r="Y56" s="295">
        <v>23.9</v>
      </c>
      <c r="Z56" s="295">
        <v>11</v>
      </c>
      <c r="AA56" s="295">
        <v>7</v>
      </c>
      <c r="AB56" s="295">
        <v>8.9</v>
      </c>
      <c r="AC56" s="295">
        <v>30.5</v>
      </c>
      <c r="AD56" s="295" t="s">
        <v>460</v>
      </c>
      <c r="AE56" s="295">
        <v>26</v>
      </c>
      <c r="AF56" s="295" t="s">
        <v>460</v>
      </c>
      <c r="AG56" s="295">
        <v>32</v>
      </c>
      <c r="AH56" s="295" t="s">
        <v>460</v>
      </c>
      <c r="AI56" s="295">
        <v>27</v>
      </c>
      <c r="AJ56" s="295" t="s">
        <v>460</v>
      </c>
    </row>
    <row r="57" spans="1:36" x14ac:dyDescent="0.25">
      <c r="A57" s="295" t="s">
        <v>121</v>
      </c>
      <c r="B57" s="295" t="s">
        <v>144</v>
      </c>
      <c r="C57" s="295" t="s">
        <v>123</v>
      </c>
      <c r="D57" s="295" t="s">
        <v>38</v>
      </c>
      <c r="E57" s="295" t="s">
        <v>130</v>
      </c>
      <c r="F57" s="295" t="s">
        <v>131</v>
      </c>
      <c r="G57" s="295">
        <v>813</v>
      </c>
      <c r="H57" s="295" t="s">
        <v>233</v>
      </c>
      <c r="I57" s="295" t="s">
        <v>234</v>
      </c>
      <c r="J57" s="295">
        <v>122.4</v>
      </c>
      <c r="K57" s="295">
        <v>8</v>
      </c>
      <c r="L57" s="295">
        <v>6.5</v>
      </c>
      <c r="M57" s="295">
        <v>952</v>
      </c>
      <c r="N57" s="295">
        <v>3.1</v>
      </c>
      <c r="O57" s="295">
        <v>0</v>
      </c>
      <c r="P57" s="295">
        <v>0</v>
      </c>
      <c r="Q57" s="295">
        <v>0</v>
      </c>
      <c r="R57" s="295">
        <v>1</v>
      </c>
      <c r="S57" s="295">
        <v>0.8</v>
      </c>
      <c r="T57" s="295">
        <v>42.4</v>
      </c>
      <c r="U57" s="295">
        <v>711</v>
      </c>
      <c r="V57" s="295">
        <v>16.8</v>
      </c>
      <c r="W57" s="295">
        <v>130</v>
      </c>
      <c r="X57" s="295">
        <v>9</v>
      </c>
      <c r="Y57" s="295">
        <v>6.9</v>
      </c>
      <c r="Z57" s="295">
        <v>0</v>
      </c>
      <c r="AA57" s="295">
        <v>0</v>
      </c>
      <c r="AB57" s="295">
        <v>0</v>
      </c>
      <c r="AC57" s="295">
        <v>17</v>
      </c>
      <c r="AD57" s="295" t="s">
        <v>460</v>
      </c>
      <c r="AE57" s="295">
        <v>8</v>
      </c>
      <c r="AF57" s="295" t="s">
        <v>460</v>
      </c>
      <c r="AG57" s="295">
        <v>17</v>
      </c>
      <c r="AH57" s="295" t="s">
        <v>460</v>
      </c>
      <c r="AI57" s="295">
        <v>9</v>
      </c>
      <c r="AJ57" s="295" t="s">
        <v>460</v>
      </c>
    </row>
    <row r="58" spans="1:36" x14ac:dyDescent="0.25">
      <c r="A58" s="295" t="s">
        <v>121</v>
      </c>
      <c r="B58" s="295" t="s">
        <v>144</v>
      </c>
      <c r="C58" s="295" t="s">
        <v>123</v>
      </c>
      <c r="D58" s="295" t="s">
        <v>38</v>
      </c>
      <c r="E58" s="295" t="s">
        <v>130</v>
      </c>
      <c r="F58" s="295" t="s">
        <v>131</v>
      </c>
      <c r="G58" s="295">
        <v>815</v>
      </c>
      <c r="H58" s="295" t="s">
        <v>235</v>
      </c>
      <c r="I58" s="295" t="s">
        <v>236</v>
      </c>
      <c r="J58" s="295">
        <v>260</v>
      </c>
      <c r="K58" s="295">
        <v>26.9</v>
      </c>
      <c r="L58" s="295">
        <v>10.3</v>
      </c>
      <c r="M58" s="295">
        <v>1252.7</v>
      </c>
      <c r="N58" s="295">
        <v>1.9</v>
      </c>
      <c r="O58" s="295">
        <v>0</v>
      </c>
      <c r="P58" s="295">
        <v>0</v>
      </c>
      <c r="Q58" s="295">
        <v>0</v>
      </c>
      <c r="R58" s="295">
        <v>19.600000000000001</v>
      </c>
      <c r="S58" s="295">
        <v>7</v>
      </c>
      <c r="T58" s="295">
        <v>137.80000000000001</v>
      </c>
      <c r="U58" s="295">
        <v>2416</v>
      </c>
      <c r="V58" s="295">
        <v>17.5</v>
      </c>
      <c r="W58" s="295">
        <v>288</v>
      </c>
      <c r="X58" s="295">
        <v>30</v>
      </c>
      <c r="Y58" s="295">
        <v>10.4</v>
      </c>
      <c r="Z58" s="295">
        <v>0</v>
      </c>
      <c r="AA58" s="295">
        <v>0</v>
      </c>
      <c r="AB58" s="295">
        <v>0</v>
      </c>
      <c r="AC58" s="295">
        <v>35.1</v>
      </c>
      <c r="AD58" s="295" t="s">
        <v>460</v>
      </c>
      <c r="AE58" s="295">
        <v>26.9</v>
      </c>
      <c r="AF58" s="295" t="s">
        <v>460</v>
      </c>
      <c r="AG58" s="295">
        <v>39</v>
      </c>
      <c r="AH58" s="295" t="s">
        <v>460</v>
      </c>
      <c r="AI58" s="295">
        <v>30</v>
      </c>
      <c r="AJ58" s="295" t="s">
        <v>460</v>
      </c>
    </row>
    <row r="59" spans="1:36" x14ac:dyDescent="0.25">
      <c r="A59" s="295" t="s">
        <v>121</v>
      </c>
      <c r="B59" s="295" t="s">
        <v>144</v>
      </c>
      <c r="C59" s="295" t="s">
        <v>123</v>
      </c>
      <c r="D59" s="295" t="s">
        <v>38</v>
      </c>
      <c r="E59" s="295" t="s">
        <v>130</v>
      </c>
      <c r="F59" s="295" t="s">
        <v>131</v>
      </c>
      <c r="G59" s="295">
        <v>372</v>
      </c>
      <c r="H59" s="295" t="s">
        <v>237</v>
      </c>
      <c r="I59" s="295" t="s">
        <v>238</v>
      </c>
      <c r="J59" s="295">
        <v>279.10000000000002</v>
      </c>
      <c r="K59" s="295">
        <v>30.5</v>
      </c>
      <c r="L59" s="295">
        <v>10.9</v>
      </c>
      <c r="M59" s="295">
        <v>2130.4</v>
      </c>
      <c r="N59" s="295">
        <v>3</v>
      </c>
      <c r="O59" s="295">
        <v>31</v>
      </c>
      <c r="P59" s="295">
        <v>31</v>
      </c>
      <c r="Q59" s="295">
        <v>10</v>
      </c>
      <c r="R59" s="295">
        <v>31</v>
      </c>
      <c r="S59" s="295">
        <v>10</v>
      </c>
      <c r="T59" s="295">
        <v>164.7</v>
      </c>
      <c r="U59" s="295">
        <v>2593</v>
      </c>
      <c r="V59" s="295">
        <v>15.7</v>
      </c>
      <c r="W59" s="295">
        <v>293</v>
      </c>
      <c r="X59" s="295">
        <v>37</v>
      </c>
      <c r="Y59" s="295">
        <v>12.6</v>
      </c>
      <c r="Z59" s="295">
        <v>31</v>
      </c>
      <c r="AA59" s="295">
        <v>31</v>
      </c>
      <c r="AB59" s="295">
        <v>9.6</v>
      </c>
      <c r="AC59" s="295">
        <v>54.7</v>
      </c>
      <c r="AD59" s="295" t="s">
        <v>460</v>
      </c>
      <c r="AE59" s="295">
        <v>30.5</v>
      </c>
      <c r="AF59" s="295" t="s">
        <v>460</v>
      </c>
      <c r="AG59" s="295">
        <v>58</v>
      </c>
      <c r="AH59" s="295" t="s">
        <v>460</v>
      </c>
      <c r="AI59" s="295">
        <v>37</v>
      </c>
      <c r="AJ59" s="295" t="s">
        <v>460</v>
      </c>
    </row>
    <row r="60" spans="1:36" x14ac:dyDescent="0.25">
      <c r="A60" s="295" t="s">
        <v>121</v>
      </c>
      <c r="B60" s="295" t="s">
        <v>144</v>
      </c>
      <c r="C60" s="295" t="s">
        <v>123</v>
      </c>
      <c r="D60" s="295" t="s">
        <v>38</v>
      </c>
      <c r="E60" s="295" t="s">
        <v>130</v>
      </c>
      <c r="F60" s="295" t="s">
        <v>131</v>
      </c>
      <c r="G60" s="295">
        <v>373</v>
      </c>
      <c r="H60" s="295" t="s">
        <v>239</v>
      </c>
      <c r="I60" s="295" t="s">
        <v>240</v>
      </c>
      <c r="J60" s="295">
        <v>339.8</v>
      </c>
      <c r="K60" s="295">
        <v>28.9</v>
      </c>
      <c r="L60" s="295">
        <v>8.5</v>
      </c>
      <c r="M60" s="295">
        <v>3154.4</v>
      </c>
      <c r="N60" s="295">
        <v>3.7</v>
      </c>
      <c r="O60" s="295">
        <v>43.1</v>
      </c>
      <c r="P60" s="295">
        <v>2</v>
      </c>
      <c r="Q60" s="295">
        <v>11.3</v>
      </c>
      <c r="R60" s="295">
        <v>13</v>
      </c>
      <c r="S60" s="295">
        <v>3.7</v>
      </c>
      <c r="T60" s="295">
        <v>180.7</v>
      </c>
      <c r="U60" s="295">
        <v>3515</v>
      </c>
      <c r="V60" s="295">
        <v>19.5</v>
      </c>
      <c r="W60" s="295">
        <v>379</v>
      </c>
      <c r="X60" s="295">
        <v>33</v>
      </c>
      <c r="Y60" s="295">
        <v>8.6999999999999993</v>
      </c>
      <c r="Z60" s="295">
        <v>44</v>
      </c>
      <c r="AA60" s="295">
        <v>2</v>
      </c>
      <c r="AB60" s="295">
        <v>10.4</v>
      </c>
      <c r="AC60" s="295">
        <v>52.4</v>
      </c>
      <c r="AD60" s="295" t="s">
        <v>460</v>
      </c>
      <c r="AE60" s="295">
        <v>28.9</v>
      </c>
      <c r="AF60" s="295" t="s">
        <v>460</v>
      </c>
      <c r="AG60" s="295">
        <v>55</v>
      </c>
      <c r="AH60" s="295" t="s">
        <v>460</v>
      </c>
      <c r="AI60" s="295">
        <v>33</v>
      </c>
      <c r="AJ60" s="295" t="s">
        <v>460</v>
      </c>
    </row>
    <row r="61" spans="1:36" x14ac:dyDescent="0.25">
      <c r="A61" s="295" t="s">
        <v>121</v>
      </c>
      <c r="B61" s="295" t="s">
        <v>144</v>
      </c>
      <c r="C61" s="295" t="s">
        <v>123</v>
      </c>
      <c r="D61" s="295" t="s">
        <v>38</v>
      </c>
      <c r="E61" s="295" t="s">
        <v>130</v>
      </c>
      <c r="F61" s="295" t="s">
        <v>131</v>
      </c>
      <c r="G61" s="295">
        <v>384</v>
      </c>
      <c r="H61" s="295" t="s">
        <v>241</v>
      </c>
      <c r="I61" s="295" t="s">
        <v>242</v>
      </c>
      <c r="J61" s="295">
        <v>193.2</v>
      </c>
      <c r="K61" s="295">
        <v>31.6</v>
      </c>
      <c r="L61" s="295">
        <v>16.399999999999999</v>
      </c>
      <c r="M61" s="295">
        <v>4636.8</v>
      </c>
      <c r="N61" s="295">
        <v>9.5</v>
      </c>
      <c r="O61" s="295">
        <v>77.8</v>
      </c>
      <c r="P61" s="295">
        <v>26.6</v>
      </c>
      <c r="Q61" s="295">
        <v>28.7</v>
      </c>
      <c r="R61" s="295">
        <v>26.6</v>
      </c>
      <c r="S61" s="295">
        <v>12.1</v>
      </c>
      <c r="T61" s="295">
        <v>164.7</v>
      </c>
      <c r="U61" s="295">
        <v>3611</v>
      </c>
      <c r="V61" s="295">
        <v>21.9</v>
      </c>
      <c r="W61" s="295">
        <v>208</v>
      </c>
      <c r="X61" s="295">
        <v>37</v>
      </c>
      <c r="Y61" s="295">
        <v>17.8</v>
      </c>
      <c r="Z61" s="295">
        <v>83</v>
      </c>
      <c r="AA61" s="295">
        <v>27</v>
      </c>
      <c r="AB61" s="295">
        <v>28.5</v>
      </c>
      <c r="AC61" s="295">
        <v>23</v>
      </c>
      <c r="AD61" s="295" t="s">
        <v>460</v>
      </c>
      <c r="AE61" s="295">
        <v>31.6</v>
      </c>
      <c r="AF61" s="295" t="s">
        <v>460</v>
      </c>
      <c r="AG61" s="295">
        <v>26</v>
      </c>
      <c r="AH61" s="295" t="s">
        <v>460</v>
      </c>
      <c r="AI61" s="295">
        <v>37</v>
      </c>
      <c r="AJ61" s="295" t="s">
        <v>460</v>
      </c>
    </row>
    <row r="62" spans="1:36" x14ac:dyDescent="0.25">
      <c r="A62" s="295" t="s">
        <v>121</v>
      </c>
      <c r="B62" s="295" t="s">
        <v>144</v>
      </c>
      <c r="C62" s="295" t="s">
        <v>123</v>
      </c>
      <c r="D62" s="295" t="s">
        <v>38</v>
      </c>
      <c r="E62" s="295" t="s">
        <v>130</v>
      </c>
      <c r="F62" s="295" t="s">
        <v>131</v>
      </c>
      <c r="G62" s="295">
        <v>816</v>
      </c>
      <c r="H62" s="295" t="s">
        <v>243</v>
      </c>
      <c r="I62" s="295" t="s">
        <v>244</v>
      </c>
      <c r="J62" s="295">
        <v>83.7</v>
      </c>
      <c r="K62" s="295">
        <v>11.6</v>
      </c>
      <c r="L62" s="295">
        <v>13.8</v>
      </c>
      <c r="M62" s="295">
        <v>650.5</v>
      </c>
      <c r="N62" s="295">
        <v>3.1</v>
      </c>
      <c r="O62" s="295">
        <v>8.5</v>
      </c>
      <c r="P62" s="295">
        <v>8.5</v>
      </c>
      <c r="Q62" s="295">
        <v>9.1999999999999993</v>
      </c>
      <c r="R62" s="295">
        <v>9.8000000000000007</v>
      </c>
      <c r="S62" s="295">
        <v>10.5</v>
      </c>
      <c r="T62" s="295">
        <v>61.6</v>
      </c>
      <c r="U62" s="295">
        <v>1091</v>
      </c>
      <c r="V62" s="295">
        <v>17.7</v>
      </c>
      <c r="W62" s="295">
        <v>100</v>
      </c>
      <c r="X62" s="295">
        <v>13</v>
      </c>
      <c r="Y62" s="295">
        <v>13</v>
      </c>
      <c r="Z62" s="295">
        <v>9</v>
      </c>
      <c r="AA62" s="295">
        <v>9</v>
      </c>
      <c r="AB62" s="295">
        <v>8.3000000000000007</v>
      </c>
      <c r="AC62" s="295">
        <v>12</v>
      </c>
      <c r="AD62" s="295" t="s">
        <v>460</v>
      </c>
      <c r="AE62" s="295">
        <v>11.6</v>
      </c>
      <c r="AF62" s="295" t="s">
        <v>460</v>
      </c>
      <c r="AG62" s="295">
        <v>13</v>
      </c>
      <c r="AH62" s="295" t="s">
        <v>460</v>
      </c>
      <c r="AI62" s="295">
        <v>13</v>
      </c>
      <c r="AJ62" s="295" t="s">
        <v>460</v>
      </c>
    </row>
    <row r="63" spans="1:36" x14ac:dyDescent="0.25">
      <c r="A63" s="295" t="s">
        <v>121</v>
      </c>
      <c r="B63" s="295" t="s">
        <v>144</v>
      </c>
      <c r="C63" s="295" t="s">
        <v>123</v>
      </c>
      <c r="D63" s="295" t="s">
        <v>38</v>
      </c>
      <c r="E63" s="295" t="s">
        <v>132</v>
      </c>
      <c r="F63" s="295" t="s">
        <v>133</v>
      </c>
      <c r="G63" s="295">
        <v>831</v>
      </c>
      <c r="H63" s="295" t="s">
        <v>245</v>
      </c>
      <c r="I63" s="295" t="s">
        <v>246</v>
      </c>
      <c r="J63" s="295">
        <v>148.80000000000001</v>
      </c>
      <c r="K63" s="295">
        <v>10.199999999999999</v>
      </c>
      <c r="L63" s="295">
        <v>6.8</v>
      </c>
      <c r="M63" s="295">
        <v>2395.3000000000002</v>
      </c>
      <c r="N63" s="295">
        <v>6.4</v>
      </c>
      <c r="O63" s="295">
        <v>7</v>
      </c>
      <c r="P63" s="295">
        <v>1</v>
      </c>
      <c r="Q63" s="295">
        <v>4.5</v>
      </c>
      <c r="R63" s="295">
        <v>1</v>
      </c>
      <c r="S63" s="295">
        <v>0.7</v>
      </c>
      <c r="T63" s="295">
        <v>104</v>
      </c>
      <c r="U63" s="295">
        <v>2047</v>
      </c>
      <c r="V63" s="295">
        <v>19.7</v>
      </c>
      <c r="W63" s="295">
        <v>165</v>
      </c>
      <c r="X63" s="295">
        <v>17</v>
      </c>
      <c r="Y63" s="295">
        <v>10.3</v>
      </c>
      <c r="Z63" s="295">
        <v>7</v>
      </c>
      <c r="AA63" s="295">
        <v>1</v>
      </c>
      <c r="AB63" s="295">
        <v>4.0999999999999996</v>
      </c>
      <c r="AC63" s="295">
        <v>53</v>
      </c>
      <c r="AD63" s="295" t="s">
        <v>460</v>
      </c>
      <c r="AE63" s="295">
        <v>10.199999999999999</v>
      </c>
      <c r="AF63" s="295" t="s">
        <v>460</v>
      </c>
      <c r="AG63" s="295">
        <v>58</v>
      </c>
      <c r="AH63" s="295" t="s">
        <v>460</v>
      </c>
      <c r="AI63" s="295">
        <v>17</v>
      </c>
      <c r="AJ63" s="295" t="s">
        <v>460</v>
      </c>
    </row>
    <row r="64" spans="1:36" x14ac:dyDescent="0.25">
      <c r="A64" s="295" t="s">
        <v>121</v>
      </c>
      <c r="B64" s="295" t="s">
        <v>144</v>
      </c>
      <c r="C64" s="295" t="s">
        <v>123</v>
      </c>
      <c r="D64" s="295" t="s">
        <v>38</v>
      </c>
      <c r="E64" s="295" t="s">
        <v>132</v>
      </c>
      <c r="F64" s="295" t="s">
        <v>133</v>
      </c>
      <c r="G64" s="295">
        <v>830</v>
      </c>
      <c r="H64" s="295" t="s">
        <v>247</v>
      </c>
      <c r="I64" s="295" t="s">
        <v>248</v>
      </c>
      <c r="J64" s="295">
        <v>357.4</v>
      </c>
      <c r="K64" s="295">
        <v>44.5</v>
      </c>
      <c r="L64" s="295">
        <v>12.5</v>
      </c>
      <c r="M64" s="295">
        <v>3093.3</v>
      </c>
      <c r="N64" s="295">
        <v>3.4</v>
      </c>
      <c r="O64" s="295">
        <v>36.9</v>
      </c>
      <c r="P64" s="295">
        <v>22.3</v>
      </c>
      <c r="Q64" s="295">
        <v>9.3000000000000007</v>
      </c>
      <c r="R64" s="295">
        <v>117.4</v>
      </c>
      <c r="S64" s="295">
        <v>24.7</v>
      </c>
      <c r="T64" s="295">
        <v>267.5</v>
      </c>
      <c r="U64" s="295">
        <v>5110</v>
      </c>
      <c r="V64" s="295">
        <v>19.100000000000001</v>
      </c>
      <c r="W64" s="295">
        <v>393</v>
      </c>
      <c r="X64" s="295">
        <v>53</v>
      </c>
      <c r="Y64" s="295">
        <v>13.5</v>
      </c>
      <c r="Z64" s="295">
        <v>41</v>
      </c>
      <c r="AA64" s="295">
        <v>25</v>
      </c>
      <c r="AB64" s="295">
        <v>9.4</v>
      </c>
      <c r="AC64" s="295">
        <v>53.7</v>
      </c>
      <c r="AD64" s="295" t="s">
        <v>460</v>
      </c>
      <c r="AE64" s="295">
        <v>44.5</v>
      </c>
      <c r="AF64" s="295" t="s">
        <v>460</v>
      </c>
      <c r="AG64" s="295">
        <v>59</v>
      </c>
      <c r="AH64" s="295" t="s">
        <v>460</v>
      </c>
      <c r="AI64" s="295">
        <v>53</v>
      </c>
      <c r="AJ64" s="295" t="s">
        <v>460</v>
      </c>
    </row>
    <row r="65" spans="1:36" x14ac:dyDescent="0.25">
      <c r="A65" s="295" t="s">
        <v>121</v>
      </c>
      <c r="B65" s="295" t="s">
        <v>144</v>
      </c>
      <c r="C65" s="295" t="s">
        <v>123</v>
      </c>
      <c r="D65" s="295" t="s">
        <v>38</v>
      </c>
      <c r="E65" s="295" t="s">
        <v>132</v>
      </c>
      <c r="F65" s="295" t="s">
        <v>133</v>
      </c>
      <c r="G65" s="295">
        <v>856</v>
      </c>
      <c r="H65" s="295" t="s">
        <v>249</v>
      </c>
      <c r="I65" s="295" t="s">
        <v>250</v>
      </c>
      <c r="J65" s="295">
        <v>167.1</v>
      </c>
      <c r="K65" s="295">
        <v>30.2</v>
      </c>
      <c r="L65" s="295">
        <v>18.100000000000001</v>
      </c>
      <c r="M65" s="295">
        <v>699</v>
      </c>
      <c r="N65" s="295">
        <v>1.7</v>
      </c>
      <c r="O65" s="295">
        <v>43</v>
      </c>
      <c r="P65" s="295">
        <v>43</v>
      </c>
      <c r="Q65" s="295">
        <v>20.5</v>
      </c>
      <c r="R65" s="295">
        <v>43</v>
      </c>
      <c r="S65" s="295">
        <v>20.5</v>
      </c>
      <c r="T65" s="295">
        <v>107.4</v>
      </c>
      <c r="U65" s="295">
        <v>1772</v>
      </c>
      <c r="V65" s="295">
        <v>16.5</v>
      </c>
      <c r="W65" s="295">
        <v>184</v>
      </c>
      <c r="X65" s="295">
        <v>31</v>
      </c>
      <c r="Y65" s="295">
        <v>16.8</v>
      </c>
      <c r="Z65" s="295">
        <v>43</v>
      </c>
      <c r="AA65" s="295">
        <v>43</v>
      </c>
      <c r="AB65" s="295">
        <v>18.899999999999999</v>
      </c>
      <c r="AC65" s="295">
        <v>26.3</v>
      </c>
      <c r="AD65" s="295" t="s">
        <v>460</v>
      </c>
      <c r="AE65" s="295">
        <v>30.2</v>
      </c>
      <c r="AF65" s="295" t="s">
        <v>460</v>
      </c>
      <c r="AG65" s="295">
        <v>27</v>
      </c>
      <c r="AH65" s="295" t="s">
        <v>460</v>
      </c>
      <c r="AI65" s="295">
        <v>31</v>
      </c>
      <c r="AJ65" s="295" t="s">
        <v>460</v>
      </c>
    </row>
    <row r="66" spans="1:36" x14ac:dyDescent="0.25">
      <c r="A66" s="295" t="s">
        <v>121</v>
      </c>
      <c r="B66" s="295" t="s">
        <v>144</v>
      </c>
      <c r="C66" s="295" t="s">
        <v>123</v>
      </c>
      <c r="D66" s="295" t="s">
        <v>38</v>
      </c>
      <c r="E66" s="295" t="s">
        <v>132</v>
      </c>
      <c r="F66" s="295" t="s">
        <v>133</v>
      </c>
      <c r="G66" s="295">
        <v>855</v>
      </c>
      <c r="H66" s="295" t="s">
        <v>251</v>
      </c>
      <c r="I66" s="295" t="s">
        <v>252</v>
      </c>
      <c r="J66" s="295">
        <v>228.1</v>
      </c>
      <c r="K66" s="295">
        <v>31.3</v>
      </c>
      <c r="L66" s="295">
        <v>13.7</v>
      </c>
      <c r="M66" s="295">
        <v>2979.2</v>
      </c>
      <c r="N66" s="295">
        <v>5.2</v>
      </c>
      <c r="O66" s="295">
        <v>48.3</v>
      </c>
      <c r="P66" s="295">
        <v>37</v>
      </c>
      <c r="Q66" s="295">
        <v>17.5</v>
      </c>
      <c r="R66" s="295">
        <v>37</v>
      </c>
      <c r="S66" s="295">
        <v>14</v>
      </c>
      <c r="T66" s="295">
        <v>156.30000000000001</v>
      </c>
      <c r="U66" s="295">
        <v>2726</v>
      </c>
      <c r="V66" s="295">
        <v>17.399999999999999</v>
      </c>
      <c r="W66" s="295">
        <v>251</v>
      </c>
      <c r="X66" s="295">
        <v>33</v>
      </c>
      <c r="Y66" s="295">
        <v>13.1</v>
      </c>
      <c r="Z66" s="295">
        <v>49</v>
      </c>
      <c r="AA66" s="295">
        <v>37</v>
      </c>
      <c r="AB66" s="295">
        <v>16.3</v>
      </c>
      <c r="AC66" s="295">
        <v>39.5</v>
      </c>
      <c r="AD66" s="295" t="s">
        <v>460</v>
      </c>
      <c r="AE66" s="295">
        <v>31.3</v>
      </c>
      <c r="AF66" s="295" t="s">
        <v>460</v>
      </c>
      <c r="AG66" s="295">
        <v>41</v>
      </c>
      <c r="AH66" s="295" t="s">
        <v>460</v>
      </c>
      <c r="AI66" s="295">
        <v>33</v>
      </c>
      <c r="AJ66" s="295" t="s">
        <v>460</v>
      </c>
    </row>
    <row r="67" spans="1:36" x14ac:dyDescent="0.25">
      <c r="A67" s="295" t="s">
        <v>121</v>
      </c>
      <c r="B67" s="295" t="s">
        <v>144</v>
      </c>
      <c r="C67" s="295" t="s">
        <v>123</v>
      </c>
      <c r="D67" s="295" t="s">
        <v>38</v>
      </c>
      <c r="E67" s="295" t="s">
        <v>132</v>
      </c>
      <c r="F67" s="295" t="s">
        <v>133</v>
      </c>
      <c r="G67" s="295">
        <v>925</v>
      </c>
      <c r="H67" s="295" t="s">
        <v>253</v>
      </c>
      <c r="I67" s="295" t="s">
        <v>254</v>
      </c>
      <c r="J67" s="295">
        <v>319.5</v>
      </c>
      <c r="K67" s="295">
        <v>31</v>
      </c>
      <c r="L67" s="295">
        <v>9.6999999999999993</v>
      </c>
      <c r="M67" s="295">
        <v>1433.6</v>
      </c>
      <c r="N67" s="295">
        <v>1.8</v>
      </c>
      <c r="O67" s="295">
        <v>13.4</v>
      </c>
      <c r="P67" s="295">
        <v>7.9</v>
      </c>
      <c r="Q67" s="295">
        <v>4</v>
      </c>
      <c r="R67" s="295">
        <v>21</v>
      </c>
      <c r="S67" s="295">
        <v>6.2</v>
      </c>
      <c r="T67" s="295">
        <v>188.2</v>
      </c>
      <c r="U67" s="295">
        <v>2881</v>
      </c>
      <c r="V67" s="295">
        <v>15.3</v>
      </c>
      <c r="W67" s="295">
        <v>329</v>
      </c>
      <c r="X67" s="295">
        <v>34</v>
      </c>
      <c r="Y67" s="295">
        <v>10.3</v>
      </c>
      <c r="Z67" s="295">
        <v>15</v>
      </c>
      <c r="AA67" s="295">
        <v>10</v>
      </c>
      <c r="AB67" s="295">
        <v>4.4000000000000004</v>
      </c>
      <c r="AC67" s="295">
        <v>38.799999999999997</v>
      </c>
      <c r="AD67" s="295" t="s">
        <v>460</v>
      </c>
      <c r="AE67" s="295">
        <v>31</v>
      </c>
      <c r="AF67" s="295" t="s">
        <v>460</v>
      </c>
      <c r="AG67" s="295">
        <v>40</v>
      </c>
      <c r="AH67" s="295" t="s">
        <v>460</v>
      </c>
      <c r="AI67" s="295">
        <v>34</v>
      </c>
      <c r="AJ67" s="295" t="s">
        <v>460</v>
      </c>
    </row>
    <row r="68" spans="1:36" x14ac:dyDescent="0.25">
      <c r="A68" s="295" t="s">
        <v>121</v>
      </c>
      <c r="B68" s="295" t="s">
        <v>144</v>
      </c>
      <c r="C68" s="295" t="s">
        <v>123</v>
      </c>
      <c r="D68" s="295" t="s">
        <v>38</v>
      </c>
      <c r="E68" s="295" t="s">
        <v>132</v>
      </c>
      <c r="F68" s="295" t="s">
        <v>133</v>
      </c>
      <c r="G68" s="295">
        <v>928</v>
      </c>
      <c r="H68" s="295" t="s">
        <v>255</v>
      </c>
      <c r="I68" s="295" t="s">
        <v>256</v>
      </c>
      <c r="J68" s="295">
        <v>307.10000000000002</v>
      </c>
      <c r="K68" s="295">
        <v>51.2</v>
      </c>
      <c r="L68" s="295">
        <v>16.7</v>
      </c>
      <c r="M68" s="295">
        <v>1455.2</v>
      </c>
      <c r="N68" s="295">
        <v>1.9</v>
      </c>
      <c r="O68" s="295">
        <v>106</v>
      </c>
      <c r="P68" s="295">
        <v>106</v>
      </c>
      <c r="Q68" s="295">
        <v>25.7</v>
      </c>
      <c r="R68" s="295">
        <v>112</v>
      </c>
      <c r="S68" s="295">
        <v>26.7</v>
      </c>
      <c r="T68" s="295">
        <v>198</v>
      </c>
      <c r="U68" s="295">
        <v>3703</v>
      </c>
      <c r="V68" s="295">
        <v>18.7</v>
      </c>
      <c r="W68" s="295">
        <v>326</v>
      </c>
      <c r="X68" s="295">
        <v>54</v>
      </c>
      <c r="Y68" s="295">
        <v>16.600000000000001</v>
      </c>
      <c r="Z68" s="295">
        <v>106</v>
      </c>
      <c r="AA68" s="295">
        <v>106</v>
      </c>
      <c r="AB68" s="295">
        <v>24.5</v>
      </c>
      <c r="AC68" s="295">
        <v>88.9</v>
      </c>
      <c r="AD68" s="295" t="s">
        <v>460</v>
      </c>
      <c r="AE68" s="295">
        <v>51.2</v>
      </c>
      <c r="AF68" s="295" t="s">
        <v>460</v>
      </c>
      <c r="AG68" s="295">
        <v>90</v>
      </c>
      <c r="AH68" s="295" t="s">
        <v>460</v>
      </c>
      <c r="AI68" s="295">
        <v>54</v>
      </c>
      <c r="AJ68" s="295" t="s">
        <v>460</v>
      </c>
    </row>
    <row r="69" spans="1:36" x14ac:dyDescent="0.25">
      <c r="A69" s="295" t="s">
        <v>121</v>
      </c>
      <c r="B69" s="295" t="s">
        <v>144</v>
      </c>
      <c r="C69" s="295" t="s">
        <v>123</v>
      </c>
      <c r="D69" s="295" t="s">
        <v>38</v>
      </c>
      <c r="E69" s="295" t="s">
        <v>132</v>
      </c>
      <c r="F69" s="295" t="s">
        <v>133</v>
      </c>
      <c r="G69" s="295">
        <v>892</v>
      </c>
      <c r="H69" s="295" t="s">
        <v>257</v>
      </c>
      <c r="I69" s="295" t="s">
        <v>258</v>
      </c>
      <c r="J69" s="295">
        <v>238</v>
      </c>
      <c r="K69" s="295">
        <v>35.799999999999997</v>
      </c>
      <c r="L69" s="295">
        <v>15</v>
      </c>
      <c r="M69" s="295">
        <v>1929.9</v>
      </c>
      <c r="N69" s="295">
        <v>3.2</v>
      </c>
      <c r="O69" s="295">
        <v>23</v>
      </c>
      <c r="P69" s="295">
        <v>23</v>
      </c>
      <c r="Q69" s="295">
        <v>8.8000000000000007</v>
      </c>
      <c r="R69" s="295">
        <v>35</v>
      </c>
      <c r="S69" s="295">
        <v>12.8</v>
      </c>
      <c r="T69" s="295">
        <v>140.19999999999999</v>
      </c>
      <c r="U69" s="295">
        <v>2642</v>
      </c>
      <c r="V69" s="295">
        <v>18.8</v>
      </c>
      <c r="W69" s="295">
        <v>255</v>
      </c>
      <c r="X69" s="295">
        <v>41</v>
      </c>
      <c r="Y69" s="295">
        <v>16.100000000000001</v>
      </c>
      <c r="Z69" s="295">
        <v>23</v>
      </c>
      <c r="AA69" s="295">
        <v>23</v>
      </c>
      <c r="AB69" s="295">
        <v>8.3000000000000007</v>
      </c>
      <c r="AC69" s="295">
        <v>36</v>
      </c>
      <c r="AD69" s="295" t="s">
        <v>460</v>
      </c>
      <c r="AE69" s="295">
        <v>35.799999999999997</v>
      </c>
      <c r="AF69" s="295" t="s">
        <v>460</v>
      </c>
      <c r="AG69" s="295">
        <v>39</v>
      </c>
      <c r="AH69" s="295" t="s">
        <v>460</v>
      </c>
      <c r="AI69" s="295">
        <v>41</v>
      </c>
      <c r="AJ69" s="295" t="s">
        <v>460</v>
      </c>
    </row>
    <row r="70" spans="1:36" x14ac:dyDescent="0.25">
      <c r="A70" s="295" t="s">
        <v>121</v>
      </c>
      <c r="B70" s="295" t="s">
        <v>144</v>
      </c>
      <c r="C70" s="295" t="s">
        <v>123</v>
      </c>
      <c r="D70" s="295" t="s">
        <v>38</v>
      </c>
      <c r="E70" s="295" t="s">
        <v>132</v>
      </c>
      <c r="F70" s="295" t="s">
        <v>133</v>
      </c>
      <c r="G70" s="295">
        <v>891</v>
      </c>
      <c r="H70" s="295" t="s">
        <v>259</v>
      </c>
      <c r="I70" s="295" t="s">
        <v>260</v>
      </c>
      <c r="J70" s="295">
        <v>430.4</v>
      </c>
      <c r="K70" s="295">
        <v>48.7</v>
      </c>
      <c r="L70" s="295">
        <v>11.3</v>
      </c>
      <c r="M70" s="295">
        <v>5455</v>
      </c>
      <c r="N70" s="295">
        <v>5</v>
      </c>
      <c r="O70" s="295">
        <v>70</v>
      </c>
      <c r="P70" s="295">
        <v>28.8</v>
      </c>
      <c r="Q70" s="295">
        <v>14</v>
      </c>
      <c r="R70" s="295">
        <v>29.5</v>
      </c>
      <c r="S70" s="295">
        <v>6.4</v>
      </c>
      <c r="T70" s="295">
        <v>231.5</v>
      </c>
      <c r="U70" s="295">
        <v>4077</v>
      </c>
      <c r="V70" s="295">
        <v>17.600000000000001</v>
      </c>
      <c r="W70" s="295">
        <v>484</v>
      </c>
      <c r="X70" s="295">
        <v>57</v>
      </c>
      <c r="Y70" s="295">
        <v>11.8</v>
      </c>
      <c r="Z70" s="295">
        <v>71</v>
      </c>
      <c r="AA70" s="295">
        <v>31</v>
      </c>
      <c r="AB70" s="295">
        <v>12.8</v>
      </c>
      <c r="AC70" s="295">
        <v>41</v>
      </c>
      <c r="AD70" s="295" t="s">
        <v>460</v>
      </c>
      <c r="AE70" s="295">
        <v>48.7</v>
      </c>
      <c r="AF70" s="295" t="s">
        <v>460</v>
      </c>
      <c r="AG70" s="295">
        <v>44</v>
      </c>
      <c r="AH70" s="295" t="s">
        <v>460</v>
      </c>
      <c r="AI70" s="295">
        <v>57</v>
      </c>
      <c r="AJ70" s="295" t="s">
        <v>460</v>
      </c>
    </row>
    <row r="71" spans="1:36" x14ac:dyDescent="0.25">
      <c r="A71" s="295" t="s">
        <v>121</v>
      </c>
      <c r="B71" s="295" t="s">
        <v>144</v>
      </c>
      <c r="C71" s="295" t="s">
        <v>123</v>
      </c>
      <c r="D71" s="295" t="s">
        <v>38</v>
      </c>
      <c r="E71" s="295" t="s">
        <v>132</v>
      </c>
      <c r="F71" s="295" t="s">
        <v>133</v>
      </c>
      <c r="G71" s="295">
        <v>857</v>
      </c>
      <c r="H71" s="295" t="s">
        <v>261</v>
      </c>
      <c r="I71" s="295" t="s">
        <v>262</v>
      </c>
      <c r="J71" s="295">
        <v>20.6</v>
      </c>
      <c r="K71" s="295">
        <v>6</v>
      </c>
      <c r="L71" s="295">
        <v>29.2</v>
      </c>
      <c r="M71" s="295">
        <v>77</v>
      </c>
      <c r="N71" s="295">
        <v>1.5</v>
      </c>
      <c r="O71" s="295">
        <v>2</v>
      </c>
      <c r="P71" s="295">
        <v>2</v>
      </c>
      <c r="Q71" s="295">
        <v>8.9</v>
      </c>
      <c r="R71" s="295">
        <v>2</v>
      </c>
      <c r="S71" s="295">
        <v>8.9</v>
      </c>
      <c r="T71" s="295">
        <v>10</v>
      </c>
      <c r="U71" s="295">
        <v>149</v>
      </c>
      <c r="V71" s="295">
        <v>14.9</v>
      </c>
      <c r="W71" s="295">
        <v>23</v>
      </c>
      <c r="X71" s="295">
        <v>9</v>
      </c>
      <c r="Y71" s="295">
        <v>39.1</v>
      </c>
      <c r="Z71" s="295">
        <v>2</v>
      </c>
      <c r="AA71" s="295">
        <v>2</v>
      </c>
      <c r="AB71" s="295">
        <v>8</v>
      </c>
      <c r="AC71" s="295">
        <v>7.6</v>
      </c>
      <c r="AD71" s="295" t="s">
        <v>460</v>
      </c>
      <c r="AE71" s="295">
        <v>6</v>
      </c>
      <c r="AF71" s="295" t="s">
        <v>460</v>
      </c>
      <c r="AG71" s="295">
        <v>12</v>
      </c>
      <c r="AH71" s="295" t="s">
        <v>460</v>
      </c>
      <c r="AI71" s="295">
        <v>9</v>
      </c>
      <c r="AJ71" s="295" t="s">
        <v>460</v>
      </c>
    </row>
    <row r="72" spans="1:36" x14ac:dyDescent="0.25">
      <c r="A72" s="295" t="s">
        <v>121</v>
      </c>
      <c r="B72" s="295" t="s">
        <v>144</v>
      </c>
      <c r="C72" s="295" t="s">
        <v>123</v>
      </c>
      <c r="D72" s="295" t="s">
        <v>38</v>
      </c>
      <c r="E72" s="295" t="s">
        <v>134</v>
      </c>
      <c r="F72" s="295" t="s">
        <v>135</v>
      </c>
      <c r="G72" s="295">
        <v>330</v>
      </c>
      <c r="H72" s="295" t="s">
        <v>263</v>
      </c>
      <c r="I72" s="295" t="s">
        <v>264</v>
      </c>
      <c r="J72" s="295">
        <v>662.5</v>
      </c>
      <c r="K72" s="295">
        <v>89.1</v>
      </c>
      <c r="L72" s="295">
        <v>13.4</v>
      </c>
      <c r="M72" s="295">
        <v>6318</v>
      </c>
      <c r="N72" s="295">
        <v>3.8</v>
      </c>
      <c r="O72" s="295">
        <v>101.8</v>
      </c>
      <c r="P72" s="295">
        <v>101.8</v>
      </c>
      <c r="Q72" s="295">
        <v>13.3</v>
      </c>
      <c r="R72" s="295">
        <v>158</v>
      </c>
      <c r="S72" s="295">
        <v>19.3</v>
      </c>
      <c r="T72" s="295">
        <v>466.5</v>
      </c>
      <c r="U72" s="295">
        <v>7453</v>
      </c>
      <c r="V72" s="295">
        <v>16</v>
      </c>
      <c r="W72" s="295">
        <v>690</v>
      </c>
      <c r="X72" s="295">
        <v>101</v>
      </c>
      <c r="Y72" s="295">
        <v>14.6</v>
      </c>
      <c r="Z72" s="295">
        <v>106</v>
      </c>
      <c r="AA72" s="295">
        <v>106</v>
      </c>
      <c r="AB72" s="295">
        <v>13.3</v>
      </c>
      <c r="AC72" s="295">
        <v>111.8</v>
      </c>
      <c r="AD72" s="295" t="s">
        <v>460</v>
      </c>
      <c r="AE72" s="295">
        <v>89.1</v>
      </c>
      <c r="AF72" s="295" t="s">
        <v>460</v>
      </c>
      <c r="AG72" s="295">
        <v>120</v>
      </c>
      <c r="AH72" s="295" t="s">
        <v>460</v>
      </c>
      <c r="AI72" s="295">
        <v>101</v>
      </c>
      <c r="AJ72" s="295" t="s">
        <v>460</v>
      </c>
    </row>
    <row r="73" spans="1:36" x14ac:dyDescent="0.25">
      <c r="A73" s="295" t="s">
        <v>121</v>
      </c>
      <c r="B73" s="295" t="s">
        <v>144</v>
      </c>
      <c r="C73" s="295" t="s">
        <v>123</v>
      </c>
      <c r="D73" s="295" t="s">
        <v>38</v>
      </c>
      <c r="E73" s="295" t="s">
        <v>134</v>
      </c>
      <c r="F73" s="295" t="s">
        <v>135</v>
      </c>
      <c r="G73" s="295">
        <v>331</v>
      </c>
      <c r="H73" s="295" t="s">
        <v>265</v>
      </c>
      <c r="I73" s="295" t="s">
        <v>266</v>
      </c>
      <c r="J73" s="295">
        <v>280.60000000000002</v>
      </c>
      <c r="K73" s="295">
        <v>51.3</v>
      </c>
      <c r="L73" s="295">
        <v>18.3</v>
      </c>
      <c r="M73" s="295">
        <v>2456</v>
      </c>
      <c r="N73" s="295">
        <v>3.5</v>
      </c>
      <c r="O73" s="295">
        <v>53.5</v>
      </c>
      <c r="P73" s="295">
        <v>53.5</v>
      </c>
      <c r="Q73" s="295">
        <v>16</v>
      </c>
      <c r="R73" s="295">
        <v>76</v>
      </c>
      <c r="S73" s="295">
        <v>21.3</v>
      </c>
      <c r="T73" s="295">
        <v>177.9</v>
      </c>
      <c r="U73" s="295">
        <v>2682</v>
      </c>
      <c r="V73" s="295">
        <v>15.1</v>
      </c>
      <c r="W73" s="295">
        <v>296</v>
      </c>
      <c r="X73" s="295">
        <v>68</v>
      </c>
      <c r="Y73" s="295">
        <v>23</v>
      </c>
      <c r="Z73" s="295">
        <v>57</v>
      </c>
      <c r="AA73" s="295">
        <v>57</v>
      </c>
      <c r="AB73" s="295">
        <v>16.100000000000001</v>
      </c>
      <c r="AC73" s="295">
        <v>64.599999999999994</v>
      </c>
      <c r="AD73" s="295" t="s">
        <v>460</v>
      </c>
      <c r="AE73" s="295">
        <v>51.3</v>
      </c>
      <c r="AF73" s="295" t="s">
        <v>460</v>
      </c>
      <c r="AG73" s="295">
        <v>79</v>
      </c>
      <c r="AH73" s="295" t="s">
        <v>460</v>
      </c>
      <c r="AI73" s="295">
        <v>68</v>
      </c>
      <c r="AJ73" s="295" t="s">
        <v>460</v>
      </c>
    </row>
    <row r="74" spans="1:36" x14ac:dyDescent="0.25">
      <c r="A74" s="295" t="s">
        <v>121</v>
      </c>
      <c r="B74" s="295" t="s">
        <v>144</v>
      </c>
      <c r="C74" s="295" t="s">
        <v>123</v>
      </c>
      <c r="D74" s="295" t="s">
        <v>38</v>
      </c>
      <c r="E74" s="295" t="s">
        <v>134</v>
      </c>
      <c r="F74" s="295" t="s">
        <v>135</v>
      </c>
      <c r="G74" s="295">
        <v>332</v>
      </c>
      <c r="H74" s="295" t="s">
        <v>267</v>
      </c>
      <c r="I74" s="295" t="s">
        <v>268</v>
      </c>
      <c r="J74" s="295">
        <v>163.1</v>
      </c>
      <c r="K74" s="295">
        <v>27.2</v>
      </c>
      <c r="L74" s="295">
        <v>16.7</v>
      </c>
      <c r="M74" s="295">
        <v>1941.2</v>
      </c>
      <c r="N74" s="295">
        <v>4.7</v>
      </c>
      <c r="O74" s="295">
        <v>82.8</v>
      </c>
      <c r="P74" s="295">
        <v>76</v>
      </c>
      <c r="Q74" s="295">
        <v>33.700000000000003</v>
      </c>
      <c r="R74" s="295">
        <v>76.400000000000006</v>
      </c>
      <c r="S74" s="295">
        <v>31.9</v>
      </c>
      <c r="T74" s="295">
        <v>95.9</v>
      </c>
      <c r="U74" s="295">
        <v>1912</v>
      </c>
      <c r="V74" s="295">
        <v>19.899999999999999</v>
      </c>
      <c r="W74" s="295">
        <v>179</v>
      </c>
      <c r="X74" s="295">
        <v>30</v>
      </c>
      <c r="Y74" s="295">
        <v>16.8</v>
      </c>
      <c r="Z74" s="295">
        <v>84</v>
      </c>
      <c r="AA74" s="295">
        <v>84</v>
      </c>
      <c r="AB74" s="295">
        <v>31.9</v>
      </c>
      <c r="AC74" s="295">
        <v>25</v>
      </c>
      <c r="AD74" s="295" t="s">
        <v>460</v>
      </c>
      <c r="AE74" s="295">
        <v>27.2</v>
      </c>
      <c r="AF74" s="295" t="s">
        <v>460</v>
      </c>
      <c r="AG74" s="295">
        <v>27</v>
      </c>
      <c r="AH74" s="295" t="s">
        <v>460</v>
      </c>
      <c r="AI74" s="295">
        <v>30</v>
      </c>
      <c r="AJ74" s="295" t="s">
        <v>460</v>
      </c>
    </row>
    <row r="75" spans="1:36" x14ac:dyDescent="0.25">
      <c r="A75" s="295" t="s">
        <v>121</v>
      </c>
      <c r="B75" s="295" t="s">
        <v>144</v>
      </c>
      <c r="C75" s="295" t="s">
        <v>123</v>
      </c>
      <c r="D75" s="295" t="s">
        <v>38</v>
      </c>
      <c r="E75" s="295" t="s">
        <v>134</v>
      </c>
      <c r="F75" s="295" t="s">
        <v>135</v>
      </c>
      <c r="G75" s="295">
        <v>884</v>
      </c>
      <c r="H75" s="295" t="s">
        <v>269</v>
      </c>
      <c r="I75" s="295" t="s">
        <v>270</v>
      </c>
      <c r="J75" s="295">
        <v>84.4</v>
      </c>
      <c r="K75" s="295">
        <v>14.8</v>
      </c>
      <c r="L75" s="295">
        <v>17.5</v>
      </c>
      <c r="M75" s="295">
        <v>438</v>
      </c>
      <c r="N75" s="295">
        <v>2.1</v>
      </c>
      <c r="O75" s="295">
        <v>16.399999999999999</v>
      </c>
      <c r="P75" s="295">
        <v>14.4</v>
      </c>
      <c r="Q75" s="295">
        <v>16.3</v>
      </c>
      <c r="R75" s="295">
        <v>31</v>
      </c>
      <c r="S75" s="295">
        <v>26.9</v>
      </c>
      <c r="T75" s="295">
        <v>66.599999999999994</v>
      </c>
      <c r="U75" s="295">
        <v>1098</v>
      </c>
      <c r="V75" s="295">
        <v>16.5</v>
      </c>
      <c r="W75" s="295">
        <v>92</v>
      </c>
      <c r="X75" s="295">
        <v>16</v>
      </c>
      <c r="Y75" s="295">
        <v>17.399999999999999</v>
      </c>
      <c r="Z75" s="295">
        <v>23</v>
      </c>
      <c r="AA75" s="295">
        <v>23</v>
      </c>
      <c r="AB75" s="295">
        <v>20</v>
      </c>
      <c r="AC75" s="295">
        <v>11.4</v>
      </c>
      <c r="AD75" s="295" t="s">
        <v>460</v>
      </c>
      <c r="AE75" s="295">
        <v>14.8</v>
      </c>
      <c r="AF75" s="295" t="s">
        <v>460</v>
      </c>
      <c r="AG75" s="295">
        <v>12</v>
      </c>
      <c r="AH75" s="295" t="s">
        <v>460</v>
      </c>
      <c r="AI75" s="295">
        <v>16</v>
      </c>
      <c r="AJ75" s="295" t="s">
        <v>460</v>
      </c>
    </row>
    <row r="76" spans="1:36" x14ac:dyDescent="0.25">
      <c r="A76" s="295" t="s">
        <v>121</v>
      </c>
      <c r="B76" s="295" t="s">
        <v>144</v>
      </c>
      <c r="C76" s="295" t="s">
        <v>123</v>
      </c>
      <c r="D76" s="295" t="s">
        <v>38</v>
      </c>
      <c r="E76" s="295" t="s">
        <v>134</v>
      </c>
      <c r="F76" s="295" t="s">
        <v>135</v>
      </c>
      <c r="G76" s="295">
        <v>333</v>
      </c>
      <c r="H76" s="295" t="s">
        <v>271</v>
      </c>
      <c r="I76" s="295" t="s">
        <v>272</v>
      </c>
      <c r="J76" s="295">
        <v>213.6</v>
      </c>
      <c r="K76" s="295">
        <v>30.6</v>
      </c>
      <c r="L76" s="295">
        <v>14.3</v>
      </c>
      <c r="M76" s="295">
        <v>2708.1</v>
      </c>
      <c r="N76" s="295">
        <v>5</v>
      </c>
      <c r="O76" s="295">
        <v>96</v>
      </c>
      <c r="P76" s="295">
        <v>52</v>
      </c>
      <c r="Q76" s="295">
        <v>31</v>
      </c>
      <c r="R76" s="295">
        <v>75.2</v>
      </c>
      <c r="S76" s="295">
        <v>26</v>
      </c>
      <c r="T76" s="295">
        <v>175.3</v>
      </c>
      <c r="U76" s="295">
        <v>3157</v>
      </c>
      <c r="V76" s="295">
        <v>18</v>
      </c>
      <c r="W76" s="295">
        <v>226</v>
      </c>
      <c r="X76" s="295">
        <v>36</v>
      </c>
      <c r="Y76" s="295">
        <v>15.9</v>
      </c>
      <c r="Z76" s="295">
        <v>96</v>
      </c>
      <c r="AA76" s="295">
        <v>52</v>
      </c>
      <c r="AB76" s="295">
        <v>29.8</v>
      </c>
      <c r="AC76" s="295">
        <v>49.5</v>
      </c>
      <c r="AD76" s="295" t="s">
        <v>460</v>
      </c>
      <c r="AE76" s="295">
        <v>30.6</v>
      </c>
      <c r="AF76" s="295" t="s">
        <v>460</v>
      </c>
      <c r="AG76" s="295">
        <v>54</v>
      </c>
      <c r="AH76" s="295" t="s">
        <v>460</v>
      </c>
      <c r="AI76" s="295">
        <v>36</v>
      </c>
      <c r="AJ76" s="295" t="s">
        <v>460</v>
      </c>
    </row>
    <row r="77" spans="1:36" x14ac:dyDescent="0.25">
      <c r="A77" s="295" t="s">
        <v>121</v>
      </c>
      <c r="B77" s="295" t="s">
        <v>144</v>
      </c>
      <c r="C77" s="295" t="s">
        <v>123</v>
      </c>
      <c r="D77" s="295" t="s">
        <v>38</v>
      </c>
      <c r="E77" s="295" t="s">
        <v>134</v>
      </c>
      <c r="F77" s="295" t="s">
        <v>135</v>
      </c>
      <c r="G77" s="295">
        <v>893</v>
      </c>
      <c r="H77" s="295" t="s">
        <v>273</v>
      </c>
      <c r="I77" s="295" t="s">
        <v>274</v>
      </c>
      <c r="J77" s="295">
        <v>102.7</v>
      </c>
      <c r="K77" s="295">
        <v>11.1</v>
      </c>
      <c r="L77" s="295">
        <v>10.8</v>
      </c>
      <c r="M77" s="295">
        <v>723.9</v>
      </c>
      <c r="N77" s="295">
        <v>2.8</v>
      </c>
      <c r="O77" s="295">
        <v>12.5</v>
      </c>
      <c r="P77" s="295">
        <v>12.5</v>
      </c>
      <c r="Q77" s="295">
        <v>10.8</v>
      </c>
      <c r="R77" s="295">
        <v>12.5</v>
      </c>
      <c r="S77" s="295">
        <v>10.8</v>
      </c>
      <c r="T77" s="295">
        <v>54.7</v>
      </c>
      <c r="U77" s="295">
        <v>957</v>
      </c>
      <c r="V77" s="295">
        <v>17.5</v>
      </c>
      <c r="W77" s="295">
        <v>113</v>
      </c>
      <c r="X77" s="295">
        <v>12</v>
      </c>
      <c r="Y77" s="295">
        <v>10.6</v>
      </c>
      <c r="Z77" s="295">
        <v>13</v>
      </c>
      <c r="AA77" s="295">
        <v>13</v>
      </c>
      <c r="AB77" s="295">
        <v>10.3</v>
      </c>
      <c r="AC77" s="295">
        <v>12.6</v>
      </c>
      <c r="AD77" s="295" t="s">
        <v>460</v>
      </c>
      <c r="AE77" s="295">
        <v>11.1</v>
      </c>
      <c r="AF77" s="295" t="s">
        <v>460</v>
      </c>
      <c r="AG77" s="295">
        <v>13</v>
      </c>
      <c r="AH77" s="295" t="s">
        <v>460</v>
      </c>
      <c r="AI77" s="295">
        <v>12</v>
      </c>
      <c r="AJ77" s="295" t="s">
        <v>460</v>
      </c>
    </row>
    <row r="78" spans="1:36" x14ac:dyDescent="0.25">
      <c r="A78" s="295" t="s">
        <v>121</v>
      </c>
      <c r="B78" s="295" t="s">
        <v>144</v>
      </c>
      <c r="C78" s="295" t="s">
        <v>123</v>
      </c>
      <c r="D78" s="295" t="s">
        <v>38</v>
      </c>
      <c r="E78" s="295" t="s">
        <v>134</v>
      </c>
      <c r="F78" s="295" t="s">
        <v>135</v>
      </c>
      <c r="G78" s="295">
        <v>334</v>
      </c>
      <c r="H78" s="295" t="s">
        <v>275</v>
      </c>
      <c r="I78" s="295" t="s">
        <v>276</v>
      </c>
      <c r="J78" s="295">
        <v>85.4</v>
      </c>
      <c r="K78" s="295">
        <v>12</v>
      </c>
      <c r="L78" s="295">
        <v>14</v>
      </c>
      <c r="M78" s="295">
        <v>1133</v>
      </c>
      <c r="N78" s="295">
        <v>5.2</v>
      </c>
      <c r="O78" s="295">
        <v>25.8</v>
      </c>
      <c r="P78" s="295">
        <v>19</v>
      </c>
      <c r="Q78" s="295">
        <v>23.2</v>
      </c>
      <c r="R78" s="295">
        <v>24.6</v>
      </c>
      <c r="S78" s="295">
        <v>22.4</v>
      </c>
      <c r="T78" s="295">
        <v>78.5</v>
      </c>
      <c r="U78" s="295">
        <v>1197</v>
      </c>
      <c r="V78" s="295">
        <v>15.2</v>
      </c>
      <c r="W78" s="295">
        <v>93</v>
      </c>
      <c r="X78" s="295">
        <v>12</v>
      </c>
      <c r="Y78" s="295">
        <v>12.9</v>
      </c>
      <c r="Z78" s="295">
        <v>26</v>
      </c>
      <c r="AA78" s="295">
        <v>23</v>
      </c>
      <c r="AB78" s="295">
        <v>21.8</v>
      </c>
      <c r="AC78" s="295" t="s">
        <v>362</v>
      </c>
      <c r="AD78" s="295" t="s">
        <v>362</v>
      </c>
      <c r="AE78" s="295">
        <v>12</v>
      </c>
      <c r="AF78" s="295" t="s">
        <v>460</v>
      </c>
      <c r="AG78" s="295" t="s">
        <v>362</v>
      </c>
      <c r="AH78" s="295" t="s">
        <v>362</v>
      </c>
      <c r="AI78" s="295">
        <v>12</v>
      </c>
      <c r="AJ78" s="295" t="s">
        <v>460</v>
      </c>
    </row>
    <row r="79" spans="1:36" x14ac:dyDescent="0.25">
      <c r="A79" s="295" t="s">
        <v>121</v>
      </c>
      <c r="B79" s="295" t="s">
        <v>144</v>
      </c>
      <c r="C79" s="295" t="s">
        <v>123</v>
      </c>
      <c r="D79" s="295" t="s">
        <v>38</v>
      </c>
      <c r="E79" s="295" t="s">
        <v>134</v>
      </c>
      <c r="F79" s="295" t="s">
        <v>135</v>
      </c>
      <c r="G79" s="295">
        <v>860</v>
      </c>
      <c r="H79" s="295" t="s">
        <v>277</v>
      </c>
      <c r="I79" s="295" t="s">
        <v>278</v>
      </c>
      <c r="J79" s="295">
        <v>350.9</v>
      </c>
      <c r="K79" s="295">
        <v>51.3</v>
      </c>
      <c r="L79" s="295">
        <v>14.6</v>
      </c>
      <c r="M79" s="295">
        <v>4261</v>
      </c>
      <c r="N79" s="295">
        <v>4.8</v>
      </c>
      <c r="O79" s="295">
        <v>33.9</v>
      </c>
      <c r="P79" s="295">
        <v>33.9</v>
      </c>
      <c r="Q79" s="295">
        <v>8.8000000000000007</v>
      </c>
      <c r="R79" s="295">
        <v>62</v>
      </c>
      <c r="S79" s="295">
        <v>15</v>
      </c>
      <c r="T79" s="295">
        <v>281.8</v>
      </c>
      <c r="U79" s="295">
        <v>5353</v>
      </c>
      <c r="V79" s="295">
        <v>19</v>
      </c>
      <c r="W79" s="295">
        <v>384</v>
      </c>
      <c r="X79" s="295">
        <v>59</v>
      </c>
      <c r="Y79" s="295">
        <v>15.4</v>
      </c>
      <c r="Z79" s="295">
        <v>35</v>
      </c>
      <c r="AA79" s="295">
        <v>35</v>
      </c>
      <c r="AB79" s="295">
        <v>8.4</v>
      </c>
      <c r="AC79" s="295">
        <v>40.5</v>
      </c>
      <c r="AD79" s="295" t="s">
        <v>460</v>
      </c>
      <c r="AE79" s="295">
        <v>51.3</v>
      </c>
      <c r="AF79" s="295" t="s">
        <v>460</v>
      </c>
      <c r="AG79" s="295">
        <v>46</v>
      </c>
      <c r="AH79" s="295" t="s">
        <v>460</v>
      </c>
      <c r="AI79" s="295">
        <v>59</v>
      </c>
      <c r="AJ79" s="295" t="s">
        <v>460</v>
      </c>
    </row>
    <row r="80" spans="1:36" x14ac:dyDescent="0.25">
      <c r="A80" s="295" t="s">
        <v>121</v>
      </c>
      <c r="B80" s="295" t="s">
        <v>144</v>
      </c>
      <c r="C80" s="295" t="s">
        <v>123</v>
      </c>
      <c r="D80" s="295" t="s">
        <v>38</v>
      </c>
      <c r="E80" s="295" t="s">
        <v>134</v>
      </c>
      <c r="F80" s="295" t="s">
        <v>135</v>
      </c>
      <c r="G80" s="295">
        <v>861</v>
      </c>
      <c r="H80" s="295" t="s">
        <v>279</v>
      </c>
      <c r="I80" s="295" t="s">
        <v>280</v>
      </c>
      <c r="J80" s="295">
        <v>208.8</v>
      </c>
      <c r="K80" s="295">
        <v>21.4</v>
      </c>
      <c r="L80" s="295">
        <v>10.199999999999999</v>
      </c>
      <c r="M80" s="295">
        <v>2300.5</v>
      </c>
      <c r="N80" s="295">
        <v>4.4000000000000004</v>
      </c>
      <c r="O80" s="295">
        <v>28.9</v>
      </c>
      <c r="P80" s="295">
        <v>7</v>
      </c>
      <c r="Q80" s="295">
        <v>12.2</v>
      </c>
      <c r="R80" s="295">
        <v>14</v>
      </c>
      <c r="S80" s="295">
        <v>6.3</v>
      </c>
      <c r="T80" s="295">
        <v>140.80000000000001</v>
      </c>
      <c r="U80" s="295">
        <v>2967</v>
      </c>
      <c r="V80" s="295">
        <v>21.1</v>
      </c>
      <c r="W80" s="295">
        <v>225</v>
      </c>
      <c r="X80" s="295">
        <v>24</v>
      </c>
      <c r="Y80" s="295">
        <v>10.7</v>
      </c>
      <c r="Z80" s="295">
        <v>31</v>
      </c>
      <c r="AA80" s="295">
        <v>7</v>
      </c>
      <c r="AB80" s="295">
        <v>12.1</v>
      </c>
      <c r="AC80" s="295">
        <v>23.5</v>
      </c>
      <c r="AD80" s="295" t="s">
        <v>460</v>
      </c>
      <c r="AE80" s="295">
        <v>21.4</v>
      </c>
      <c r="AF80" s="295" t="s">
        <v>460</v>
      </c>
      <c r="AG80" s="295">
        <v>25</v>
      </c>
      <c r="AH80" s="295" t="s">
        <v>460</v>
      </c>
      <c r="AI80" s="295">
        <v>24</v>
      </c>
      <c r="AJ80" s="295" t="s">
        <v>460</v>
      </c>
    </row>
    <row r="81" spans="1:36" x14ac:dyDescent="0.25">
      <c r="A81" s="295" t="s">
        <v>121</v>
      </c>
      <c r="B81" s="295" t="s">
        <v>144</v>
      </c>
      <c r="C81" s="295" t="s">
        <v>123</v>
      </c>
      <c r="D81" s="295" t="s">
        <v>38</v>
      </c>
      <c r="E81" s="295" t="s">
        <v>134</v>
      </c>
      <c r="F81" s="295" t="s">
        <v>135</v>
      </c>
      <c r="G81" s="295">
        <v>894</v>
      </c>
      <c r="H81" s="295" t="s">
        <v>281</v>
      </c>
      <c r="I81" s="295" t="s">
        <v>282</v>
      </c>
      <c r="J81" s="295">
        <v>134.6</v>
      </c>
      <c r="K81" s="295">
        <v>11.2</v>
      </c>
      <c r="L81" s="295">
        <v>8.3000000000000007</v>
      </c>
      <c r="M81" s="295">
        <v>676.5</v>
      </c>
      <c r="N81" s="295">
        <v>2</v>
      </c>
      <c r="O81" s="295">
        <v>13</v>
      </c>
      <c r="P81" s="295">
        <v>6</v>
      </c>
      <c r="Q81" s="295">
        <v>8.8000000000000007</v>
      </c>
      <c r="R81" s="295">
        <v>7</v>
      </c>
      <c r="S81" s="295">
        <v>4.9000000000000004</v>
      </c>
      <c r="T81" s="295">
        <v>50.1</v>
      </c>
      <c r="U81" s="295">
        <v>1117</v>
      </c>
      <c r="V81" s="295">
        <v>22.3</v>
      </c>
      <c r="W81" s="295">
        <v>142</v>
      </c>
      <c r="X81" s="295">
        <v>12</v>
      </c>
      <c r="Y81" s="295">
        <v>8.5</v>
      </c>
      <c r="Z81" s="295">
        <v>13</v>
      </c>
      <c r="AA81" s="295">
        <v>6</v>
      </c>
      <c r="AB81" s="295">
        <v>8.4</v>
      </c>
      <c r="AC81" s="295">
        <v>21.7</v>
      </c>
      <c r="AD81" s="295" t="s">
        <v>460</v>
      </c>
      <c r="AE81" s="295">
        <v>11.2</v>
      </c>
      <c r="AF81" s="295" t="s">
        <v>460</v>
      </c>
      <c r="AG81" s="295">
        <v>24</v>
      </c>
      <c r="AH81" s="295" t="s">
        <v>460</v>
      </c>
      <c r="AI81" s="295">
        <v>12</v>
      </c>
      <c r="AJ81" s="295" t="s">
        <v>460</v>
      </c>
    </row>
    <row r="82" spans="1:36" x14ac:dyDescent="0.25">
      <c r="A82" s="295" t="s">
        <v>121</v>
      </c>
      <c r="B82" s="295" t="s">
        <v>144</v>
      </c>
      <c r="C82" s="295" t="s">
        <v>123</v>
      </c>
      <c r="D82" s="295" t="s">
        <v>38</v>
      </c>
      <c r="E82" s="295" t="s">
        <v>134</v>
      </c>
      <c r="F82" s="295" t="s">
        <v>135</v>
      </c>
      <c r="G82" s="295">
        <v>335</v>
      </c>
      <c r="H82" s="295" t="s">
        <v>283</v>
      </c>
      <c r="I82" s="295" t="s">
        <v>284</v>
      </c>
      <c r="J82" s="295">
        <v>173.3</v>
      </c>
      <c r="K82" s="295">
        <v>52.7</v>
      </c>
      <c r="L82" s="295">
        <v>30.4</v>
      </c>
      <c r="M82" s="295">
        <v>1464.5</v>
      </c>
      <c r="N82" s="295">
        <v>3.3</v>
      </c>
      <c r="O82" s="295">
        <v>65</v>
      </c>
      <c r="P82" s="295">
        <v>64.3</v>
      </c>
      <c r="Q82" s="295">
        <v>27.3</v>
      </c>
      <c r="R82" s="295">
        <v>66</v>
      </c>
      <c r="S82" s="295">
        <v>27.6</v>
      </c>
      <c r="T82" s="295">
        <v>155.19999999999999</v>
      </c>
      <c r="U82" s="295">
        <v>3092</v>
      </c>
      <c r="V82" s="295">
        <v>19.899999999999999</v>
      </c>
      <c r="W82" s="295">
        <v>181</v>
      </c>
      <c r="X82" s="295">
        <v>59</v>
      </c>
      <c r="Y82" s="295">
        <v>32.6</v>
      </c>
      <c r="Z82" s="295">
        <v>66</v>
      </c>
      <c r="AA82" s="295">
        <v>66</v>
      </c>
      <c r="AB82" s="295">
        <v>26.7</v>
      </c>
      <c r="AC82" s="295">
        <v>39.200000000000003</v>
      </c>
      <c r="AD82" s="295" t="s">
        <v>460</v>
      </c>
      <c r="AE82" s="295">
        <v>52.7</v>
      </c>
      <c r="AF82" s="295" t="s">
        <v>460</v>
      </c>
      <c r="AG82" s="295">
        <v>45</v>
      </c>
      <c r="AH82" s="295" t="s">
        <v>460</v>
      </c>
      <c r="AI82" s="295">
        <v>59</v>
      </c>
      <c r="AJ82" s="295" t="s">
        <v>460</v>
      </c>
    </row>
    <row r="83" spans="1:36" x14ac:dyDescent="0.25">
      <c r="A83" s="295" t="s">
        <v>121</v>
      </c>
      <c r="B83" s="295" t="s">
        <v>144</v>
      </c>
      <c r="C83" s="295" t="s">
        <v>123</v>
      </c>
      <c r="D83" s="295" t="s">
        <v>38</v>
      </c>
      <c r="E83" s="295" t="s">
        <v>134</v>
      </c>
      <c r="F83" s="295" t="s">
        <v>135</v>
      </c>
      <c r="G83" s="295">
        <v>937</v>
      </c>
      <c r="H83" s="295" t="s">
        <v>285</v>
      </c>
      <c r="I83" s="295" t="s">
        <v>286</v>
      </c>
      <c r="J83" s="295">
        <v>356.6</v>
      </c>
      <c r="K83" s="295">
        <v>59.3</v>
      </c>
      <c r="L83" s="295">
        <v>16.600000000000001</v>
      </c>
      <c r="M83" s="295">
        <v>2366.8000000000002</v>
      </c>
      <c r="N83" s="295">
        <v>2.6</v>
      </c>
      <c r="O83" s="295">
        <v>9.8000000000000007</v>
      </c>
      <c r="P83" s="295">
        <v>5.8</v>
      </c>
      <c r="Q83" s="295">
        <v>2.7</v>
      </c>
      <c r="R83" s="295">
        <v>13.1</v>
      </c>
      <c r="S83" s="295">
        <v>3.5</v>
      </c>
      <c r="T83" s="295">
        <v>145.30000000000001</v>
      </c>
      <c r="U83" s="295">
        <v>2699</v>
      </c>
      <c r="V83" s="295">
        <v>18.600000000000001</v>
      </c>
      <c r="W83" s="295">
        <v>388</v>
      </c>
      <c r="X83" s="295">
        <v>77</v>
      </c>
      <c r="Y83" s="295">
        <v>19.8</v>
      </c>
      <c r="Z83" s="295">
        <v>10</v>
      </c>
      <c r="AA83" s="295">
        <v>6</v>
      </c>
      <c r="AB83" s="295">
        <v>2.5</v>
      </c>
      <c r="AC83" s="295">
        <v>97.4</v>
      </c>
      <c r="AD83" s="295" t="s">
        <v>460</v>
      </c>
      <c r="AE83" s="295">
        <v>59.3</v>
      </c>
      <c r="AF83" s="295" t="s">
        <v>460</v>
      </c>
      <c r="AG83" s="295">
        <v>114</v>
      </c>
      <c r="AH83" s="295" t="s">
        <v>460</v>
      </c>
      <c r="AI83" s="295">
        <v>77</v>
      </c>
      <c r="AJ83" s="295" t="s">
        <v>460</v>
      </c>
    </row>
    <row r="84" spans="1:36" x14ac:dyDescent="0.25">
      <c r="A84" s="295" t="s">
        <v>121</v>
      </c>
      <c r="B84" s="295" t="s">
        <v>144</v>
      </c>
      <c r="C84" s="295" t="s">
        <v>123</v>
      </c>
      <c r="D84" s="295" t="s">
        <v>38</v>
      </c>
      <c r="E84" s="295" t="s">
        <v>134</v>
      </c>
      <c r="F84" s="295" t="s">
        <v>135</v>
      </c>
      <c r="G84" s="295">
        <v>336</v>
      </c>
      <c r="H84" s="295" t="s">
        <v>287</v>
      </c>
      <c r="I84" s="295" t="s">
        <v>288</v>
      </c>
      <c r="J84" s="295">
        <v>152</v>
      </c>
      <c r="K84" s="295">
        <v>43.5</v>
      </c>
      <c r="L84" s="295">
        <v>28.6</v>
      </c>
      <c r="M84" s="295">
        <v>2144</v>
      </c>
      <c r="N84" s="295">
        <v>5.6</v>
      </c>
      <c r="O84" s="295">
        <v>33.299999999999997</v>
      </c>
      <c r="P84" s="295">
        <v>32.5</v>
      </c>
      <c r="Q84" s="295">
        <v>18</v>
      </c>
      <c r="R84" s="295">
        <v>35.700000000000003</v>
      </c>
      <c r="S84" s="295">
        <v>19</v>
      </c>
      <c r="T84" s="295">
        <v>114</v>
      </c>
      <c r="U84" s="295">
        <v>2244</v>
      </c>
      <c r="V84" s="295">
        <v>19.7</v>
      </c>
      <c r="W84" s="295">
        <v>166</v>
      </c>
      <c r="X84" s="295">
        <v>48</v>
      </c>
      <c r="Y84" s="295">
        <v>28.9</v>
      </c>
      <c r="Z84" s="295">
        <v>36</v>
      </c>
      <c r="AA84" s="295">
        <v>34</v>
      </c>
      <c r="AB84" s="295">
        <v>17.8</v>
      </c>
      <c r="AC84" s="295">
        <v>42</v>
      </c>
      <c r="AD84" s="295" t="s">
        <v>460</v>
      </c>
      <c r="AE84" s="295">
        <v>43.5</v>
      </c>
      <c r="AF84" s="295" t="s">
        <v>460</v>
      </c>
      <c r="AG84" s="295">
        <v>48</v>
      </c>
      <c r="AH84" s="295" t="s">
        <v>460</v>
      </c>
      <c r="AI84" s="295">
        <v>48</v>
      </c>
      <c r="AJ84" s="295" t="s">
        <v>460</v>
      </c>
    </row>
    <row r="85" spans="1:36" x14ac:dyDescent="0.25">
      <c r="A85" s="295" t="s">
        <v>121</v>
      </c>
      <c r="B85" s="295" t="s">
        <v>144</v>
      </c>
      <c r="C85" s="295" t="s">
        <v>123</v>
      </c>
      <c r="D85" s="295" t="s">
        <v>38</v>
      </c>
      <c r="E85" s="295" t="s">
        <v>134</v>
      </c>
      <c r="F85" s="295" t="s">
        <v>135</v>
      </c>
      <c r="G85" s="295">
        <v>885</v>
      </c>
      <c r="H85" s="295" t="s">
        <v>289</v>
      </c>
      <c r="I85" s="295" t="s">
        <v>290</v>
      </c>
      <c r="J85" s="295">
        <v>230.5</v>
      </c>
      <c r="K85" s="295">
        <v>31.8</v>
      </c>
      <c r="L85" s="295">
        <v>13.8</v>
      </c>
      <c r="M85" s="295">
        <v>1654.5</v>
      </c>
      <c r="N85" s="295">
        <v>2.8</v>
      </c>
      <c r="O85" s="295">
        <v>68.2</v>
      </c>
      <c r="P85" s="295">
        <v>68.2</v>
      </c>
      <c r="Q85" s="295">
        <v>22.8</v>
      </c>
      <c r="R85" s="295">
        <v>69.3</v>
      </c>
      <c r="S85" s="295">
        <v>23.1</v>
      </c>
      <c r="T85" s="295">
        <v>156.19999999999999</v>
      </c>
      <c r="U85" s="295">
        <v>2647</v>
      </c>
      <c r="V85" s="295">
        <v>16.899999999999999</v>
      </c>
      <c r="W85" s="295">
        <v>254</v>
      </c>
      <c r="X85" s="295">
        <v>34</v>
      </c>
      <c r="Y85" s="295">
        <v>13.4</v>
      </c>
      <c r="Z85" s="295">
        <v>73</v>
      </c>
      <c r="AA85" s="295">
        <v>73</v>
      </c>
      <c r="AB85" s="295">
        <v>22.3</v>
      </c>
      <c r="AC85" s="295">
        <v>52.7</v>
      </c>
      <c r="AD85" s="295" t="s">
        <v>460</v>
      </c>
      <c r="AE85" s="295">
        <v>31.8</v>
      </c>
      <c r="AF85" s="295" t="s">
        <v>460</v>
      </c>
      <c r="AG85" s="295">
        <v>54</v>
      </c>
      <c r="AH85" s="295" t="s">
        <v>460</v>
      </c>
      <c r="AI85" s="295">
        <v>34</v>
      </c>
      <c r="AJ85" s="295" t="s">
        <v>460</v>
      </c>
    </row>
    <row r="86" spans="1:36" x14ac:dyDescent="0.25">
      <c r="A86" s="295" t="s">
        <v>121</v>
      </c>
      <c r="B86" s="295" t="s">
        <v>144</v>
      </c>
      <c r="C86" s="295" t="s">
        <v>123</v>
      </c>
      <c r="D86" s="295" t="s">
        <v>38</v>
      </c>
      <c r="E86" s="295" t="s">
        <v>136</v>
      </c>
      <c r="F86" s="295" t="s">
        <v>137</v>
      </c>
      <c r="G86" s="295">
        <v>822</v>
      </c>
      <c r="H86" s="295" t="s">
        <v>291</v>
      </c>
      <c r="I86" s="295" t="s">
        <v>292</v>
      </c>
      <c r="J86" s="295">
        <v>82.5</v>
      </c>
      <c r="K86" s="295">
        <v>10</v>
      </c>
      <c r="L86" s="295">
        <v>12.1</v>
      </c>
      <c r="M86" s="295">
        <v>698</v>
      </c>
      <c r="N86" s="295">
        <v>3.3</v>
      </c>
      <c r="O86" s="295">
        <v>45</v>
      </c>
      <c r="P86" s="295">
        <v>30</v>
      </c>
      <c r="Q86" s="295">
        <v>35.299999999999997</v>
      </c>
      <c r="R86" s="295">
        <v>34</v>
      </c>
      <c r="S86" s="295">
        <v>29.2</v>
      </c>
      <c r="T86" s="295">
        <v>67.8</v>
      </c>
      <c r="U86" s="295">
        <v>1179</v>
      </c>
      <c r="V86" s="295">
        <v>17.399999999999999</v>
      </c>
      <c r="W86" s="295">
        <v>88</v>
      </c>
      <c r="X86" s="295">
        <v>10</v>
      </c>
      <c r="Y86" s="295">
        <v>11.4</v>
      </c>
      <c r="Z86" s="295">
        <v>45</v>
      </c>
      <c r="AA86" s="295">
        <v>30</v>
      </c>
      <c r="AB86" s="295">
        <v>33.799999999999997</v>
      </c>
      <c r="AC86" s="295">
        <v>15.4</v>
      </c>
      <c r="AD86" s="295" t="s">
        <v>460</v>
      </c>
      <c r="AE86" s="295">
        <v>10</v>
      </c>
      <c r="AF86" s="295" t="s">
        <v>460</v>
      </c>
      <c r="AG86" s="295">
        <v>16</v>
      </c>
      <c r="AH86" s="295" t="s">
        <v>460</v>
      </c>
      <c r="AI86" s="295">
        <v>10</v>
      </c>
      <c r="AJ86" s="295" t="s">
        <v>460</v>
      </c>
    </row>
    <row r="87" spans="1:36" x14ac:dyDescent="0.25">
      <c r="A87" s="295" t="s">
        <v>121</v>
      </c>
      <c r="B87" s="295" t="s">
        <v>144</v>
      </c>
      <c r="C87" s="295" t="s">
        <v>123</v>
      </c>
      <c r="D87" s="295" t="s">
        <v>38</v>
      </c>
      <c r="E87" s="295" t="s">
        <v>136</v>
      </c>
      <c r="F87" s="295" t="s">
        <v>137</v>
      </c>
      <c r="G87" s="295">
        <v>873</v>
      </c>
      <c r="H87" s="295" t="s">
        <v>293</v>
      </c>
      <c r="I87" s="295" t="s">
        <v>294</v>
      </c>
      <c r="J87" s="295">
        <v>245</v>
      </c>
      <c r="K87" s="295">
        <v>44</v>
      </c>
      <c r="L87" s="295">
        <v>17.899999999999999</v>
      </c>
      <c r="M87" s="295">
        <v>3083.8</v>
      </c>
      <c r="N87" s="295">
        <v>5</v>
      </c>
      <c r="O87" s="295">
        <v>30.8</v>
      </c>
      <c r="P87" s="295">
        <v>30.8</v>
      </c>
      <c r="Q87" s="295">
        <v>11.2</v>
      </c>
      <c r="R87" s="295">
        <v>39</v>
      </c>
      <c r="S87" s="295">
        <v>13.7</v>
      </c>
      <c r="T87" s="295">
        <v>137.80000000000001</v>
      </c>
      <c r="U87" s="295">
        <v>2399</v>
      </c>
      <c r="V87" s="295">
        <v>17.399999999999999</v>
      </c>
      <c r="W87" s="295">
        <v>276</v>
      </c>
      <c r="X87" s="295">
        <v>56</v>
      </c>
      <c r="Y87" s="295">
        <v>20.3</v>
      </c>
      <c r="Z87" s="295">
        <v>33</v>
      </c>
      <c r="AA87" s="295">
        <v>33</v>
      </c>
      <c r="AB87" s="295">
        <v>10.7</v>
      </c>
      <c r="AC87" s="295">
        <v>33.4</v>
      </c>
      <c r="AD87" s="295" t="s">
        <v>460</v>
      </c>
      <c r="AE87" s="295">
        <v>44</v>
      </c>
      <c r="AF87" s="295" t="s">
        <v>460</v>
      </c>
      <c r="AG87" s="295">
        <v>40</v>
      </c>
      <c r="AH87" s="295" t="s">
        <v>460</v>
      </c>
      <c r="AI87" s="295">
        <v>56</v>
      </c>
      <c r="AJ87" s="295" t="s">
        <v>460</v>
      </c>
    </row>
    <row r="88" spans="1:36" x14ac:dyDescent="0.25">
      <c r="A88" s="295" t="s">
        <v>121</v>
      </c>
      <c r="B88" s="295" t="s">
        <v>144</v>
      </c>
      <c r="C88" s="295" t="s">
        <v>123</v>
      </c>
      <c r="D88" s="295" t="s">
        <v>38</v>
      </c>
      <c r="E88" s="295" t="s">
        <v>136</v>
      </c>
      <c r="F88" s="295" t="s">
        <v>137</v>
      </c>
      <c r="G88" s="295">
        <v>823</v>
      </c>
      <c r="H88" s="295" t="s">
        <v>295</v>
      </c>
      <c r="I88" s="295" t="s">
        <v>296</v>
      </c>
      <c r="J88" s="295">
        <v>146</v>
      </c>
      <c r="K88" s="295">
        <v>10.1</v>
      </c>
      <c r="L88" s="295">
        <v>6.9</v>
      </c>
      <c r="M88" s="295">
        <v>692</v>
      </c>
      <c r="N88" s="295">
        <v>1.9</v>
      </c>
      <c r="O88" s="295">
        <v>11.5</v>
      </c>
      <c r="P88" s="295">
        <v>11.4</v>
      </c>
      <c r="Q88" s="295">
        <v>7.3</v>
      </c>
      <c r="R88" s="295">
        <v>30.1</v>
      </c>
      <c r="S88" s="295">
        <v>17.100000000000001</v>
      </c>
      <c r="T88" s="295">
        <v>92.8</v>
      </c>
      <c r="U88" s="295">
        <v>1349</v>
      </c>
      <c r="V88" s="295">
        <v>14.5</v>
      </c>
      <c r="W88" s="295">
        <v>153</v>
      </c>
      <c r="X88" s="295">
        <v>13</v>
      </c>
      <c r="Y88" s="295">
        <v>8.5</v>
      </c>
      <c r="Z88" s="295">
        <v>15</v>
      </c>
      <c r="AA88" s="295">
        <v>15</v>
      </c>
      <c r="AB88" s="295">
        <v>8.9</v>
      </c>
      <c r="AC88" s="295">
        <v>14.5</v>
      </c>
      <c r="AD88" s="295" t="s">
        <v>460</v>
      </c>
      <c r="AE88" s="295">
        <v>10.1</v>
      </c>
      <c r="AF88" s="295" t="s">
        <v>460</v>
      </c>
      <c r="AG88" s="295">
        <v>17</v>
      </c>
      <c r="AH88" s="295" t="s">
        <v>460</v>
      </c>
      <c r="AI88" s="295">
        <v>13</v>
      </c>
      <c r="AJ88" s="295" t="s">
        <v>460</v>
      </c>
    </row>
    <row r="89" spans="1:36" x14ac:dyDescent="0.25">
      <c r="A89" s="295" t="s">
        <v>121</v>
      </c>
      <c r="B89" s="295" t="s">
        <v>144</v>
      </c>
      <c r="C89" s="295" t="s">
        <v>123</v>
      </c>
      <c r="D89" s="295" t="s">
        <v>38</v>
      </c>
      <c r="E89" s="295" t="s">
        <v>136</v>
      </c>
      <c r="F89" s="295" t="s">
        <v>137</v>
      </c>
      <c r="G89" s="295">
        <v>881</v>
      </c>
      <c r="H89" s="295" t="s">
        <v>297</v>
      </c>
      <c r="I89" s="295" t="s">
        <v>298</v>
      </c>
      <c r="J89" s="295">
        <v>787.6</v>
      </c>
      <c r="K89" s="295">
        <v>93.3</v>
      </c>
      <c r="L89" s="295">
        <v>11.8</v>
      </c>
      <c r="M89" s="295">
        <v>5135.3</v>
      </c>
      <c r="N89" s="295">
        <v>2.6</v>
      </c>
      <c r="O89" s="295">
        <v>25.5</v>
      </c>
      <c r="P89" s="295">
        <v>25.5</v>
      </c>
      <c r="Q89" s="295">
        <v>3.1</v>
      </c>
      <c r="R89" s="295">
        <v>121</v>
      </c>
      <c r="S89" s="295">
        <v>13.3</v>
      </c>
      <c r="T89" s="295">
        <v>434.8</v>
      </c>
      <c r="U89" s="295">
        <v>6101</v>
      </c>
      <c r="V89" s="295">
        <v>14</v>
      </c>
      <c r="W89" s="295">
        <v>826</v>
      </c>
      <c r="X89" s="295">
        <v>113</v>
      </c>
      <c r="Y89" s="295">
        <v>13.7</v>
      </c>
      <c r="Z89" s="295">
        <v>26</v>
      </c>
      <c r="AA89" s="295">
        <v>26</v>
      </c>
      <c r="AB89" s="295">
        <v>3.1</v>
      </c>
      <c r="AC89" s="295">
        <v>118.6</v>
      </c>
      <c r="AD89" s="295" t="s">
        <v>460</v>
      </c>
      <c r="AE89" s="295">
        <v>93.3</v>
      </c>
      <c r="AF89" s="295" t="s">
        <v>460</v>
      </c>
      <c r="AG89" s="295">
        <v>120</v>
      </c>
      <c r="AH89" s="295" t="s">
        <v>460</v>
      </c>
      <c r="AI89" s="295">
        <v>113</v>
      </c>
      <c r="AJ89" s="295" t="s">
        <v>460</v>
      </c>
    </row>
    <row r="90" spans="1:36" x14ac:dyDescent="0.25">
      <c r="A90" s="295" t="s">
        <v>121</v>
      </c>
      <c r="B90" s="295" t="s">
        <v>144</v>
      </c>
      <c r="C90" s="295" t="s">
        <v>123</v>
      </c>
      <c r="D90" s="295" t="s">
        <v>38</v>
      </c>
      <c r="E90" s="295" t="s">
        <v>136</v>
      </c>
      <c r="F90" s="295" t="s">
        <v>137</v>
      </c>
      <c r="G90" s="295">
        <v>919</v>
      </c>
      <c r="H90" s="295" t="s">
        <v>299</v>
      </c>
      <c r="I90" s="295" t="s">
        <v>300</v>
      </c>
      <c r="J90" s="295">
        <v>436.8</v>
      </c>
      <c r="K90" s="295">
        <v>71.099999999999994</v>
      </c>
      <c r="L90" s="295">
        <v>16.3</v>
      </c>
      <c r="M90" s="295">
        <v>3585</v>
      </c>
      <c r="N90" s="295">
        <v>3.2</v>
      </c>
      <c r="O90" s="295">
        <v>28.7</v>
      </c>
      <c r="P90" s="295">
        <v>28.6</v>
      </c>
      <c r="Q90" s="295">
        <v>6.2</v>
      </c>
      <c r="R90" s="295">
        <v>31</v>
      </c>
      <c r="S90" s="295">
        <v>6.6</v>
      </c>
      <c r="T90" s="295">
        <v>226.2</v>
      </c>
      <c r="U90" s="295">
        <v>2904</v>
      </c>
      <c r="V90" s="295">
        <v>12.8</v>
      </c>
      <c r="W90" s="295">
        <v>461</v>
      </c>
      <c r="X90" s="295">
        <v>81</v>
      </c>
      <c r="Y90" s="295">
        <v>17.600000000000001</v>
      </c>
      <c r="Z90" s="295">
        <v>31</v>
      </c>
      <c r="AA90" s="295">
        <v>31</v>
      </c>
      <c r="AB90" s="295">
        <v>6.3</v>
      </c>
      <c r="AC90" s="295">
        <v>41.5</v>
      </c>
      <c r="AD90" s="295" t="s">
        <v>460</v>
      </c>
      <c r="AE90" s="295">
        <v>71.099999999999994</v>
      </c>
      <c r="AF90" s="295" t="s">
        <v>460</v>
      </c>
      <c r="AG90" s="295">
        <v>48</v>
      </c>
      <c r="AH90" s="295" t="s">
        <v>460</v>
      </c>
      <c r="AI90" s="295">
        <v>81</v>
      </c>
      <c r="AJ90" s="295" t="s">
        <v>460</v>
      </c>
    </row>
    <row r="91" spans="1:36" x14ac:dyDescent="0.25">
      <c r="A91" s="295" t="s">
        <v>121</v>
      </c>
      <c r="B91" s="295" t="s">
        <v>144</v>
      </c>
      <c r="C91" s="295" t="s">
        <v>123</v>
      </c>
      <c r="D91" s="295" t="s">
        <v>38</v>
      </c>
      <c r="E91" s="295" t="s">
        <v>136</v>
      </c>
      <c r="F91" s="295" t="s">
        <v>137</v>
      </c>
      <c r="G91" s="295">
        <v>821</v>
      </c>
      <c r="H91" s="295" t="s">
        <v>301</v>
      </c>
      <c r="I91" s="295" t="s">
        <v>302</v>
      </c>
      <c r="J91" s="295">
        <v>96.7</v>
      </c>
      <c r="K91" s="295">
        <v>16.8</v>
      </c>
      <c r="L91" s="295">
        <v>17.399999999999999</v>
      </c>
      <c r="M91" s="295">
        <v>1311</v>
      </c>
      <c r="N91" s="295">
        <v>5.4</v>
      </c>
      <c r="O91" s="295">
        <v>44</v>
      </c>
      <c r="P91" s="295">
        <v>44</v>
      </c>
      <c r="Q91" s="295">
        <v>31.3</v>
      </c>
      <c r="R91" s="295">
        <v>74</v>
      </c>
      <c r="S91" s="295">
        <v>43.3</v>
      </c>
      <c r="T91" s="295">
        <v>78.8</v>
      </c>
      <c r="U91" s="295">
        <v>1881</v>
      </c>
      <c r="V91" s="295">
        <v>23.9</v>
      </c>
      <c r="W91" s="295">
        <v>103</v>
      </c>
      <c r="X91" s="295">
        <v>18</v>
      </c>
      <c r="Y91" s="295">
        <v>17.5</v>
      </c>
      <c r="Z91" s="295">
        <v>44</v>
      </c>
      <c r="AA91" s="295">
        <v>44</v>
      </c>
      <c r="AB91" s="295">
        <v>29.9</v>
      </c>
      <c r="AC91" s="295">
        <v>21</v>
      </c>
      <c r="AD91" s="295" t="s">
        <v>460</v>
      </c>
      <c r="AE91" s="295">
        <v>16.8</v>
      </c>
      <c r="AF91" s="295" t="s">
        <v>460</v>
      </c>
      <c r="AG91" s="295">
        <v>21</v>
      </c>
      <c r="AH91" s="295" t="s">
        <v>460</v>
      </c>
      <c r="AI91" s="295">
        <v>18</v>
      </c>
      <c r="AJ91" s="295" t="s">
        <v>460</v>
      </c>
    </row>
    <row r="92" spans="1:36" x14ac:dyDescent="0.25">
      <c r="A92" s="295" t="s">
        <v>121</v>
      </c>
      <c r="B92" s="295" t="s">
        <v>144</v>
      </c>
      <c r="C92" s="295" t="s">
        <v>123</v>
      </c>
      <c r="D92" s="295" t="s">
        <v>38</v>
      </c>
      <c r="E92" s="295" t="s">
        <v>136</v>
      </c>
      <c r="F92" s="295" t="s">
        <v>137</v>
      </c>
      <c r="G92" s="295">
        <v>926</v>
      </c>
      <c r="H92" s="295" t="s">
        <v>303</v>
      </c>
      <c r="I92" s="295" t="s">
        <v>304</v>
      </c>
      <c r="J92" s="295">
        <v>320.3</v>
      </c>
      <c r="K92" s="295">
        <v>49.2</v>
      </c>
      <c r="L92" s="295">
        <v>15.4</v>
      </c>
      <c r="M92" s="295">
        <v>2419</v>
      </c>
      <c r="N92" s="295">
        <v>3</v>
      </c>
      <c r="O92" s="295">
        <v>75</v>
      </c>
      <c r="P92" s="295">
        <v>63.8</v>
      </c>
      <c r="Q92" s="295">
        <v>19</v>
      </c>
      <c r="R92" s="295">
        <v>124.8</v>
      </c>
      <c r="S92" s="295">
        <v>28</v>
      </c>
      <c r="T92" s="295">
        <v>122.6</v>
      </c>
      <c r="U92" s="295">
        <v>2325</v>
      </c>
      <c r="V92" s="295">
        <v>19</v>
      </c>
      <c r="W92" s="295">
        <v>432</v>
      </c>
      <c r="X92" s="295">
        <v>52</v>
      </c>
      <c r="Y92" s="295">
        <v>12</v>
      </c>
      <c r="Z92" s="295">
        <v>75</v>
      </c>
      <c r="AA92" s="295">
        <v>75</v>
      </c>
      <c r="AB92" s="295">
        <v>14.8</v>
      </c>
      <c r="AC92" s="295">
        <v>47.2</v>
      </c>
      <c r="AD92" s="295" t="s">
        <v>460</v>
      </c>
      <c r="AE92" s="295">
        <v>49.2</v>
      </c>
      <c r="AF92" s="295" t="s">
        <v>460</v>
      </c>
      <c r="AG92" s="295">
        <v>69</v>
      </c>
      <c r="AH92" s="295" t="s">
        <v>460</v>
      </c>
      <c r="AI92" s="295">
        <v>52</v>
      </c>
      <c r="AJ92" s="295" t="s">
        <v>460</v>
      </c>
    </row>
    <row r="93" spans="1:36" x14ac:dyDescent="0.25">
      <c r="A93" s="295" t="s">
        <v>121</v>
      </c>
      <c r="B93" s="295" t="s">
        <v>144</v>
      </c>
      <c r="C93" s="295" t="s">
        <v>123</v>
      </c>
      <c r="D93" s="295" t="s">
        <v>38</v>
      </c>
      <c r="E93" s="295" t="s">
        <v>136</v>
      </c>
      <c r="F93" s="295" t="s">
        <v>137</v>
      </c>
      <c r="G93" s="295">
        <v>874</v>
      </c>
      <c r="H93" s="295" t="s">
        <v>305</v>
      </c>
      <c r="I93" s="295" t="s">
        <v>306</v>
      </c>
      <c r="J93" s="295">
        <v>91.2</v>
      </c>
      <c r="K93" s="295">
        <v>16.3</v>
      </c>
      <c r="L93" s="295">
        <v>17.899999999999999</v>
      </c>
      <c r="M93" s="295">
        <v>425</v>
      </c>
      <c r="N93" s="295">
        <v>1.8</v>
      </c>
      <c r="O93" s="295">
        <v>22.8</v>
      </c>
      <c r="P93" s="295">
        <v>15</v>
      </c>
      <c r="Q93" s="295">
        <v>20</v>
      </c>
      <c r="R93" s="295">
        <v>19.5</v>
      </c>
      <c r="S93" s="295">
        <v>17.600000000000001</v>
      </c>
      <c r="T93" s="295">
        <v>69</v>
      </c>
      <c r="U93" s="295">
        <v>1242</v>
      </c>
      <c r="V93" s="295">
        <v>18</v>
      </c>
      <c r="W93" s="295">
        <v>96</v>
      </c>
      <c r="X93" s="295">
        <v>17</v>
      </c>
      <c r="Y93" s="295">
        <v>17.7</v>
      </c>
      <c r="Z93" s="295">
        <v>24</v>
      </c>
      <c r="AA93" s="295">
        <v>15</v>
      </c>
      <c r="AB93" s="295">
        <v>20</v>
      </c>
      <c r="AC93" s="295">
        <v>11.5</v>
      </c>
      <c r="AD93" s="295" t="s">
        <v>460</v>
      </c>
      <c r="AE93" s="295">
        <v>16.3</v>
      </c>
      <c r="AF93" s="295" t="s">
        <v>460</v>
      </c>
      <c r="AG93" s="295">
        <v>12</v>
      </c>
      <c r="AH93" s="295" t="s">
        <v>460</v>
      </c>
      <c r="AI93" s="295">
        <v>17</v>
      </c>
      <c r="AJ93" s="295" t="s">
        <v>460</v>
      </c>
    </row>
    <row r="94" spans="1:36" x14ac:dyDescent="0.25">
      <c r="A94" s="295" t="s">
        <v>121</v>
      </c>
      <c r="B94" s="295" t="s">
        <v>144</v>
      </c>
      <c r="C94" s="295" t="s">
        <v>123</v>
      </c>
      <c r="D94" s="295" t="s">
        <v>38</v>
      </c>
      <c r="E94" s="295" t="s">
        <v>136</v>
      </c>
      <c r="F94" s="295" t="s">
        <v>137</v>
      </c>
      <c r="G94" s="295">
        <v>882</v>
      </c>
      <c r="H94" s="295" t="s">
        <v>307</v>
      </c>
      <c r="I94" s="295" t="s">
        <v>308</v>
      </c>
      <c r="J94" s="295">
        <v>99.8</v>
      </c>
      <c r="K94" s="295">
        <v>18</v>
      </c>
      <c r="L94" s="295">
        <v>18</v>
      </c>
      <c r="M94" s="295">
        <v>957</v>
      </c>
      <c r="N94" s="295">
        <v>3.8</v>
      </c>
      <c r="O94" s="295">
        <v>14</v>
      </c>
      <c r="P94" s="295">
        <v>12</v>
      </c>
      <c r="Q94" s="295">
        <v>12.3</v>
      </c>
      <c r="R94" s="295">
        <v>20</v>
      </c>
      <c r="S94" s="295">
        <v>16.7</v>
      </c>
      <c r="T94" s="295">
        <v>61.8</v>
      </c>
      <c r="U94" s="295">
        <v>948</v>
      </c>
      <c r="V94" s="295">
        <v>15.3</v>
      </c>
      <c r="W94" s="295">
        <v>104</v>
      </c>
      <c r="X94" s="295">
        <v>19</v>
      </c>
      <c r="Y94" s="295">
        <v>18.3</v>
      </c>
      <c r="Z94" s="295">
        <v>14</v>
      </c>
      <c r="AA94" s="295">
        <v>12</v>
      </c>
      <c r="AB94" s="295">
        <v>11.9</v>
      </c>
      <c r="AC94" s="295">
        <v>25.7</v>
      </c>
      <c r="AD94" s="295" t="s">
        <v>460</v>
      </c>
      <c r="AE94" s="295">
        <v>18</v>
      </c>
      <c r="AF94" s="295" t="s">
        <v>460</v>
      </c>
      <c r="AG94" s="295">
        <v>26</v>
      </c>
      <c r="AH94" s="295" t="s">
        <v>460</v>
      </c>
      <c r="AI94" s="295">
        <v>19</v>
      </c>
      <c r="AJ94" s="295" t="s">
        <v>460</v>
      </c>
    </row>
    <row r="95" spans="1:36" x14ac:dyDescent="0.25">
      <c r="A95" s="295" t="s">
        <v>121</v>
      </c>
      <c r="B95" s="295" t="s">
        <v>144</v>
      </c>
      <c r="C95" s="295" t="s">
        <v>123</v>
      </c>
      <c r="D95" s="295" t="s">
        <v>38</v>
      </c>
      <c r="E95" s="295" t="s">
        <v>136</v>
      </c>
      <c r="F95" s="295" t="s">
        <v>137</v>
      </c>
      <c r="G95" s="295">
        <v>935</v>
      </c>
      <c r="H95" s="295" t="s">
        <v>309</v>
      </c>
      <c r="I95" s="295" t="s">
        <v>310</v>
      </c>
      <c r="J95" s="295">
        <v>322.7</v>
      </c>
      <c r="K95" s="295">
        <v>40</v>
      </c>
      <c r="L95" s="295">
        <v>12.4</v>
      </c>
      <c r="M95" s="295">
        <v>1721.6</v>
      </c>
      <c r="N95" s="295">
        <v>2.1</v>
      </c>
      <c r="O95" s="295">
        <v>17</v>
      </c>
      <c r="P95" s="295">
        <v>13</v>
      </c>
      <c r="Q95" s="295">
        <v>5</v>
      </c>
      <c r="R95" s="295">
        <v>13</v>
      </c>
      <c r="S95" s="295">
        <v>3.9</v>
      </c>
      <c r="T95" s="295">
        <v>0</v>
      </c>
      <c r="U95" s="295">
        <v>0</v>
      </c>
      <c r="V95" s="295">
        <v>0</v>
      </c>
      <c r="W95" s="295">
        <v>352</v>
      </c>
      <c r="X95" s="295">
        <v>48</v>
      </c>
      <c r="Y95" s="295">
        <v>13.6</v>
      </c>
      <c r="Z95" s="295">
        <v>17</v>
      </c>
      <c r="AA95" s="295">
        <v>17</v>
      </c>
      <c r="AB95" s="295">
        <v>4.5999999999999996</v>
      </c>
      <c r="AC95" s="295">
        <v>48.8</v>
      </c>
      <c r="AD95" s="295" t="s">
        <v>460</v>
      </c>
      <c r="AE95" s="295">
        <v>40</v>
      </c>
      <c r="AF95" s="295" t="s">
        <v>460</v>
      </c>
      <c r="AG95" s="295">
        <v>56</v>
      </c>
      <c r="AH95" s="295" t="s">
        <v>460</v>
      </c>
      <c r="AI95" s="295">
        <v>48</v>
      </c>
      <c r="AJ95" s="295" t="s">
        <v>460</v>
      </c>
    </row>
    <row r="96" spans="1:36" x14ac:dyDescent="0.25">
      <c r="A96" s="295" t="s">
        <v>121</v>
      </c>
      <c r="B96" s="295" t="s">
        <v>144</v>
      </c>
      <c r="C96" s="295" t="s">
        <v>123</v>
      </c>
      <c r="D96" s="295" t="s">
        <v>38</v>
      </c>
      <c r="E96" s="295" t="s">
        <v>136</v>
      </c>
      <c r="F96" s="295" t="s">
        <v>137</v>
      </c>
      <c r="G96" s="295">
        <v>883</v>
      </c>
      <c r="H96" s="295" t="s">
        <v>311</v>
      </c>
      <c r="I96" s="295" t="s">
        <v>312</v>
      </c>
      <c r="J96" s="295">
        <v>112.4</v>
      </c>
      <c r="K96" s="295">
        <v>14.6</v>
      </c>
      <c r="L96" s="295">
        <v>13</v>
      </c>
      <c r="M96" s="295">
        <v>1085.5</v>
      </c>
      <c r="N96" s="295">
        <v>3.8</v>
      </c>
      <c r="O96" s="295">
        <v>32.5</v>
      </c>
      <c r="P96" s="295">
        <v>30.8</v>
      </c>
      <c r="Q96" s="295">
        <v>22.4</v>
      </c>
      <c r="R96" s="295">
        <v>39</v>
      </c>
      <c r="S96" s="295">
        <v>25.8</v>
      </c>
      <c r="T96" s="295">
        <v>75.3</v>
      </c>
      <c r="U96" s="295">
        <v>1482</v>
      </c>
      <c r="V96" s="295">
        <v>19.7</v>
      </c>
      <c r="W96" s="295">
        <v>114</v>
      </c>
      <c r="X96" s="295">
        <v>18</v>
      </c>
      <c r="Y96" s="295">
        <v>15.8</v>
      </c>
      <c r="Z96" s="295">
        <v>34</v>
      </c>
      <c r="AA96" s="295">
        <v>34</v>
      </c>
      <c r="AB96" s="295">
        <v>23</v>
      </c>
      <c r="AC96" s="295">
        <v>20</v>
      </c>
      <c r="AD96" s="295" t="s">
        <v>460</v>
      </c>
      <c r="AE96" s="295">
        <v>14.6</v>
      </c>
      <c r="AF96" s="295" t="s">
        <v>460</v>
      </c>
      <c r="AG96" s="295">
        <v>23</v>
      </c>
      <c r="AH96" s="295" t="s">
        <v>460</v>
      </c>
      <c r="AI96" s="295">
        <v>18</v>
      </c>
      <c r="AJ96" s="295" t="s">
        <v>460</v>
      </c>
    </row>
    <row r="97" spans="1:36" x14ac:dyDescent="0.25">
      <c r="A97" s="295" t="s">
        <v>121</v>
      </c>
      <c r="B97" s="295" t="s">
        <v>144</v>
      </c>
      <c r="C97" s="295" t="s">
        <v>123</v>
      </c>
      <c r="D97" s="295" t="s">
        <v>38</v>
      </c>
      <c r="E97" s="295" t="s">
        <v>138</v>
      </c>
      <c r="F97" s="295" t="s">
        <v>23</v>
      </c>
      <c r="G97" s="295">
        <v>867</v>
      </c>
      <c r="H97" s="295" t="s">
        <v>313</v>
      </c>
      <c r="I97" s="295" t="s">
        <v>0</v>
      </c>
      <c r="J97" s="295">
        <v>71.7</v>
      </c>
      <c r="K97" s="295">
        <v>14</v>
      </c>
      <c r="L97" s="295">
        <v>19.600000000000001</v>
      </c>
      <c r="M97" s="295">
        <v>264.5</v>
      </c>
      <c r="N97" s="295">
        <v>1.5</v>
      </c>
      <c r="O97" s="295">
        <v>6</v>
      </c>
      <c r="P97" s="295">
        <v>6</v>
      </c>
      <c r="Q97" s="295">
        <v>7.7</v>
      </c>
      <c r="R97" s="295">
        <v>12</v>
      </c>
      <c r="S97" s="295">
        <v>14.3</v>
      </c>
      <c r="T97" s="295">
        <v>39.299999999999997</v>
      </c>
      <c r="U97" s="295">
        <v>544</v>
      </c>
      <c r="V97" s="295">
        <v>13.8</v>
      </c>
      <c r="W97" s="295">
        <v>76</v>
      </c>
      <c r="X97" s="295">
        <v>15</v>
      </c>
      <c r="Y97" s="295">
        <v>19.7</v>
      </c>
      <c r="Z97" s="295">
        <v>6</v>
      </c>
      <c r="AA97" s="295">
        <v>6</v>
      </c>
      <c r="AB97" s="295">
        <v>7.3</v>
      </c>
      <c r="AC97" s="295">
        <v>14</v>
      </c>
      <c r="AD97" s="295" t="s">
        <v>460</v>
      </c>
      <c r="AE97" s="295">
        <v>14</v>
      </c>
      <c r="AF97" s="295" t="s">
        <v>460</v>
      </c>
      <c r="AG97" s="295">
        <v>14</v>
      </c>
      <c r="AH97" s="295" t="s">
        <v>460</v>
      </c>
      <c r="AI97" s="295">
        <v>15</v>
      </c>
      <c r="AJ97" s="295" t="s">
        <v>460</v>
      </c>
    </row>
    <row r="98" spans="1:36" x14ac:dyDescent="0.25">
      <c r="A98" s="295" t="s">
        <v>121</v>
      </c>
      <c r="B98" s="295" t="s">
        <v>144</v>
      </c>
      <c r="C98" s="295" t="s">
        <v>123</v>
      </c>
      <c r="D98" s="295" t="s">
        <v>38</v>
      </c>
      <c r="E98" s="295" t="s">
        <v>138</v>
      </c>
      <c r="F98" s="295" t="s">
        <v>23</v>
      </c>
      <c r="G98" s="295">
        <v>846</v>
      </c>
      <c r="H98" s="295" t="s">
        <v>314</v>
      </c>
      <c r="I98" s="295" t="s">
        <v>315</v>
      </c>
      <c r="J98" s="295">
        <v>215.8</v>
      </c>
      <c r="K98" s="295">
        <v>33.5</v>
      </c>
      <c r="L98" s="295">
        <v>15.5</v>
      </c>
      <c r="M98" s="295">
        <v>1582.1</v>
      </c>
      <c r="N98" s="295">
        <v>2.9</v>
      </c>
      <c r="O98" s="295">
        <v>0</v>
      </c>
      <c r="P98" s="295">
        <v>0</v>
      </c>
      <c r="Q98" s="295">
        <v>0</v>
      </c>
      <c r="R98" s="295">
        <v>2</v>
      </c>
      <c r="S98" s="295">
        <v>0.9</v>
      </c>
      <c r="T98" s="295">
        <v>117.4</v>
      </c>
      <c r="U98" s="295">
        <v>1859</v>
      </c>
      <c r="V98" s="295">
        <v>15.8</v>
      </c>
      <c r="W98" s="295">
        <v>244</v>
      </c>
      <c r="X98" s="295">
        <v>37</v>
      </c>
      <c r="Y98" s="295">
        <v>15.2</v>
      </c>
      <c r="Z98" s="295">
        <v>0</v>
      </c>
      <c r="AA98" s="295">
        <v>0</v>
      </c>
      <c r="AB98" s="295">
        <v>0</v>
      </c>
      <c r="AC98" s="295">
        <v>29.6</v>
      </c>
      <c r="AD98" s="295" t="s">
        <v>460</v>
      </c>
      <c r="AE98" s="295">
        <v>33.5</v>
      </c>
      <c r="AF98" s="295" t="s">
        <v>460</v>
      </c>
      <c r="AG98" s="295">
        <v>32</v>
      </c>
      <c r="AH98" s="295" t="s">
        <v>460</v>
      </c>
      <c r="AI98" s="295">
        <v>37</v>
      </c>
      <c r="AJ98" s="295" t="s">
        <v>460</v>
      </c>
    </row>
    <row r="99" spans="1:36" x14ac:dyDescent="0.25">
      <c r="A99" s="295" t="s">
        <v>121</v>
      </c>
      <c r="B99" s="295" t="s">
        <v>144</v>
      </c>
      <c r="C99" s="295" t="s">
        <v>123</v>
      </c>
      <c r="D99" s="295" t="s">
        <v>38</v>
      </c>
      <c r="E99" s="295" t="s">
        <v>138</v>
      </c>
      <c r="F99" s="295" t="s">
        <v>23</v>
      </c>
      <c r="G99" s="295">
        <v>825</v>
      </c>
      <c r="H99" s="295" t="s">
        <v>316</v>
      </c>
      <c r="I99" s="295" t="s">
        <v>8</v>
      </c>
      <c r="J99" s="295">
        <v>218.2</v>
      </c>
      <c r="K99" s="295">
        <v>48.8</v>
      </c>
      <c r="L99" s="295">
        <v>22.4</v>
      </c>
      <c r="M99" s="295">
        <v>1884.4</v>
      </c>
      <c r="N99" s="295">
        <v>3.4</v>
      </c>
      <c r="O99" s="295">
        <v>41.1</v>
      </c>
      <c r="P99" s="295">
        <v>37</v>
      </c>
      <c r="Q99" s="295">
        <v>15.9</v>
      </c>
      <c r="R99" s="295">
        <v>62</v>
      </c>
      <c r="S99" s="295">
        <v>22.1</v>
      </c>
      <c r="T99" s="295">
        <v>174.5</v>
      </c>
      <c r="U99" s="295">
        <v>3542</v>
      </c>
      <c r="V99" s="295">
        <v>20.3</v>
      </c>
      <c r="W99" s="295">
        <v>236</v>
      </c>
      <c r="X99" s="295">
        <v>59</v>
      </c>
      <c r="Y99" s="295">
        <v>25</v>
      </c>
      <c r="Z99" s="295">
        <v>42</v>
      </c>
      <c r="AA99" s="295">
        <v>37</v>
      </c>
      <c r="AB99" s="295">
        <v>15.1</v>
      </c>
      <c r="AC99" s="295">
        <v>46.6</v>
      </c>
      <c r="AD99" s="295" t="s">
        <v>460</v>
      </c>
      <c r="AE99" s="295">
        <v>48.8</v>
      </c>
      <c r="AF99" s="295" t="s">
        <v>460</v>
      </c>
      <c r="AG99" s="295">
        <v>55</v>
      </c>
      <c r="AH99" s="295" t="s">
        <v>460</v>
      </c>
      <c r="AI99" s="295">
        <v>59</v>
      </c>
      <c r="AJ99" s="295" t="s">
        <v>460</v>
      </c>
    </row>
    <row r="100" spans="1:36" x14ac:dyDescent="0.25">
      <c r="A100" s="295" t="s">
        <v>121</v>
      </c>
      <c r="B100" s="295" t="s">
        <v>144</v>
      </c>
      <c r="C100" s="295" t="s">
        <v>123</v>
      </c>
      <c r="D100" s="295" t="s">
        <v>38</v>
      </c>
      <c r="E100" s="295" t="s">
        <v>138</v>
      </c>
      <c r="F100" s="295" t="s">
        <v>23</v>
      </c>
      <c r="G100" s="295">
        <v>845</v>
      </c>
      <c r="H100" s="295" t="s">
        <v>317</v>
      </c>
      <c r="I100" s="295" t="s">
        <v>4</v>
      </c>
      <c r="J100" s="295">
        <v>313.39999999999998</v>
      </c>
      <c r="K100" s="295">
        <v>29.8</v>
      </c>
      <c r="L100" s="295">
        <v>9.5</v>
      </c>
      <c r="M100" s="295">
        <v>1883</v>
      </c>
      <c r="N100" s="295">
        <v>2.4</v>
      </c>
      <c r="O100" s="295">
        <v>1</v>
      </c>
      <c r="P100" s="295">
        <v>1</v>
      </c>
      <c r="Q100" s="295">
        <v>0.3</v>
      </c>
      <c r="R100" s="295">
        <v>13</v>
      </c>
      <c r="S100" s="295">
        <v>4</v>
      </c>
      <c r="T100" s="295">
        <v>222.8</v>
      </c>
      <c r="U100" s="295">
        <v>3705</v>
      </c>
      <c r="V100" s="295">
        <v>16.600000000000001</v>
      </c>
      <c r="W100" s="295">
        <v>348</v>
      </c>
      <c r="X100" s="295">
        <v>33</v>
      </c>
      <c r="Y100" s="295">
        <v>9.5</v>
      </c>
      <c r="Z100" s="295">
        <v>1</v>
      </c>
      <c r="AA100" s="295">
        <v>1</v>
      </c>
      <c r="AB100" s="295">
        <v>0.3</v>
      </c>
      <c r="AC100" s="295">
        <v>43.8</v>
      </c>
      <c r="AD100" s="295" t="s">
        <v>460</v>
      </c>
      <c r="AE100" s="295">
        <v>29.8</v>
      </c>
      <c r="AF100" s="295" t="s">
        <v>460</v>
      </c>
      <c r="AG100" s="295">
        <v>49</v>
      </c>
      <c r="AH100" s="295" t="s">
        <v>460</v>
      </c>
      <c r="AI100" s="295">
        <v>33</v>
      </c>
      <c r="AJ100" s="295" t="s">
        <v>460</v>
      </c>
    </row>
    <row r="101" spans="1:36" x14ac:dyDescent="0.25">
      <c r="A101" s="295" t="s">
        <v>121</v>
      </c>
      <c r="B101" s="295" t="s">
        <v>144</v>
      </c>
      <c r="C101" s="295" t="s">
        <v>123</v>
      </c>
      <c r="D101" s="295" t="s">
        <v>38</v>
      </c>
      <c r="E101" s="295" t="s">
        <v>138</v>
      </c>
      <c r="F101" s="295" t="s">
        <v>23</v>
      </c>
      <c r="G101" s="295">
        <v>850</v>
      </c>
      <c r="H101" s="295" t="s">
        <v>318</v>
      </c>
      <c r="I101" s="295" t="s">
        <v>6</v>
      </c>
      <c r="J101" s="295">
        <v>462.7</v>
      </c>
      <c r="K101" s="295">
        <v>58</v>
      </c>
      <c r="L101" s="295">
        <v>12.5</v>
      </c>
      <c r="M101" s="295">
        <v>3088.1</v>
      </c>
      <c r="N101" s="295">
        <v>2.6</v>
      </c>
      <c r="O101" s="295">
        <v>106</v>
      </c>
      <c r="P101" s="295">
        <v>62.6</v>
      </c>
      <c r="Q101" s="295">
        <v>18.600000000000001</v>
      </c>
      <c r="R101" s="295">
        <v>62.6</v>
      </c>
      <c r="S101" s="295">
        <v>11.9</v>
      </c>
      <c r="T101" s="295">
        <v>374.1</v>
      </c>
      <c r="U101" s="295">
        <v>7123</v>
      </c>
      <c r="V101" s="295">
        <v>19</v>
      </c>
      <c r="W101" s="295">
        <v>495</v>
      </c>
      <c r="X101" s="295">
        <v>66</v>
      </c>
      <c r="Y101" s="295">
        <v>13.3</v>
      </c>
      <c r="Z101" s="295">
        <v>107</v>
      </c>
      <c r="AA101" s="295">
        <v>65</v>
      </c>
      <c r="AB101" s="295">
        <v>17.8</v>
      </c>
      <c r="AC101" s="295">
        <v>96.6</v>
      </c>
      <c r="AD101" s="295" t="s">
        <v>460</v>
      </c>
      <c r="AE101" s="295">
        <v>58</v>
      </c>
      <c r="AF101" s="295" t="s">
        <v>460</v>
      </c>
      <c r="AG101" s="295">
        <v>103</v>
      </c>
      <c r="AH101" s="295" t="s">
        <v>460</v>
      </c>
      <c r="AI101" s="295">
        <v>66</v>
      </c>
      <c r="AJ101" s="295" t="s">
        <v>460</v>
      </c>
    </row>
    <row r="102" spans="1:36" x14ac:dyDescent="0.25">
      <c r="A102" s="295" t="s">
        <v>121</v>
      </c>
      <c r="B102" s="295" t="s">
        <v>144</v>
      </c>
      <c r="C102" s="295" t="s">
        <v>123</v>
      </c>
      <c r="D102" s="295" t="s">
        <v>38</v>
      </c>
      <c r="E102" s="295" t="s">
        <v>138</v>
      </c>
      <c r="F102" s="295" t="s">
        <v>23</v>
      </c>
      <c r="G102" s="295">
        <v>921</v>
      </c>
      <c r="H102" s="295" t="s">
        <v>319</v>
      </c>
      <c r="I102" s="295" t="s">
        <v>1</v>
      </c>
      <c r="J102" s="295">
        <v>71.2</v>
      </c>
      <c r="K102" s="295">
        <v>14.1</v>
      </c>
      <c r="L102" s="295">
        <v>19.7</v>
      </c>
      <c r="M102" s="295">
        <v>311.39999999999998</v>
      </c>
      <c r="N102" s="295">
        <v>1.7</v>
      </c>
      <c r="O102" s="295">
        <v>7</v>
      </c>
      <c r="P102" s="295">
        <v>5</v>
      </c>
      <c r="Q102" s="295">
        <v>9</v>
      </c>
      <c r="R102" s="295">
        <v>5</v>
      </c>
      <c r="S102" s="295">
        <v>6.6</v>
      </c>
      <c r="T102" s="295">
        <v>57.6</v>
      </c>
      <c r="U102" s="295">
        <v>1162</v>
      </c>
      <c r="V102" s="295">
        <v>20.2</v>
      </c>
      <c r="W102" s="295">
        <v>75</v>
      </c>
      <c r="X102" s="295">
        <v>17</v>
      </c>
      <c r="Y102" s="295">
        <v>22.7</v>
      </c>
      <c r="Z102" s="295">
        <v>7</v>
      </c>
      <c r="AA102" s="295">
        <v>5</v>
      </c>
      <c r="AB102" s="295">
        <v>8.5</v>
      </c>
      <c r="AC102" s="295">
        <v>14.7</v>
      </c>
      <c r="AD102" s="295" t="s">
        <v>460</v>
      </c>
      <c r="AE102" s="295">
        <v>14.1</v>
      </c>
      <c r="AF102" s="295" t="s">
        <v>460</v>
      </c>
      <c r="AG102" s="295">
        <v>17</v>
      </c>
      <c r="AH102" s="295" t="s">
        <v>460</v>
      </c>
      <c r="AI102" s="295">
        <v>17</v>
      </c>
      <c r="AJ102" s="295" t="s">
        <v>460</v>
      </c>
    </row>
    <row r="103" spans="1:36" x14ac:dyDescent="0.25">
      <c r="A103" s="295" t="s">
        <v>121</v>
      </c>
      <c r="B103" s="295" t="s">
        <v>144</v>
      </c>
      <c r="C103" s="295" t="s">
        <v>123</v>
      </c>
      <c r="D103" s="295" t="s">
        <v>38</v>
      </c>
      <c r="E103" s="295" t="s">
        <v>138</v>
      </c>
      <c r="F103" s="295" t="s">
        <v>23</v>
      </c>
      <c r="G103" s="295">
        <v>886</v>
      </c>
      <c r="H103" s="295" t="s">
        <v>320</v>
      </c>
      <c r="I103" s="295" t="s">
        <v>9</v>
      </c>
      <c r="J103" s="295">
        <v>702</v>
      </c>
      <c r="K103" s="295">
        <v>84.2</v>
      </c>
      <c r="L103" s="295">
        <v>12</v>
      </c>
      <c r="M103" s="295">
        <v>3872.6</v>
      </c>
      <c r="N103" s="295">
        <v>2.2000000000000002</v>
      </c>
      <c r="O103" s="295">
        <v>90</v>
      </c>
      <c r="P103" s="295">
        <v>52</v>
      </c>
      <c r="Q103" s="295">
        <v>11.4</v>
      </c>
      <c r="R103" s="295">
        <v>84.1</v>
      </c>
      <c r="S103" s="295">
        <v>10.7</v>
      </c>
      <c r="T103" s="295">
        <v>396.1</v>
      </c>
      <c r="U103" s="295">
        <v>6685</v>
      </c>
      <c r="V103" s="295">
        <v>16.899999999999999</v>
      </c>
      <c r="W103" s="295">
        <v>754</v>
      </c>
      <c r="X103" s="295">
        <v>105</v>
      </c>
      <c r="Y103" s="295">
        <v>13.9</v>
      </c>
      <c r="Z103" s="295">
        <v>91</v>
      </c>
      <c r="AA103" s="295">
        <v>52</v>
      </c>
      <c r="AB103" s="295">
        <v>10.8</v>
      </c>
      <c r="AC103" s="295">
        <v>90.9</v>
      </c>
      <c r="AD103" s="295" t="s">
        <v>460</v>
      </c>
      <c r="AE103" s="295">
        <v>84.2</v>
      </c>
      <c r="AF103" s="295" t="s">
        <v>460</v>
      </c>
      <c r="AG103" s="295">
        <v>101</v>
      </c>
      <c r="AH103" s="295" t="s">
        <v>460</v>
      </c>
      <c r="AI103" s="295">
        <v>105</v>
      </c>
      <c r="AJ103" s="295" t="s">
        <v>460</v>
      </c>
    </row>
    <row r="104" spans="1:36" x14ac:dyDescent="0.25">
      <c r="A104" s="295" t="s">
        <v>121</v>
      </c>
      <c r="B104" s="295" t="s">
        <v>144</v>
      </c>
      <c r="C104" s="295" t="s">
        <v>123</v>
      </c>
      <c r="D104" s="295" t="s">
        <v>38</v>
      </c>
      <c r="E104" s="295" t="s">
        <v>138</v>
      </c>
      <c r="F104" s="295" t="s">
        <v>23</v>
      </c>
      <c r="G104" s="295">
        <v>887</v>
      </c>
      <c r="H104" s="295" t="s">
        <v>321</v>
      </c>
      <c r="I104" s="295" t="s">
        <v>2</v>
      </c>
      <c r="J104" s="295">
        <v>129.80000000000001</v>
      </c>
      <c r="K104" s="295">
        <v>25.6</v>
      </c>
      <c r="L104" s="295">
        <v>19.7</v>
      </c>
      <c r="M104" s="295">
        <v>1391</v>
      </c>
      <c r="N104" s="295">
        <v>4.2</v>
      </c>
      <c r="O104" s="295">
        <v>80</v>
      </c>
      <c r="P104" s="295">
        <v>63.4</v>
      </c>
      <c r="Q104" s="295">
        <v>38.1</v>
      </c>
      <c r="R104" s="295">
        <v>64.900000000000006</v>
      </c>
      <c r="S104" s="295">
        <v>33.299999999999997</v>
      </c>
      <c r="T104" s="295">
        <v>105.5</v>
      </c>
      <c r="U104" s="295">
        <v>1999</v>
      </c>
      <c r="V104" s="295">
        <v>18.899999999999999</v>
      </c>
      <c r="W104" s="295">
        <v>136</v>
      </c>
      <c r="X104" s="295">
        <v>26</v>
      </c>
      <c r="Y104" s="295">
        <v>19.100000000000001</v>
      </c>
      <c r="Z104" s="295">
        <v>80</v>
      </c>
      <c r="AA104" s="295">
        <v>65</v>
      </c>
      <c r="AB104" s="295">
        <v>37</v>
      </c>
      <c r="AC104" s="295">
        <v>25.8</v>
      </c>
      <c r="AD104" s="295" t="s">
        <v>460</v>
      </c>
      <c r="AE104" s="295">
        <v>25.6</v>
      </c>
      <c r="AF104" s="295" t="s">
        <v>460</v>
      </c>
      <c r="AG104" s="295">
        <v>26</v>
      </c>
      <c r="AH104" s="295" t="s">
        <v>460</v>
      </c>
      <c r="AI104" s="295">
        <v>26</v>
      </c>
      <c r="AJ104" s="295" t="s">
        <v>460</v>
      </c>
    </row>
    <row r="105" spans="1:36" x14ac:dyDescent="0.25">
      <c r="A105" s="295" t="s">
        <v>121</v>
      </c>
      <c r="B105" s="295" t="s">
        <v>144</v>
      </c>
      <c r="C105" s="295" t="s">
        <v>123</v>
      </c>
      <c r="D105" s="295" t="s">
        <v>38</v>
      </c>
      <c r="E105" s="295" t="s">
        <v>138</v>
      </c>
      <c r="F105" s="295" t="s">
        <v>23</v>
      </c>
      <c r="G105" s="295">
        <v>826</v>
      </c>
      <c r="H105" s="295" t="s">
        <v>322</v>
      </c>
      <c r="I105" s="295" t="s">
        <v>10</v>
      </c>
      <c r="J105" s="295">
        <v>142.1</v>
      </c>
      <c r="K105" s="295">
        <v>25.5</v>
      </c>
      <c r="L105" s="295">
        <v>17.899999999999999</v>
      </c>
      <c r="M105" s="295">
        <v>504.2</v>
      </c>
      <c r="N105" s="295">
        <v>1.4</v>
      </c>
      <c r="O105" s="295">
        <v>18.600000000000001</v>
      </c>
      <c r="P105" s="295">
        <v>18.600000000000001</v>
      </c>
      <c r="Q105" s="295">
        <v>11.6</v>
      </c>
      <c r="R105" s="295">
        <v>22</v>
      </c>
      <c r="S105" s="295">
        <v>13.4</v>
      </c>
      <c r="T105" s="295">
        <v>88.6</v>
      </c>
      <c r="U105" s="295">
        <v>1436</v>
      </c>
      <c r="V105" s="295">
        <v>16.2</v>
      </c>
      <c r="W105" s="295">
        <v>150</v>
      </c>
      <c r="X105" s="295">
        <v>28</v>
      </c>
      <c r="Y105" s="295">
        <v>18.7</v>
      </c>
      <c r="Z105" s="295">
        <v>19</v>
      </c>
      <c r="AA105" s="295">
        <v>19</v>
      </c>
      <c r="AB105" s="295">
        <v>11.2</v>
      </c>
      <c r="AC105" s="295">
        <v>25.2</v>
      </c>
      <c r="AD105" s="295" t="s">
        <v>460</v>
      </c>
      <c r="AE105" s="295">
        <v>25.5</v>
      </c>
      <c r="AF105" s="295" t="s">
        <v>460</v>
      </c>
      <c r="AG105" s="295">
        <v>26</v>
      </c>
      <c r="AH105" s="295" t="s">
        <v>460</v>
      </c>
      <c r="AI105" s="295">
        <v>28</v>
      </c>
      <c r="AJ105" s="295" t="s">
        <v>460</v>
      </c>
    </row>
    <row r="106" spans="1:36" x14ac:dyDescent="0.25">
      <c r="A106" s="295" t="s">
        <v>121</v>
      </c>
      <c r="B106" s="295" t="s">
        <v>144</v>
      </c>
      <c r="C106" s="295" t="s">
        <v>123</v>
      </c>
      <c r="D106" s="295" t="s">
        <v>38</v>
      </c>
      <c r="E106" s="295" t="s">
        <v>138</v>
      </c>
      <c r="F106" s="295" t="s">
        <v>23</v>
      </c>
      <c r="G106" s="295">
        <v>931</v>
      </c>
      <c r="H106" s="295" t="s">
        <v>323</v>
      </c>
      <c r="I106" s="295" t="s">
        <v>11</v>
      </c>
      <c r="J106" s="295">
        <v>363.4</v>
      </c>
      <c r="K106" s="295">
        <v>38.9</v>
      </c>
      <c r="L106" s="295">
        <v>10.7</v>
      </c>
      <c r="M106" s="295">
        <v>2110.1999999999998</v>
      </c>
      <c r="N106" s="295">
        <v>2.2999999999999998</v>
      </c>
      <c r="O106" s="295">
        <v>31</v>
      </c>
      <c r="P106" s="295">
        <v>31</v>
      </c>
      <c r="Q106" s="295">
        <v>7.9</v>
      </c>
      <c r="R106" s="295">
        <v>46</v>
      </c>
      <c r="S106" s="295">
        <v>11.2</v>
      </c>
      <c r="T106" s="295">
        <v>237.3</v>
      </c>
      <c r="U106" s="295">
        <v>3984</v>
      </c>
      <c r="V106" s="295">
        <v>16.8</v>
      </c>
      <c r="W106" s="295">
        <v>415</v>
      </c>
      <c r="X106" s="295">
        <v>45</v>
      </c>
      <c r="Y106" s="295">
        <v>10.8</v>
      </c>
      <c r="Z106" s="295">
        <v>31</v>
      </c>
      <c r="AA106" s="295">
        <v>31</v>
      </c>
      <c r="AB106" s="295">
        <v>7</v>
      </c>
      <c r="AC106" s="295">
        <v>76.8</v>
      </c>
      <c r="AD106" s="295" t="s">
        <v>460</v>
      </c>
      <c r="AE106" s="295">
        <v>38.9</v>
      </c>
      <c r="AF106" s="295" t="s">
        <v>460</v>
      </c>
      <c r="AG106" s="295">
        <v>86</v>
      </c>
      <c r="AH106" s="295" t="s">
        <v>460</v>
      </c>
      <c r="AI106" s="295">
        <v>45</v>
      </c>
      <c r="AJ106" s="295" t="s">
        <v>460</v>
      </c>
    </row>
    <row r="107" spans="1:36" x14ac:dyDescent="0.25">
      <c r="A107" s="295" t="s">
        <v>121</v>
      </c>
      <c r="B107" s="295" t="s">
        <v>144</v>
      </c>
      <c r="C107" s="295" t="s">
        <v>123</v>
      </c>
      <c r="D107" s="295" t="s">
        <v>38</v>
      </c>
      <c r="E107" s="295" t="s">
        <v>138</v>
      </c>
      <c r="F107" s="295" t="s">
        <v>23</v>
      </c>
      <c r="G107" s="295">
        <v>851</v>
      </c>
      <c r="H107" s="295" t="s">
        <v>324</v>
      </c>
      <c r="I107" s="295" t="s">
        <v>12</v>
      </c>
      <c r="J107" s="295">
        <v>172</v>
      </c>
      <c r="K107" s="295">
        <v>12.8</v>
      </c>
      <c r="L107" s="295">
        <v>7.5</v>
      </c>
      <c r="M107" s="295">
        <v>935</v>
      </c>
      <c r="N107" s="295">
        <v>2.1</v>
      </c>
      <c r="O107" s="295">
        <v>5</v>
      </c>
      <c r="P107" s="295">
        <v>5</v>
      </c>
      <c r="Q107" s="295">
        <v>2.8</v>
      </c>
      <c r="R107" s="295">
        <v>23</v>
      </c>
      <c r="S107" s="295">
        <v>11.8</v>
      </c>
      <c r="T107" s="295">
        <v>97.5</v>
      </c>
      <c r="U107" s="295">
        <v>1582</v>
      </c>
      <c r="V107" s="295">
        <v>16.2</v>
      </c>
      <c r="W107" s="295">
        <v>187</v>
      </c>
      <c r="X107" s="295">
        <v>14</v>
      </c>
      <c r="Y107" s="295">
        <v>7.5</v>
      </c>
      <c r="Z107" s="295">
        <v>5</v>
      </c>
      <c r="AA107" s="295">
        <v>5</v>
      </c>
      <c r="AB107" s="295">
        <v>2.6</v>
      </c>
      <c r="AC107" s="295">
        <v>29.1</v>
      </c>
      <c r="AD107" s="295" t="s">
        <v>460</v>
      </c>
      <c r="AE107" s="295">
        <v>12.8</v>
      </c>
      <c r="AF107" s="295" t="s">
        <v>460</v>
      </c>
      <c r="AG107" s="295">
        <v>32</v>
      </c>
      <c r="AH107" s="295" t="s">
        <v>460</v>
      </c>
      <c r="AI107" s="295">
        <v>14</v>
      </c>
      <c r="AJ107" s="295" t="s">
        <v>460</v>
      </c>
    </row>
    <row r="108" spans="1:36" x14ac:dyDescent="0.25">
      <c r="A108" s="295" t="s">
        <v>121</v>
      </c>
      <c r="B108" s="295" t="s">
        <v>144</v>
      </c>
      <c r="C108" s="295" t="s">
        <v>123</v>
      </c>
      <c r="D108" s="295" t="s">
        <v>38</v>
      </c>
      <c r="E108" s="295" t="s">
        <v>138</v>
      </c>
      <c r="F108" s="295" t="s">
        <v>23</v>
      </c>
      <c r="G108" s="295">
        <v>870</v>
      </c>
      <c r="H108" s="295" t="s">
        <v>325</v>
      </c>
      <c r="I108" s="295" t="s">
        <v>3</v>
      </c>
      <c r="J108" s="295">
        <v>96.8</v>
      </c>
      <c r="K108" s="295">
        <v>21.3</v>
      </c>
      <c r="L108" s="295">
        <v>22</v>
      </c>
      <c r="M108" s="295">
        <v>386</v>
      </c>
      <c r="N108" s="295">
        <v>1.6</v>
      </c>
      <c r="O108" s="295">
        <v>50</v>
      </c>
      <c r="P108" s="295">
        <v>26</v>
      </c>
      <c r="Q108" s="295">
        <v>34.1</v>
      </c>
      <c r="R108" s="295">
        <v>85</v>
      </c>
      <c r="S108" s="295">
        <v>46.8</v>
      </c>
      <c r="T108" s="295">
        <v>66.8</v>
      </c>
      <c r="U108" s="295">
        <v>1228</v>
      </c>
      <c r="V108" s="295">
        <v>18.399999999999999</v>
      </c>
      <c r="W108" s="295">
        <v>105</v>
      </c>
      <c r="X108" s="295">
        <v>26</v>
      </c>
      <c r="Y108" s="295">
        <v>24.8</v>
      </c>
      <c r="Z108" s="295">
        <v>51</v>
      </c>
      <c r="AA108" s="295">
        <v>26</v>
      </c>
      <c r="AB108" s="295">
        <v>32.700000000000003</v>
      </c>
      <c r="AC108" s="295">
        <v>24.3</v>
      </c>
      <c r="AD108" s="295" t="s">
        <v>460</v>
      </c>
      <c r="AE108" s="295">
        <v>21.3</v>
      </c>
      <c r="AF108" s="295" t="s">
        <v>460</v>
      </c>
      <c r="AG108" s="295">
        <v>29</v>
      </c>
      <c r="AH108" s="295" t="s">
        <v>460</v>
      </c>
      <c r="AI108" s="295">
        <v>26</v>
      </c>
      <c r="AJ108" s="295" t="s">
        <v>460</v>
      </c>
    </row>
    <row r="109" spans="1:36" x14ac:dyDescent="0.25">
      <c r="A109" s="295" t="s">
        <v>121</v>
      </c>
      <c r="B109" s="295" t="s">
        <v>144</v>
      </c>
      <c r="C109" s="295" t="s">
        <v>123</v>
      </c>
      <c r="D109" s="295" t="s">
        <v>38</v>
      </c>
      <c r="E109" s="295" t="s">
        <v>138</v>
      </c>
      <c r="F109" s="295" t="s">
        <v>23</v>
      </c>
      <c r="G109" s="295">
        <v>871</v>
      </c>
      <c r="H109" s="295" t="s">
        <v>326</v>
      </c>
      <c r="I109" s="295" t="s">
        <v>13</v>
      </c>
      <c r="J109" s="295">
        <v>94.1</v>
      </c>
      <c r="K109" s="295">
        <v>19</v>
      </c>
      <c r="L109" s="295">
        <v>20.2</v>
      </c>
      <c r="M109" s="295">
        <v>667.4</v>
      </c>
      <c r="N109" s="295">
        <v>2.8</v>
      </c>
      <c r="O109" s="295">
        <v>47.6</v>
      </c>
      <c r="P109" s="295">
        <v>27</v>
      </c>
      <c r="Q109" s="295">
        <v>33.6</v>
      </c>
      <c r="R109" s="295">
        <v>37</v>
      </c>
      <c r="S109" s="295">
        <v>28.2</v>
      </c>
      <c r="T109" s="295">
        <v>79.2</v>
      </c>
      <c r="U109" s="295">
        <v>1026</v>
      </c>
      <c r="V109" s="295">
        <v>13</v>
      </c>
      <c r="W109" s="295">
        <v>99</v>
      </c>
      <c r="X109" s="295">
        <v>23</v>
      </c>
      <c r="Y109" s="295">
        <v>23.2</v>
      </c>
      <c r="Z109" s="295">
        <v>49</v>
      </c>
      <c r="AA109" s="295">
        <v>27</v>
      </c>
      <c r="AB109" s="295">
        <v>33.1</v>
      </c>
      <c r="AC109" s="295">
        <v>24.2</v>
      </c>
      <c r="AD109" s="295" t="s">
        <v>460</v>
      </c>
      <c r="AE109" s="295">
        <v>19</v>
      </c>
      <c r="AF109" s="295" t="s">
        <v>460</v>
      </c>
      <c r="AG109" s="295">
        <v>29</v>
      </c>
      <c r="AH109" s="295" t="s">
        <v>460</v>
      </c>
      <c r="AI109" s="295">
        <v>23</v>
      </c>
      <c r="AJ109" s="295" t="s">
        <v>460</v>
      </c>
    </row>
    <row r="110" spans="1:36" x14ac:dyDescent="0.25">
      <c r="A110" s="295" t="s">
        <v>121</v>
      </c>
      <c r="B110" s="295" t="s">
        <v>144</v>
      </c>
      <c r="C110" s="295" t="s">
        <v>123</v>
      </c>
      <c r="D110" s="295" t="s">
        <v>38</v>
      </c>
      <c r="E110" s="295" t="s">
        <v>138</v>
      </c>
      <c r="F110" s="295" t="s">
        <v>23</v>
      </c>
      <c r="G110" s="295">
        <v>852</v>
      </c>
      <c r="H110" s="295" t="s">
        <v>327</v>
      </c>
      <c r="I110" s="295" t="s">
        <v>14</v>
      </c>
      <c r="J110" s="295">
        <v>180.7</v>
      </c>
      <c r="K110" s="295">
        <v>16</v>
      </c>
      <c r="L110" s="295">
        <v>8.9</v>
      </c>
      <c r="M110" s="295">
        <v>1277.0999999999999</v>
      </c>
      <c r="N110" s="295">
        <v>2.8</v>
      </c>
      <c r="O110" s="295">
        <v>29</v>
      </c>
      <c r="P110" s="295">
        <v>29</v>
      </c>
      <c r="Q110" s="295">
        <v>13.8</v>
      </c>
      <c r="R110" s="295">
        <v>37</v>
      </c>
      <c r="S110" s="295">
        <v>17</v>
      </c>
      <c r="T110" s="295">
        <v>130.30000000000001</v>
      </c>
      <c r="U110" s="295">
        <v>2540</v>
      </c>
      <c r="V110" s="295">
        <v>19.5</v>
      </c>
      <c r="W110" s="295">
        <v>198</v>
      </c>
      <c r="X110" s="295">
        <v>23</v>
      </c>
      <c r="Y110" s="295">
        <v>11.6</v>
      </c>
      <c r="Z110" s="295">
        <v>29</v>
      </c>
      <c r="AA110" s="295">
        <v>29</v>
      </c>
      <c r="AB110" s="295">
        <v>12.8</v>
      </c>
      <c r="AC110" s="295">
        <v>16.7</v>
      </c>
      <c r="AD110" s="295" t="s">
        <v>460</v>
      </c>
      <c r="AE110" s="295">
        <v>16</v>
      </c>
      <c r="AF110" s="295" t="s">
        <v>460</v>
      </c>
      <c r="AG110" s="295">
        <v>20</v>
      </c>
      <c r="AH110" s="295" t="s">
        <v>460</v>
      </c>
      <c r="AI110" s="295">
        <v>23</v>
      </c>
      <c r="AJ110" s="295" t="s">
        <v>460</v>
      </c>
    </row>
    <row r="111" spans="1:36" x14ac:dyDescent="0.25">
      <c r="A111" s="295" t="s">
        <v>121</v>
      </c>
      <c r="B111" s="295" t="s">
        <v>144</v>
      </c>
      <c r="C111" s="295" t="s">
        <v>123</v>
      </c>
      <c r="D111" s="295" t="s">
        <v>38</v>
      </c>
      <c r="E111" s="295" t="s">
        <v>138</v>
      </c>
      <c r="F111" s="295" t="s">
        <v>23</v>
      </c>
      <c r="G111" s="295">
        <v>936</v>
      </c>
      <c r="H111" s="295" t="s">
        <v>328</v>
      </c>
      <c r="I111" s="295" t="s">
        <v>7</v>
      </c>
      <c r="J111" s="295">
        <v>470.8</v>
      </c>
      <c r="K111" s="295">
        <v>90.3</v>
      </c>
      <c r="L111" s="295">
        <v>19.2</v>
      </c>
      <c r="M111" s="295">
        <v>3413</v>
      </c>
      <c r="N111" s="295">
        <v>2.9</v>
      </c>
      <c r="O111" s="295">
        <v>134</v>
      </c>
      <c r="P111" s="295">
        <v>132</v>
      </c>
      <c r="Q111" s="295">
        <v>22.2</v>
      </c>
      <c r="R111" s="295">
        <v>132</v>
      </c>
      <c r="S111" s="295">
        <v>21.9</v>
      </c>
      <c r="T111" s="295">
        <v>281.2</v>
      </c>
      <c r="U111" s="295">
        <v>4902</v>
      </c>
      <c r="V111" s="295">
        <v>17.399999999999999</v>
      </c>
      <c r="W111" s="295">
        <v>533</v>
      </c>
      <c r="X111" s="295">
        <v>111</v>
      </c>
      <c r="Y111" s="295">
        <v>20.8</v>
      </c>
      <c r="Z111" s="295">
        <v>134</v>
      </c>
      <c r="AA111" s="295">
        <v>132</v>
      </c>
      <c r="AB111" s="295">
        <v>20.100000000000001</v>
      </c>
      <c r="AC111" s="295">
        <v>50.6</v>
      </c>
      <c r="AD111" s="295" t="s">
        <v>460</v>
      </c>
      <c r="AE111" s="295">
        <v>90.3</v>
      </c>
      <c r="AF111" s="295" t="s">
        <v>460</v>
      </c>
      <c r="AG111" s="295">
        <v>67</v>
      </c>
      <c r="AH111" s="295" t="s">
        <v>460</v>
      </c>
      <c r="AI111" s="295">
        <v>111</v>
      </c>
      <c r="AJ111" s="295" t="s">
        <v>460</v>
      </c>
    </row>
    <row r="112" spans="1:36" x14ac:dyDescent="0.25">
      <c r="A112" s="295" t="s">
        <v>121</v>
      </c>
      <c r="B112" s="295" t="s">
        <v>144</v>
      </c>
      <c r="C112" s="295" t="s">
        <v>123</v>
      </c>
      <c r="D112" s="295" t="s">
        <v>38</v>
      </c>
      <c r="E112" s="295" t="s">
        <v>138</v>
      </c>
      <c r="F112" s="295" t="s">
        <v>23</v>
      </c>
      <c r="G112" s="295">
        <v>869</v>
      </c>
      <c r="H112" s="295" t="s">
        <v>329</v>
      </c>
      <c r="I112" s="295" t="s">
        <v>15</v>
      </c>
      <c r="J112" s="295">
        <v>80.8</v>
      </c>
      <c r="K112" s="295">
        <v>17.600000000000001</v>
      </c>
      <c r="L112" s="295">
        <v>21.8</v>
      </c>
      <c r="M112" s="295">
        <v>679.5</v>
      </c>
      <c r="N112" s="295">
        <v>3.3</v>
      </c>
      <c r="O112" s="295">
        <v>12.8</v>
      </c>
      <c r="P112" s="295">
        <v>12.8</v>
      </c>
      <c r="Q112" s="295">
        <v>13.7</v>
      </c>
      <c r="R112" s="295">
        <v>20.6</v>
      </c>
      <c r="S112" s="295">
        <v>20.3</v>
      </c>
      <c r="T112" s="295">
        <v>53.2</v>
      </c>
      <c r="U112" s="295">
        <v>834</v>
      </c>
      <c r="V112" s="295">
        <v>15.7</v>
      </c>
      <c r="W112" s="295">
        <v>85</v>
      </c>
      <c r="X112" s="295">
        <v>20</v>
      </c>
      <c r="Y112" s="295">
        <v>23.5</v>
      </c>
      <c r="Z112" s="295">
        <v>13</v>
      </c>
      <c r="AA112" s="295">
        <v>13</v>
      </c>
      <c r="AB112" s="295">
        <v>13.3</v>
      </c>
      <c r="AC112" s="295">
        <v>13</v>
      </c>
      <c r="AD112" s="295" t="s">
        <v>460</v>
      </c>
      <c r="AE112" s="295">
        <v>17.600000000000001</v>
      </c>
      <c r="AF112" s="295" t="s">
        <v>460</v>
      </c>
      <c r="AG112" s="295">
        <v>14</v>
      </c>
      <c r="AH112" s="295" t="s">
        <v>460</v>
      </c>
      <c r="AI112" s="295">
        <v>20</v>
      </c>
      <c r="AJ112" s="295" t="s">
        <v>460</v>
      </c>
    </row>
    <row r="113" spans="1:36" x14ac:dyDescent="0.25">
      <c r="A113" s="295" t="s">
        <v>121</v>
      </c>
      <c r="B113" s="295" t="s">
        <v>144</v>
      </c>
      <c r="C113" s="295" t="s">
        <v>123</v>
      </c>
      <c r="D113" s="295" t="s">
        <v>38</v>
      </c>
      <c r="E113" s="295" t="s">
        <v>138</v>
      </c>
      <c r="F113" s="295" t="s">
        <v>23</v>
      </c>
      <c r="G113" s="295">
        <v>938</v>
      </c>
      <c r="H113" s="295" t="s">
        <v>330</v>
      </c>
      <c r="I113" s="295" t="s">
        <v>5</v>
      </c>
      <c r="J113" s="295">
        <v>433.4</v>
      </c>
      <c r="K113" s="295">
        <v>70.8</v>
      </c>
      <c r="L113" s="295">
        <v>16.3</v>
      </c>
      <c r="M113" s="295">
        <v>2761</v>
      </c>
      <c r="N113" s="295">
        <v>2.5</v>
      </c>
      <c r="O113" s="295">
        <v>57.6</v>
      </c>
      <c r="P113" s="295">
        <v>44.6</v>
      </c>
      <c r="Q113" s="295">
        <v>11.7</v>
      </c>
      <c r="R113" s="295">
        <v>44.6</v>
      </c>
      <c r="S113" s="295">
        <v>9.3000000000000007</v>
      </c>
      <c r="T113" s="295">
        <v>228.2</v>
      </c>
      <c r="U113" s="295">
        <v>3802</v>
      </c>
      <c r="V113" s="295">
        <v>16.7</v>
      </c>
      <c r="W113" s="295">
        <v>470</v>
      </c>
      <c r="X113" s="295">
        <v>74</v>
      </c>
      <c r="Y113" s="295">
        <v>15.7</v>
      </c>
      <c r="Z113" s="295">
        <v>58</v>
      </c>
      <c r="AA113" s="295">
        <v>45</v>
      </c>
      <c r="AB113" s="295">
        <v>11</v>
      </c>
      <c r="AC113" s="295">
        <v>86.2</v>
      </c>
      <c r="AD113" s="295" t="s">
        <v>460</v>
      </c>
      <c r="AE113" s="295">
        <v>70.8</v>
      </c>
      <c r="AF113" s="295" t="s">
        <v>460</v>
      </c>
      <c r="AG113" s="295">
        <v>90</v>
      </c>
      <c r="AH113" s="295" t="s">
        <v>460</v>
      </c>
      <c r="AI113" s="295">
        <v>74</v>
      </c>
      <c r="AJ113" s="295" t="s">
        <v>460</v>
      </c>
    </row>
    <row r="114" spans="1:36" x14ac:dyDescent="0.25">
      <c r="A114" s="295" t="s">
        <v>121</v>
      </c>
      <c r="B114" s="295" t="s">
        <v>144</v>
      </c>
      <c r="C114" s="295" t="s">
        <v>123</v>
      </c>
      <c r="D114" s="295" t="s">
        <v>38</v>
      </c>
      <c r="E114" s="295" t="s">
        <v>138</v>
      </c>
      <c r="F114" s="295" t="s">
        <v>23</v>
      </c>
      <c r="G114" s="295">
        <v>868</v>
      </c>
      <c r="H114" s="295" t="s">
        <v>331</v>
      </c>
      <c r="I114" s="295" t="s">
        <v>332</v>
      </c>
      <c r="J114" s="295">
        <v>40.200000000000003</v>
      </c>
      <c r="K114" s="295">
        <v>14</v>
      </c>
      <c r="L114" s="295">
        <v>34.799999999999997</v>
      </c>
      <c r="M114" s="295">
        <v>314.5</v>
      </c>
      <c r="N114" s="295">
        <v>3.1</v>
      </c>
      <c r="O114" s="295">
        <v>19</v>
      </c>
      <c r="P114" s="295">
        <v>19</v>
      </c>
      <c r="Q114" s="295">
        <v>32.1</v>
      </c>
      <c r="R114" s="295">
        <v>25</v>
      </c>
      <c r="S114" s="295">
        <v>38.299999999999997</v>
      </c>
      <c r="T114" s="295">
        <v>37.200000000000003</v>
      </c>
      <c r="U114" s="295">
        <v>644</v>
      </c>
      <c r="V114" s="295">
        <v>17.3</v>
      </c>
      <c r="W114" s="295">
        <v>42</v>
      </c>
      <c r="X114" s="295">
        <v>15</v>
      </c>
      <c r="Y114" s="295">
        <v>35.700000000000003</v>
      </c>
      <c r="Z114" s="295">
        <v>19</v>
      </c>
      <c r="AA114" s="295">
        <v>19</v>
      </c>
      <c r="AB114" s="295">
        <v>31.1</v>
      </c>
      <c r="AC114" s="295">
        <v>7.6</v>
      </c>
      <c r="AD114" s="295" t="s">
        <v>460</v>
      </c>
      <c r="AE114" s="295">
        <v>14</v>
      </c>
      <c r="AF114" s="295" t="s">
        <v>460</v>
      </c>
      <c r="AG114" s="295">
        <v>8</v>
      </c>
      <c r="AH114" s="295" t="s">
        <v>460</v>
      </c>
      <c r="AI114" s="295">
        <v>15</v>
      </c>
      <c r="AJ114" s="295" t="s">
        <v>460</v>
      </c>
    </row>
    <row r="115" spans="1:36" x14ac:dyDescent="0.25">
      <c r="A115" s="295" t="s">
        <v>121</v>
      </c>
      <c r="B115" s="295" t="s">
        <v>144</v>
      </c>
      <c r="C115" s="295" t="s">
        <v>123</v>
      </c>
      <c r="D115" s="295" t="s">
        <v>38</v>
      </c>
      <c r="E115" s="295" t="s">
        <v>138</v>
      </c>
      <c r="F115" s="295" t="s">
        <v>23</v>
      </c>
      <c r="G115" s="295">
        <v>872</v>
      </c>
      <c r="H115" s="295" t="s">
        <v>333</v>
      </c>
      <c r="I115" s="295" t="s">
        <v>16</v>
      </c>
      <c r="J115" s="295">
        <v>53.7</v>
      </c>
      <c r="K115" s="295">
        <v>17</v>
      </c>
      <c r="L115" s="295">
        <v>31.6</v>
      </c>
      <c r="M115" s="295">
        <v>448.3</v>
      </c>
      <c r="N115" s="295">
        <v>3.3</v>
      </c>
      <c r="O115" s="295">
        <v>24.7</v>
      </c>
      <c r="P115" s="295">
        <v>18</v>
      </c>
      <c r="Q115" s="295">
        <v>31.5</v>
      </c>
      <c r="R115" s="295">
        <v>18</v>
      </c>
      <c r="S115" s="295">
        <v>25.1</v>
      </c>
      <c r="T115" s="295">
        <v>43.2</v>
      </c>
      <c r="U115" s="295">
        <v>619</v>
      </c>
      <c r="V115" s="295">
        <v>14.3</v>
      </c>
      <c r="W115" s="295">
        <v>57</v>
      </c>
      <c r="X115" s="295">
        <v>19</v>
      </c>
      <c r="Y115" s="295">
        <v>33.299999999999997</v>
      </c>
      <c r="Z115" s="295">
        <v>25</v>
      </c>
      <c r="AA115" s="295">
        <v>18</v>
      </c>
      <c r="AB115" s="295">
        <v>30.5</v>
      </c>
      <c r="AC115" s="295">
        <v>13</v>
      </c>
      <c r="AD115" s="295" t="s">
        <v>460</v>
      </c>
      <c r="AE115" s="295">
        <v>17</v>
      </c>
      <c r="AF115" s="295" t="s">
        <v>460</v>
      </c>
      <c r="AG115" s="295">
        <v>15</v>
      </c>
      <c r="AH115" s="295" t="s">
        <v>460</v>
      </c>
      <c r="AI115" s="295">
        <v>19</v>
      </c>
      <c r="AJ115" s="295" t="s">
        <v>460</v>
      </c>
    </row>
    <row r="116" spans="1:36" x14ac:dyDescent="0.25">
      <c r="A116" s="295" t="s">
        <v>121</v>
      </c>
      <c r="B116" s="295" t="s">
        <v>144</v>
      </c>
      <c r="C116" s="295" t="s">
        <v>123</v>
      </c>
      <c r="D116" s="295" t="s">
        <v>38</v>
      </c>
      <c r="E116" s="295" t="s">
        <v>139</v>
      </c>
      <c r="F116" s="295" t="s">
        <v>43</v>
      </c>
      <c r="G116" s="295">
        <v>800</v>
      </c>
      <c r="H116" s="295" t="s">
        <v>334</v>
      </c>
      <c r="I116" s="295" t="s">
        <v>335</v>
      </c>
      <c r="J116" s="295">
        <v>93.3</v>
      </c>
      <c r="K116" s="295">
        <v>20.399999999999999</v>
      </c>
      <c r="L116" s="295">
        <v>21.9</v>
      </c>
      <c r="M116" s="295">
        <v>489.5</v>
      </c>
      <c r="N116" s="295">
        <v>2.1</v>
      </c>
      <c r="O116" s="295">
        <v>3.6</v>
      </c>
      <c r="P116" s="295">
        <v>3.6</v>
      </c>
      <c r="Q116" s="295">
        <v>3.7</v>
      </c>
      <c r="R116" s="295">
        <v>7.8</v>
      </c>
      <c r="S116" s="295">
        <v>7.7</v>
      </c>
      <c r="T116" s="295">
        <v>54.1</v>
      </c>
      <c r="U116" s="295">
        <v>755</v>
      </c>
      <c r="V116" s="295">
        <v>14</v>
      </c>
      <c r="W116" s="295">
        <v>107</v>
      </c>
      <c r="X116" s="295">
        <v>25</v>
      </c>
      <c r="Y116" s="295">
        <v>23.4</v>
      </c>
      <c r="Z116" s="295">
        <v>4</v>
      </c>
      <c r="AA116" s="295">
        <v>4</v>
      </c>
      <c r="AB116" s="295">
        <v>3.6</v>
      </c>
      <c r="AC116" s="295">
        <v>26.2</v>
      </c>
      <c r="AD116" s="295" t="s">
        <v>460</v>
      </c>
      <c r="AE116" s="295">
        <v>20.399999999999999</v>
      </c>
      <c r="AF116" s="295" t="s">
        <v>460</v>
      </c>
      <c r="AG116" s="295">
        <v>34</v>
      </c>
      <c r="AH116" s="295" t="s">
        <v>460</v>
      </c>
      <c r="AI116" s="295">
        <v>25</v>
      </c>
      <c r="AJ116" s="295" t="s">
        <v>460</v>
      </c>
    </row>
    <row r="117" spans="1:36" x14ac:dyDescent="0.25">
      <c r="A117" s="295" t="s">
        <v>121</v>
      </c>
      <c r="B117" s="295" t="s">
        <v>144</v>
      </c>
      <c r="C117" s="295" t="s">
        <v>123</v>
      </c>
      <c r="D117" s="295" t="s">
        <v>38</v>
      </c>
      <c r="E117" s="295" t="s">
        <v>139</v>
      </c>
      <c r="F117" s="295" t="s">
        <v>43</v>
      </c>
      <c r="G117" s="295">
        <v>837</v>
      </c>
      <c r="H117" s="295" t="s">
        <v>336</v>
      </c>
      <c r="I117" s="295" t="s">
        <v>337</v>
      </c>
      <c r="J117" s="295">
        <v>146.4</v>
      </c>
      <c r="K117" s="295">
        <v>28.2</v>
      </c>
      <c r="L117" s="295">
        <v>19.3</v>
      </c>
      <c r="M117" s="295">
        <v>1351.6</v>
      </c>
      <c r="N117" s="295">
        <v>3.6</v>
      </c>
      <c r="O117" s="295">
        <v>8</v>
      </c>
      <c r="P117" s="295">
        <v>6</v>
      </c>
      <c r="Q117" s="295">
        <v>5.2</v>
      </c>
      <c r="R117" s="295">
        <v>6</v>
      </c>
      <c r="S117" s="295">
        <v>3.9</v>
      </c>
      <c r="T117" s="295">
        <v>106.4</v>
      </c>
      <c r="U117" s="295">
        <v>2078</v>
      </c>
      <c r="V117" s="295">
        <v>19.5</v>
      </c>
      <c r="W117" s="295">
        <v>162</v>
      </c>
      <c r="X117" s="295">
        <v>33</v>
      </c>
      <c r="Y117" s="295">
        <v>20.399999999999999</v>
      </c>
      <c r="Z117" s="295">
        <v>8</v>
      </c>
      <c r="AA117" s="295">
        <v>6</v>
      </c>
      <c r="AB117" s="295">
        <v>4.7</v>
      </c>
      <c r="AC117" s="295">
        <v>20.7</v>
      </c>
      <c r="AD117" s="295" t="s">
        <v>460</v>
      </c>
      <c r="AE117" s="295">
        <v>28.2</v>
      </c>
      <c r="AF117" s="295" t="s">
        <v>460</v>
      </c>
      <c r="AG117" s="295">
        <v>23</v>
      </c>
      <c r="AH117" s="295" t="s">
        <v>460</v>
      </c>
      <c r="AI117" s="295">
        <v>33</v>
      </c>
      <c r="AJ117" s="295" t="s">
        <v>460</v>
      </c>
    </row>
    <row r="118" spans="1:36" x14ac:dyDescent="0.25">
      <c r="A118" s="295" t="s">
        <v>121</v>
      </c>
      <c r="B118" s="295" t="s">
        <v>144</v>
      </c>
      <c r="C118" s="295" t="s">
        <v>123</v>
      </c>
      <c r="D118" s="295" t="s">
        <v>38</v>
      </c>
      <c r="E118" s="295" t="s">
        <v>139</v>
      </c>
      <c r="F118" s="295" t="s">
        <v>43</v>
      </c>
      <c r="G118" s="295">
        <v>801</v>
      </c>
      <c r="H118" s="295" t="s">
        <v>338</v>
      </c>
      <c r="I118" s="295" t="s">
        <v>339</v>
      </c>
      <c r="J118" s="295">
        <v>268.7</v>
      </c>
      <c r="K118" s="295">
        <v>40.799999999999997</v>
      </c>
      <c r="L118" s="295">
        <v>15.2</v>
      </c>
      <c r="M118" s="295">
        <v>2141</v>
      </c>
      <c r="N118" s="295">
        <v>3.1</v>
      </c>
      <c r="O118" s="295">
        <v>10.199999999999999</v>
      </c>
      <c r="P118" s="295">
        <v>7.5</v>
      </c>
      <c r="Q118" s="295">
        <v>3.6</v>
      </c>
      <c r="R118" s="295">
        <v>10</v>
      </c>
      <c r="S118" s="295">
        <v>3.6</v>
      </c>
      <c r="T118" s="295">
        <v>153.69999999999999</v>
      </c>
      <c r="U118" s="295">
        <v>2691</v>
      </c>
      <c r="V118" s="295">
        <v>17.5</v>
      </c>
      <c r="W118" s="295">
        <v>311</v>
      </c>
      <c r="X118" s="295">
        <v>61</v>
      </c>
      <c r="Y118" s="295">
        <v>19.600000000000001</v>
      </c>
      <c r="Z118" s="295">
        <v>11</v>
      </c>
      <c r="AA118" s="295">
        <v>8</v>
      </c>
      <c r="AB118" s="295">
        <v>3.4</v>
      </c>
      <c r="AC118" s="295">
        <v>50</v>
      </c>
      <c r="AD118" s="295" t="s">
        <v>460</v>
      </c>
      <c r="AE118" s="295">
        <v>40.799999999999997</v>
      </c>
      <c r="AF118" s="295" t="s">
        <v>460</v>
      </c>
      <c r="AG118" s="295">
        <v>63</v>
      </c>
      <c r="AH118" s="295" t="s">
        <v>460</v>
      </c>
      <c r="AI118" s="295">
        <v>61</v>
      </c>
      <c r="AJ118" s="295" t="s">
        <v>460</v>
      </c>
    </row>
    <row r="119" spans="1:36" x14ac:dyDescent="0.25">
      <c r="A119" s="295" t="s">
        <v>121</v>
      </c>
      <c r="B119" s="295" t="s">
        <v>144</v>
      </c>
      <c r="C119" s="295" t="s">
        <v>123</v>
      </c>
      <c r="D119" s="295" t="s">
        <v>38</v>
      </c>
      <c r="E119" s="295" t="s">
        <v>139</v>
      </c>
      <c r="F119" s="295" t="s">
        <v>43</v>
      </c>
      <c r="G119" s="295">
        <v>908</v>
      </c>
      <c r="H119" s="295" t="s">
        <v>340</v>
      </c>
      <c r="I119" s="295" t="s">
        <v>341</v>
      </c>
      <c r="J119" s="295">
        <v>239.2</v>
      </c>
      <c r="K119" s="295">
        <v>25.8</v>
      </c>
      <c r="L119" s="295">
        <v>10.8</v>
      </c>
      <c r="M119" s="295">
        <v>2767.9</v>
      </c>
      <c r="N119" s="295">
        <v>4.5999999999999996</v>
      </c>
      <c r="O119" s="295">
        <v>7.6</v>
      </c>
      <c r="P119" s="295">
        <v>7.6</v>
      </c>
      <c r="Q119" s="295">
        <v>3.1</v>
      </c>
      <c r="R119" s="295">
        <v>33.1</v>
      </c>
      <c r="S119" s="295">
        <v>12.2</v>
      </c>
      <c r="T119" s="295">
        <v>136.6</v>
      </c>
      <c r="U119" s="295">
        <v>2215</v>
      </c>
      <c r="V119" s="295">
        <v>16.2</v>
      </c>
      <c r="W119" s="295">
        <v>264</v>
      </c>
      <c r="X119" s="295">
        <v>30</v>
      </c>
      <c r="Y119" s="295">
        <v>11.4</v>
      </c>
      <c r="Z119" s="295">
        <v>8</v>
      </c>
      <c r="AA119" s="295">
        <v>8</v>
      </c>
      <c r="AB119" s="295">
        <v>2.9</v>
      </c>
      <c r="AC119" s="295">
        <v>41.8</v>
      </c>
      <c r="AD119" s="295" t="s">
        <v>460</v>
      </c>
      <c r="AE119" s="295">
        <v>25.8</v>
      </c>
      <c r="AF119" s="295" t="s">
        <v>460</v>
      </c>
      <c r="AG119" s="295">
        <v>44</v>
      </c>
      <c r="AH119" s="295" t="s">
        <v>460</v>
      </c>
      <c r="AI119" s="295">
        <v>30</v>
      </c>
      <c r="AJ119" s="295" t="s">
        <v>460</v>
      </c>
    </row>
    <row r="120" spans="1:36" x14ac:dyDescent="0.25">
      <c r="A120" s="295" t="s">
        <v>121</v>
      </c>
      <c r="B120" s="295" t="s">
        <v>144</v>
      </c>
      <c r="C120" s="295" t="s">
        <v>123</v>
      </c>
      <c r="D120" s="295" t="s">
        <v>38</v>
      </c>
      <c r="E120" s="295" t="s">
        <v>139</v>
      </c>
      <c r="F120" s="295" t="s">
        <v>43</v>
      </c>
      <c r="G120" s="295">
        <v>878</v>
      </c>
      <c r="H120" s="295" t="s">
        <v>342</v>
      </c>
      <c r="I120" s="295" t="s">
        <v>343</v>
      </c>
      <c r="J120" s="295">
        <v>316.7</v>
      </c>
      <c r="K120" s="295">
        <v>46.6</v>
      </c>
      <c r="L120" s="295">
        <v>14.7</v>
      </c>
      <c r="M120" s="295">
        <v>2544</v>
      </c>
      <c r="N120" s="295">
        <v>3.2</v>
      </c>
      <c r="O120" s="295">
        <v>57</v>
      </c>
      <c r="P120" s="295">
        <v>38.299999999999997</v>
      </c>
      <c r="Q120" s="295">
        <v>15.3</v>
      </c>
      <c r="R120" s="295">
        <v>75.2</v>
      </c>
      <c r="S120" s="295">
        <v>19.2</v>
      </c>
      <c r="T120" s="295">
        <v>266.2</v>
      </c>
      <c r="U120" s="295">
        <v>5205</v>
      </c>
      <c r="V120" s="295">
        <v>19.600000000000001</v>
      </c>
      <c r="W120" s="295">
        <v>345</v>
      </c>
      <c r="X120" s="295">
        <v>52</v>
      </c>
      <c r="Y120" s="295">
        <v>15.1</v>
      </c>
      <c r="Z120" s="295">
        <v>57</v>
      </c>
      <c r="AA120" s="295">
        <v>42</v>
      </c>
      <c r="AB120" s="295">
        <v>14.2</v>
      </c>
      <c r="AC120" s="295">
        <v>44.1</v>
      </c>
      <c r="AD120" s="295" t="s">
        <v>460</v>
      </c>
      <c r="AE120" s="295">
        <v>46.6</v>
      </c>
      <c r="AF120" s="295" t="s">
        <v>460</v>
      </c>
      <c r="AG120" s="295">
        <v>46</v>
      </c>
      <c r="AH120" s="295" t="s">
        <v>460</v>
      </c>
      <c r="AI120" s="295">
        <v>52</v>
      </c>
      <c r="AJ120" s="295" t="s">
        <v>460</v>
      </c>
    </row>
    <row r="121" spans="1:36" x14ac:dyDescent="0.25">
      <c r="A121" s="295" t="s">
        <v>121</v>
      </c>
      <c r="B121" s="295" t="s">
        <v>144</v>
      </c>
      <c r="C121" s="295" t="s">
        <v>123</v>
      </c>
      <c r="D121" s="295" t="s">
        <v>38</v>
      </c>
      <c r="E121" s="295" t="s">
        <v>139</v>
      </c>
      <c r="F121" s="295" t="s">
        <v>43</v>
      </c>
      <c r="G121" s="295">
        <v>835</v>
      </c>
      <c r="H121" s="295" t="s">
        <v>344</v>
      </c>
      <c r="I121" s="295" t="s">
        <v>345</v>
      </c>
      <c r="J121" s="295">
        <v>199.3</v>
      </c>
      <c r="K121" s="295">
        <v>26.2</v>
      </c>
      <c r="L121" s="295">
        <v>13.2</v>
      </c>
      <c r="M121" s="295">
        <v>1258.2</v>
      </c>
      <c r="N121" s="295">
        <v>2.5</v>
      </c>
      <c r="O121" s="295">
        <v>21</v>
      </c>
      <c r="P121" s="295">
        <v>19</v>
      </c>
      <c r="Q121" s="295">
        <v>9.5</v>
      </c>
      <c r="R121" s="295">
        <v>26</v>
      </c>
      <c r="S121" s="295">
        <v>11.5</v>
      </c>
      <c r="T121" s="295">
        <v>121.3</v>
      </c>
      <c r="U121" s="295">
        <v>2186</v>
      </c>
      <c r="V121" s="295">
        <v>18</v>
      </c>
      <c r="W121" s="295">
        <v>216</v>
      </c>
      <c r="X121" s="295">
        <v>32</v>
      </c>
      <c r="Y121" s="295">
        <v>14.8</v>
      </c>
      <c r="Z121" s="295">
        <v>21</v>
      </c>
      <c r="AA121" s="295">
        <v>19</v>
      </c>
      <c r="AB121" s="295">
        <v>8.9</v>
      </c>
      <c r="AC121" s="295">
        <v>45.7</v>
      </c>
      <c r="AD121" s="295" t="s">
        <v>460</v>
      </c>
      <c r="AE121" s="295">
        <v>26.2</v>
      </c>
      <c r="AF121" s="295" t="s">
        <v>460</v>
      </c>
      <c r="AG121" s="295">
        <v>48</v>
      </c>
      <c r="AH121" s="295" t="s">
        <v>460</v>
      </c>
      <c r="AI121" s="295">
        <v>32</v>
      </c>
      <c r="AJ121" s="295" t="s">
        <v>460</v>
      </c>
    </row>
    <row r="122" spans="1:36" x14ac:dyDescent="0.25">
      <c r="A122" s="295" t="s">
        <v>121</v>
      </c>
      <c r="B122" s="295" t="s">
        <v>144</v>
      </c>
      <c r="C122" s="295" t="s">
        <v>123</v>
      </c>
      <c r="D122" s="295" t="s">
        <v>38</v>
      </c>
      <c r="E122" s="295" t="s">
        <v>139</v>
      </c>
      <c r="F122" s="295" t="s">
        <v>43</v>
      </c>
      <c r="G122" s="295">
        <v>916</v>
      </c>
      <c r="H122" s="295" t="s">
        <v>346</v>
      </c>
      <c r="I122" s="295" t="s">
        <v>347</v>
      </c>
      <c r="J122" s="295">
        <v>264</v>
      </c>
      <c r="K122" s="295">
        <v>55.6</v>
      </c>
      <c r="L122" s="295">
        <v>21.1</v>
      </c>
      <c r="M122" s="295">
        <v>2359</v>
      </c>
      <c r="N122" s="295">
        <v>3.5</v>
      </c>
      <c r="O122" s="295">
        <v>175</v>
      </c>
      <c r="P122" s="295">
        <v>136.30000000000001</v>
      </c>
      <c r="Q122" s="295">
        <v>39.9</v>
      </c>
      <c r="R122" s="295">
        <v>136.30000000000001</v>
      </c>
      <c r="S122" s="295">
        <v>34</v>
      </c>
      <c r="T122" s="295">
        <v>310.5</v>
      </c>
      <c r="U122" s="295">
        <v>4847</v>
      </c>
      <c r="V122" s="295">
        <v>15.6</v>
      </c>
      <c r="W122" s="295">
        <v>296</v>
      </c>
      <c r="X122" s="295">
        <v>68</v>
      </c>
      <c r="Y122" s="295">
        <v>23</v>
      </c>
      <c r="Z122" s="295">
        <v>175</v>
      </c>
      <c r="AA122" s="295">
        <v>137</v>
      </c>
      <c r="AB122" s="295">
        <v>37.200000000000003</v>
      </c>
      <c r="AC122" s="295">
        <v>42.2</v>
      </c>
      <c r="AD122" s="295" t="s">
        <v>460</v>
      </c>
      <c r="AE122" s="295">
        <v>55.6</v>
      </c>
      <c r="AF122" s="295" t="s">
        <v>460</v>
      </c>
      <c r="AG122" s="295">
        <v>52</v>
      </c>
      <c r="AH122" s="295" t="s">
        <v>460</v>
      </c>
      <c r="AI122" s="295">
        <v>68</v>
      </c>
      <c r="AJ122" s="295" t="s">
        <v>460</v>
      </c>
    </row>
    <row r="123" spans="1:36" x14ac:dyDescent="0.25">
      <c r="A123" s="295" t="s">
        <v>121</v>
      </c>
      <c r="B123" s="295" t="s">
        <v>144</v>
      </c>
      <c r="C123" s="295" t="s">
        <v>123</v>
      </c>
      <c r="D123" s="295" t="s">
        <v>38</v>
      </c>
      <c r="E123" s="295" t="s">
        <v>139</v>
      </c>
      <c r="F123" s="295" t="s">
        <v>43</v>
      </c>
      <c r="G123" s="295">
        <v>420</v>
      </c>
      <c r="H123" s="295" t="s">
        <v>348</v>
      </c>
      <c r="I123" s="295" t="s">
        <v>349</v>
      </c>
      <c r="J123" s="295">
        <v>2</v>
      </c>
      <c r="K123" s="295">
        <v>0</v>
      </c>
      <c r="L123" s="295">
        <v>0</v>
      </c>
      <c r="M123" s="295" t="s">
        <v>350</v>
      </c>
      <c r="N123" s="295" t="s">
        <v>350</v>
      </c>
      <c r="O123" s="295">
        <v>1</v>
      </c>
      <c r="P123" s="295">
        <v>0</v>
      </c>
      <c r="Q123" s="295">
        <v>33.299999999999997</v>
      </c>
      <c r="R123" s="295">
        <v>0</v>
      </c>
      <c r="S123" s="295">
        <v>0</v>
      </c>
      <c r="T123" s="295">
        <v>2</v>
      </c>
      <c r="U123" s="295">
        <v>27</v>
      </c>
      <c r="V123" s="295">
        <v>13.5</v>
      </c>
      <c r="W123" s="295">
        <v>2</v>
      </c>
      <c r="X123" s="295">
        <v>0</v>
      </c>
      <c r="Y123" s="295">
        <v>0</v>
      </c>
      <c r="Z123" s="295">
        <v>1</v>
      </c>
      <c r="AA123" s="295">
        <v>0</v>
      </c>
      <c r="AB123" s="295">
        <v>33.299999999999997</v>
      </c>
      <c r="AC123" s="295">
        <v>0</v>
      </c>
      <c r="AD123" s="295" t="s">
        <v>460</v>
      </c>
      <c r="AE123" s="295">
        <v>0</v>
      </c>
      <c r="AF123" s="295" t="s">
        <v>460</v>
      </c>
      <c r="AG123" s="295">
        <v>0</v>
      </c>
      <c r="AH123" s="295" t="s">
        <v>460</v>
      </c>
      <c r="AI123" s="295">
        <v>0</v>
      </c>
      <c r="AJ123" s="295" t="s">
        <v>460</v>
      </c>
    </row>
    <row r="124" spans="1:36" x14ac:dyDescent="0.25">
      <c r="A124" s="295" t="s">
        <v>121</v>
      </c>
      <c r="B124" s="295" t="s">
        <v>144</v>
      </c>
      <c r="C124" s="295" t="s">
        <v>123</v>
      </c>
      <c r="D124" s="295" t="s">
        <v>38</v>
      </c>
      <c r="E124" s="295" t="s">
        <v>139</v>
      </c>
      <c r="F124" s="295" t="s">
        <v>43</v>
      </c>
      <c r="G124" s="295">
        <v>802</v>
      </c>
      <c r="H124" s="295" t="s">
        <v>351</v>
      </c>
      <c r="I124" s="295" t="s">
        <v>352</v>
      </c>
      <c r="J124" s="295">
        <v>83.8</v>
      </c>
      <c r="K124" s="295">
        <v>18.3</v>
      </c>
      <c r="L124" s="295">
        <v>21.8</v>
      </c>
      <c r="M124" s="295" t="s">
        <v>350</v>
      </c>
      <c r="N124" s="295" t="s">
        <v>350</v>
      </c>
      <c r="O124" s="295">
        <v>11.6</v>
      </c>
      <c r="P124" s="295">
        <v>11.6</v>
      </c>
      <c r="Q124" s="295">
        <v>12.2</v>
      </c>
      <c r="R124" s="295">
        <v>11.6</v>
      </c>
      <c r="S124" s="295">
        <v>12.2</v>
      </c>
      <c r="T124" s="295">
        <v>58.8</v>
      </c>
      <c r="U124" s="295">
        <v>887</v>
      </c>
      <c r="V124" s="295">
        <v>15.1</v>
      </c>
      <c r="W124" s="295">
        <v>95</v>
      </c>
      <c r="X124" s="295">
        <v>21</v>
      </c>
      <c r="Y124" s="295">
        <v>22.1</v>
      </c>
      <c r="Z124" s="295">
        <v>13</v>
      </c>
      <c r="AA124" s="295">
        <v>13</v>
      </c>
      <c r="AB124" s="295">
        <v>12</v>
      </c>
      <c r="AC124" s="295">
        <v>13.8</v>
      </c>
      <c r="AD124" s="295" t="s">
        <v>460</v>
      </c>
      <c r="AE124" s="295">
        <v>18.3</v>
      </c>
      <c r="AF124" s="295" t="s">
        <v>460</v>
      </c>
      <c r="AG124" s="295">
        <v>14</v>
      </c>
      <c r="AH124" s="295" t="s">
        <v>460</v>
      </c>
      <c r="AI124" s="295">
        <v>21</v>
      </c>
      <c r="AJ124" s="295" t="s">
        <v>460</v>
      </c>
    </row>
    <row r="125" spans="1:36" x14ac:dyDescent="0.25">
      <c r="A125" s="295" t="s">
        <v>121</v>
      </c>
      <c r="B125" s="295" t="s">
        <v>144</v>
      </c>
      <c r="C125" s="295" t="s">
        <v>123</v>
      </c>
      <c r="D125" s="295" t="s">
        <v>38</v>
      </c>
      <c r="E125" s="295" t="s">
        <v>139</v>
      </c>
      <c r="F125" s="295" t="s">
        <v>43</v>
      </c>
      <c r="G125" s="295">
        <v>879</v>
      </c>
      <c r="H125" s="295" t="s">
        <v>353</v>
      </c>
      <c r="I125" s="295" t="s">
        <v>354</v>
      </c>
      <c r="J125" s="295">
        <v>165.4</v>
      </c>
      <c r="K125" s="295">
        <v>20</v>
      </c>
      <c r="L125" s="295">
        <v>12.1</v>
      </c>
      <c r="M125" s="295">
        <v>423.3</v>
      </c>
      <c r="N125" s="295">
        <v>1</v>
      </c>
      <c r="O125" s="295">
        <v>13.6</v>
      </c>
      <c r="P125" s="295">
        <v>7.6</v>
      </c>
      <c r="Q125" s="295">
        <v>7.6</v>
      </c>
      <c r="R125" s="295">
        <v>9</v>
      </c>
      <c r="S125" s="295">
        <v>5.2</v>
      </c>
      <c r="T125" s="295">
        <v>89.8</v>
      </c>
      <c r="U125" s="295">
        <v>1631</v>
      </c>
      <c r="V125" s="295">
        <v>18.2</v>
      </c>
      <c r="W125" s="295">
        <v>170</v>
      </c>
      <c r="X125" s="295">
        <v>21</v>
      </c>
      <c r="Y125" s="295">
        <v>12.4</v>
      </c>
      <c r="Z125" s="295">
        <v>15</v>
      </c>
      <c r="AA125" s="295">
        <v>8</v>
      </c>
      <c r="AB125" s="295">
        <v>8.1</v>
      </c>
      <c r="AC125" s="295">
        <v>56.3</v>
      </c>
      <c r="AD125" s="295" t="s">
        <v>460</v>
      </c>
      <c r="AE125" s="295">
        <v>20</v>
      </c>
      <c r="AF125" s="295" t="s">
        <v>460</v>
      </c>
      <c r="AG125" s="295">
        <v>59</v>
      </c>
      <c r="AH125" s="295" t="s">
        <v>460</v>
      </c>
      <c r="AI125" s="295">
        <v>21</v>
      </c>
      <c r="AJ125" s="295" t="s">
        <v>460</v>
      </c>
    </row>
    <row r="126" spans="1:36" x14ac:dyDescent="0.25">
      <c r="A126" s="295" t="s">
        <v>121</v>
      </c>
      <c r="B126" s="295" t="s">
        <v>144</v>
      </c>
      <c r="C126" s="295" t="s">
        <v>123</v>
      </c>
      <c r="D126" s="295" t="s">
        <v>38</v>
      </c>
      <c r="E126" s="295" t="s">
        <v>139</v>
      </c>
      <c r="F126" s="295" t="s">
        <v>43</v>
      </c>
      <c r="G126" s="295">
        <v>836</v>
      </c>
      <c r="H126" s="295" t="s">
        <v>355</v>
      </c>
      <c r="I126" s="295" t="s">
        <v>356</v>
      </c>
      <c r="J126" s="295">
        <v>97.5</v>
      </c>
      <c r="K126" s="295">
        <v>11.3</v>
      </c>
      <c r="L126" s="295">
        <v>11.6</v>
      </c>
      <c r="M126" s="295">
        <v>989.5</v>
      </c>
      <c r="N126" s="295">
        <v>4</v>
      </c>
      <c r="O126" s="295">
        <v>5</v>
      </c>
      <c r="P126" s="295">
        <v>5</v>
      </c>
      <c r="Q126" s="295">
        <v>4.9000000000000004</v>
      </c>
      <c r="R126" s="295">
        <v>10</v>
      </c>
      <c r="S126" s="295">
        <v>9.3000000000000007</v>
      </c>
      <c r="T126" s="295">
        <v>74.7</v>
      </c>
      <c r="U126" s="295">
        <v>1017</v>
      </c>
      <c r="V126" s="295">
        <v>13.6</v>
      </c>
      <c r="W126" s="295">
        <v>109</v>
      </c>
      <c r="X126" s="295">
        <v>18</v>
      </c>
      <c r="Y126" s="295">
        <v>16.5</v>
      </c>
      <c r="Z126" s="295">
        <v>5</v>
      </c>
      <c r="AA126" s="295">
        <v>5</v>
      </c>
      <c r="AB126" s="295">
        <v>4.4000000000000004</v>
      </c>
      <c r="AC126" s="295">
        <v>16.399999999999999</v>
      </c>
      <c r="AD126" s="295" t="s">
        <v>460</v>
      </c>
      <c r="AE126" s="295">
        <v>11.3</v>
      </c>
      <c r="AF126" s="295" t="s">
        <v>460</v>
      </c>
      <c r="AG126" s="295">
        <v>22</v>
      </c>
      <c r="AH126" s="295" t="s">
        <v>460</v>
      </c>
      <c r="AI126" s="295">
        <v>18</v>
      </c>
      <c r="AJ126" s="295" t="s">
        <v>460</v>
      </c>
    </row>
    <row r="127" spans="1:36" x14ac:dyDescent="0.25">
      <c r="A127" s="295" t="s">
        <v>121</v>
      </c>
      <c r="B127" s="295" t="s">
        <v>144</v>
      </c>
      <c r="C127" s="295" t="s">
        <v>123</v>
      </c>
      <c r="D127" s="295" t="s">
        <v>38</v>
      </c>
      <c r="E127" s="295" t="s">
        <v>139</v>
      </c>
      <c r="F127" s="295" t="s">
        <v>43</v>
      </c>
      <c r="G127" s="295">
        <v>933</v>
      </c>
      <c r="H127" s="295" t="s">
        <v>357</v>
      </c>
      <c r="I127" s="295" t="s">
        <v>27</v>
      </c>
      <c r="J127" s="295">
        <v>233.2</v>
      </c>
      <c r="K127" s="295">
        <v>64.099999999999994</v>
      </c>
      <c r="L127" s="295">
        <v>27.5</v>
      </c>
      <c r="M127" s="295">
        <v>1084.5999999999999</v>
      </c>
      <c r="N127" s="295">
        <v>1.8</v>
      </c>
      <c r="O127" s="295">
        <v>47.3</v>
      </c>
      <c r="P127" s="295">
        <v>36.200000000000003</v>
      </c>
      <c r="Q127" s="295">
        <v>16.899999999999999</v>
      </c>
      <c r="R127" s="295">
        <v>80.5</v>
      </c>
      <c r="S127" s="295">
        <v>25.7</v>
      </c>
      <c r="T127" s="295">
        <v>129</v>
      </c>
      <c r="U127" s="295">
        <v>1973</v>
      </c>
      <c r="V127" s="295">
        <v>15.3</v>
      </c>
      <c r="W127" s="295">
        <v>253</v>
      </c>
      <c r="X127" s="295">
        <v>74</v>
      </c>
      <c r="Y127" s="295">
        <v>29.2</v>
      </c>
      <c r="Z127" s="295">
        <v>62</v>
      </c>
      <c r="AA127" s="295">
        <v>54</v>
      </c>
      <c r="AB127" s="295">
        <v>19.7</v>
      </c>
      <c r="AC127" s="295">
        <v>37.9</v>
      </c>
      <c r="AD127" s="295" t="s">
        <v>460</v>
      </c>
      <c r="AE127" s="295">
        <v>64.099999999999994</v>
      </c>
      <c r="AF127" s="295" t="s">
        <v>460</v>
      </c>
      <c r="AG127" s="295">
        <v>45</v>
      </c>
      <c r="AH127" s="295" t="s">
        <v>460</v>
      </c>
      <c r="AI127" s="295">
        <v>74</v>
      </c>
      <c r="AJ127" s="295" t="s">
        <v>460</v>
      </c>
    </row>
    <row r="128" spans="1:36" x14ac:dyDescent="0.25">
      <c r="A128" s="295" t="s">
        <v>121</v>
      </c>
      <c r="B128" s="295" t="s">
        <v>144</v>
      </c>
      <c r="C128" s="295" t="s">
        <v>123</v>
      </c>
      <c r="D128" s="295" t="s">
        <v>38</v>
      </c>
      <c r="E128" s="295" t="s">
        <v>139</v>
      </c>
      <c r="F128" s="295" t="s">
        <v>43</v>
      </c>
      <c r="G128" s="295">
        <v>803</v>
      </c>
      <c r="H128" s="295" t="s">
        <v>358</v>
      </c>
      <c r="I128" s="295" t="s">
        <v>359</v>
      </c>
      <c r="J128" s="295">
        <v>115.5</v>
      </c>
      <c r="K128" s="295">
        <v>22</v>
      </c>
      <c r="L128" s="295">
        <v>19.100000000000001</v>
      </c>
      <c r="M128" s="295">
        <v>761</v>
      </c>
      <c r="N128" s="295">
        <v>2.6</v>
      </c>
      <c r="O128" s="295">
        <v>28.6</v>
      </c>
      <c r="P128" s="295">
        <v>26.8</v>
      </c>
      <c r="Q128" s="295">
        <v>19.8</v>
      </c>
      <c r="R128" s="295">
        <v>34.200000000000003</v>
      </c>
      <c r="S128" s="295">
        <v>22.9</v>
      </c>
      <c r="T128" s="295">
        <v>78.599999999999994</v>
      </c>
      <c r="U128" s="295">
        <v>1531</v>
      </c>
      <c r="V128" s="295">
        <v>19.5</v>
      </c>
      <c r="W128" s="295">
        <v>123</v>
      </c>
      <c r="X128" s="295">
        <v>28</v>
      </c>
      <c r="Y128" s="295">
        <v>22.8</v>
      </c>
      <c r="Z128" s="295">
        <v>29</v>
      </c>
      <c r="AA128" s="295">
        <v>27</v>
      </c>
      <c r="AB128" s="295">
        <v>19.100000000000001</v>
      </c>
      <c r="AC128" s="295">
        <v>26</v>
      </c>
      <c r="AD128" s="295" t="s">
        <v>460</v>
      </c>
      <c r="AE128" s="295">
        <v>22</v>
      </c>
      <c r="AF128" s="295" t="s">
        <v>460</v>
      </c>
      <c r="AG128" s="295">
        <v>30</v>
      </c>
      <c r="AH128" s="295" t="s">
        <v>460</v>
      </c>
      <c r="AI128" s="295">
        <v>28</v>
      </c>
      <c r="AJ128" s="295" t="s">
        <v>460</v>
      </c>
    </row>
    <row r="129" spans="1:36" x14ac:dyDescent="0.25">
      <c r="A129" s="295" t="s">
        <v>121</v>
      </c>
      <c r="B129" s="295" t="s">
        <v>144</v>
      </c>
      <c r="C129" s="295" t="s">
        <v>123</v>
      </c>
      <c r="D129" s="295" t="s">
        <v>38</v>
      </c>
      <c r="E129" s="295" t="s">
        <v>139</v>
      </c>
      <c r="F129" s="295" t="s">
        <v>43</v>
      </c>
      <c r="G129" s="295">
        <v>866</v>
      </c>
      <c r="H129" s="295" t="s">
        <v>360</v>
      </c>
      <c r="I129" s="295" t="s">
        <v>41</v>
      </c>
      <c r="J129" s="295">
        <v>87.7</v>
      </c>
      <c r="K129" s="295">
        <v>29</v>
      </c>
      <c r="L129" s="295">
        <v>33.1</v>
      </c>
      <c r="M129" s="295">
        <v>431.5</v>
      </c>
      <c r="N129" s="295">
        <v>1.9</v>
      </c>
      <c r="O129" s="295">
        <v>86</v>
      </c>
      <c r="P129" s="295">
        <v>85.6</v>
      </c>
      <c r="Q129" s="295">
        <v>49.5</v>
      </c>
      <c r="R129" s="295">
        <v>102</v>
      </c>
      <c r="S129" s="295">
        <v>53.8</v>
      </c>
      <c r="T129" s="295">
        <v>114.9</v>
      </c>
      <c r="U129" s="295">
        <v>1898</v>
      </c>
      <c r="V129" s="295">
        <v>16.5</v>
      </c>
      <c r="W129" s="295">
        <v>95</v>
      </c>
      <c r="X129" s="295">
        <v>29</v>
      </c>
      <c r="Y129" s="295">
        <v>30.5</v>
      </c>
      <c r="Z129" s="295">
        <v>86</v>
      </c>
      <c r="AA129" s="295">
        <v>86</v>
      </c>
      <c r="AB129" s="295">
        <v>47.5</v>
      </c>
      <c r="AC129" s="295">
        <v>11</v>
      </c>
      <c r="AD129" s="295" t="s">
        <v>460</v>
      </c>
      <c r="AE129" s="295">
        <v>29</v>
      </c>
      <c r="AF129" s="295" t="s">
        <v>460</v>
      </c>
      <c r="AG129" s="295">
        <v>11</v>
      </c>
      <c r="AH129" s="295" t="s">
        <v>460</v>
      </c>
      <c r="AI129" s="295">
        <v>29</v>
      </c>
      <c r="AJ129" s="295" t="s">
        <v>460</v>
      </c>
    </row>
    <row r="130" spans="1:36" x14ac:dyDescent="0.25">
      <c r="A130" s="295" t="s">
        <v>121</v>
      </c>
      <c r="B130" s="295" t="s">
        <v>144</v>
      </c>
      <c r="C130" s="295" t="s">
        <v>123</v>
      </c>
      <c r="D130" s="295" t="s">
        <v>38</v>
      </c>
      <c r="E130" s="295" t="s">
        <v>139</v>
      </c>
      <c r="F130" s="295" t="s">
        <v>43</v>
      </c>
      <c r="G130" s="295">
        <v>880</v>
      </c>
      <c r="H130" s="295" t="s">
        <v>361</v>
      </c>
      <c r="I130" s="295" t="s">
        <v>76</v>
      </c>
      <c r="J130" s="295">
        <v>72.5</v>
      </c>
      <c r="K130" s="295">
        <v>14.3</v>
      </c>
      <c r="L130" s="295">
        <v>19.7</v>
      </c>
      <c r="M130" s="295" t="s">
        <v>362</v>
      </c>
      <c r="N130" s="295" t="s">
        <v>362</v>
      </c>
      <c r="O130" s="295">
        <v>33.700000000000003</v>
      </c>
      <c r="P130" s="295">
        <v>25</v>
      </c>
      <c r="Q130" s="295">
        <v>31.7</v>
      </c>
      <c r="R130" s="295">
        <v>26.9</v>
      </c>
      <c r="S130" s="295">
        <v>27.1</v>
      </c>
      <c r="T130" s="295">
        <v>56</v>
      </c>
      <c r="U130" s="295">
        <v>1140</v>
      </c>
      <c r="V130" s="295">
        <v>20.399999999999999</v>
      </c>
      <c r="W130" s="295">
        <v>79</v>
      </c>
      <c r="X130" s="295">
        <v>16</v>
      </c>
      <c r="Y130" s="295">
        <v>20.3</v>
      </c>
      <c r="Z130" s="295">
        <v>35</v>
      </c>
      <c r="AA130" s="295">
        <v>25</v>
      </c>
      <c r="AB130" s="295">
        <v>30.7</v>
      </c>
      <c r="AC130" s="295">
        <v>6.8</v>
      </c>
      <c r="AD130" s="295" t="s">
        <v>460</v>
      </c>
      <c r="AE130" s="295">
        <v>14.3</v>
      </c>
      <c r="AF130" s="295" t="s">
        <v>460</v>
      </c>
      <c r="AG130" s="295">
        <v>8</v>
      </c>
      <c r="AH130" s="295" t="s">
        <v>460</v>
      </c>
      <c r="AI130" s="295">
        <v>16</v>
      </c>
      <c r="AJ130" s="295" t="s">
        <v>460</v>
      </c>
    </row>
    <row r="131" spans="1:36" x14ac:dyDescent="0.25">
      <c r="A131" s="295" t="s">
        <v>121</v>
      </c>
      <c r="B131" s="295" t="s">
        <v>144</v>
      </c>
      <c r="C131" s="295" t="s">
        <v>123</v>
      </c>
      <c r="D131" s="295" t="s">
        <v>38</v>
      </c>
      <c r="E131" s="295" t="s">
        <v>139</v>
      </c>
      <c r="F131" s="295" t="s">
        <v>43</v>
      </c>
      <c r="G131" s="295">
        <v>865</v>
      </c>
      <c r="H131" s="295" t="s">
        <v>363</v>
      </c>
      <c r="I131" s="295" t="s">
        <v>364</v>
      </c>
      <c r="J131" s="295">
        <v>207.2</v>
      </c>
      <c r="K131" s="295">
        <v>46</v>
      </c>
      <c r="L131" s="295">
        <v>22.2</v>
      </c>
      <c r="M131" s="295">
        <v>1706.2</v>
      </c>
      <c r="N131" s="295">
        <v>3.3</v>
      </c>
      <c r="O131" s="295">
        <v>19.5</v>
      </c>
      <c r="P131" s="295">
        <v>7.7</v>
      </c>
      <c r="Q131" s="295">
        <v>8.6</v>
      </c>
      <c r="R131" s="295">
        <v>30</v>
      </c>
      <c r="S131" s="295">
        <v>12.6</v>
      </c>
      <c r="T131" s="295">
        <v>118</v>
      </c>
      <c r="U131" s="295">
        <v>2513</v>
      </c>
      <c r="V131" s="295">
        <v>21.3</v>
      </c>
      <c r="W131" s="295">
        <v>226</v>
      </c>
      <c r="X131" s="295">
        <v>49</v>
      </c>
      <c r="Y131" s="295">
        <v>21.7</v>
      </c>
      <c r="Z131" s="295">
        <v>27</v>
      </c>
      <c r="AA131" s="295">
        <v>10</v>
      </c>
      <c r="AB131" s="295">
        <v>10.7</v>
      </c>
      <c r="AC131" s="295">
        <v>25.8</v>
      </c>
      <c r="AD131" s="295" t="s">
        <v>460</v>
      </c>
      <c r="AE131" s="295">
        <v>46</v>
      </c>
      <c r="AF131" s="295" t="s">
        <v>460</v>
      </c>
      <c r="AG131" s="295">
        <v>28</v>
      </c>
      <c r="AH131" s="295" t="s">
        <v>460</v>
      </c>
      <c r="AI131" s="295">
        <v>49</v>
      </c>
      <c r="AJ131" s="295" t="s">
        <v>460</v>
      </c>
    </row>
    <row r="132" spans="1:36" x14ac:dyDescent="0.25">
      <c r="A132" s="295" t="s">
        <v>121</v>
      </c>
      <c r="B132" s="295" t="s">
        <v>144</v>
      </c>
      <c r="C132" s="295" t="s">
        <v>123</v>
      </c>
      <c r="D132" s="295" t="s">
        <v>38</v>
      </c>
      <c r="E132" s="295" t="s">
        <v>140</v>
      </c>
      <c r="F132" s="295" t="s">
        <v>141</v>
      </c>
      <c r="G132" s="295">
        <v>202</v>
      </c>
      <c r="H132" s="295" t="s">
        <v>365</v>
      </c>
      <c r="I132" s="295" t="s">
        <v>366</v>
      </c>
      <c r="J132" s="295">
        <v>182.4</v>
      </c>
      <c r="K132" s="295">
        <v>35</v>
      </c>
      <c r="L132" s="295">
        <v>19.2</v>
      </c>
      <c r="M132" s="295">
        <v>938</v>
      </c>
      <c r="N132" s="295">
        <v>2</v>
      </c>
      <c r="O132" s="295">
        <v>35.5</v>
      </c>
      <c r="P132" s="295">
        <v>28.1</v>
      </c>
      <c r="Q132" s="295">
        <v>16.3</v>
      </c>
      <c r="R132" s="295">
        <v>52.6</v>
      </c>
      <c r="S132" s="295">
        <v>22.4</v>
      </c>
      <c r="T132" s="295">
        <v>105.8</v>
      </c>
      <c r="U132" s="295">
        <v>1521</v>
      </c>
      <c r="V132" s="295">
        <v>14.4</v>
      </c>
      <c r="W132" s="295">
        <v>193</v>
      </c>
      <c r="X132" s="295">
        <v>39</v>
      </c>
      <c r="Y132" s="295">
        <v>20.2</v>
      </c>
      <c r="Z132" s="295">
        <v>44</v>
      </c>
      <c r="AA132" s="295">
        <v>38</v>
      </c>
      <c r="AB132" s="295">
        <v>18.600000000000001</v>
      </c>
      <c r="AC132" s="295">
        <v>36.6</v>
      </c>
      <c r="AD132" s="295" t="s">
        <v>460</v>
      </c>
      <c r="AE132" s="295">
        <v>35</v>
      </c>
      <c r="AF132" s="295" t="s">
        <v>460</v>
      </c>
      <c r="AG132" s="295">
        <v>39</v>
      </c>
      <c r="AH132" s="295" t="s">
        <v>460</v>
      </c>
      <c r="AI132" s="295">
        <v>39</v>
      </c>
      <c r="AJ132" s="295" t="s">
        <v>460</v>
      </c>
    </row>
    <row r="133" spans="1:36" x14ac:dyDescent="0.25">
      <c r="A133" s="295" t="s">
        <v>121</v>
      </c>
      <c r="B133" s="295" t="s">
        <v>144</v>
      </c>
      <c r="C133" s="295" t="s">
        <v>123</v>
      </c>
      <c r="D133" s="295" t="s">
        <v>38</v>
      </c>
      <c r="E133" s="295" t="s">
        <v>140</v>
      </c>
      <c r="F133" s="295" t="s">
        <v>141</v>
      </c>
      <c r="G133" s="295">
        <v>201</v>
      </c>
      <c r="H133" s="295" t="s">
        <v>367</v>
      </c>
      <c r="I133" s="295" t="s">
        <v>368</v>
      </c>
      <c r="J133" s="295">
        <v>7.6</v>
      </c>
      <c r="K133" s="295">
        <v>0</v>
      </c>
      <c r="L133" s="295">
        <v>0</v>
      </c>
      <c r="M133" s="295">
        <v>30</v>
      </c>
      <c r="N133" s="295">
        <v>1.6</v>
      </c>
      <c r="O133" s="295">
        <v>0.6</v>
      </c>
      <c r="P133" s="295">
        <v>0.4</v>
      </c>
      <c r="Q133" s="295">
        <v>7.3</v>
      </c>
      <c r="R133" s="295">
        <v>0.4</v>
      </c>
      <c r="S133" s="295">
        <v>5</v>
      </c>
      <c r="T133" s="295">
        <v>4</v>
      </c>
      <c r="U133" s="295">
        <v>62</v>
      </c>
      <c r="V133" s="295">
        <v>15.5</v>
      </c>
      <c r="W133" s="295">
        <v>8</v>
      </c>
      <c r="X133" s="295">
        <v>0</v>
      </c>
      <c r="Y133" s="295">
        <v>0</v>
      </c>
      <c r="Z133" s="295">
        <v>1</v>
      </c>
      <c r="AA133" s="295">
        <v>1</v>
      </c>
      <c r="AB133" s="295">
        <v>11.1</v>
      </c>
      <c r="AC133" s="295">
        <v>0</v>
      </c>
      <c r="AD133" s="295" t="s">
        <v>460</v>
      </c>
      <c r="AE133" s="295">
        <v>0</v>
      </c>
      <c r="AF133" s="295" t="s">
        <v>460</v>
      </c>
      <c r="AG133" s="295">
        <v>0</v>
      </c>
      <c r="AH133" s="295" t="s">
        <v>460</v>
      </c>
      <c r="AI133" s="295">
        <v>0</v>
      </c>
      <c r="AJ133" s="295" t="s">
        <v>460</v>
      </c>
    </row>
    <row r="134" spans="1:36" x14ac:dyDescent="0.25">
      <c r="A134" s="295" t="s">
        <v>121</v>
      </c>
      <c r="B134" s="295" t="s">
        <v>144</v>
      </c>
      <c r="C134" s="295" t="s">
        <v>123</v>
      </c>
      <c r="D134" s="295" t="s">
        <v>38</v>
      </c>
      <c r="E134" s="295" t="s">
        <v>140</v>
      </c>
      <c r="F134" s="295" t="s">
        <v>141</v>
      </c>
      <c r="G134" s="295">
        <v>204</v>
      </c>
      <c r="H134" s="295" t="s">
        <v>369</v>
      </c>
      <c r="I134" s="295" t="s">
        <v>370</v>
      </c>
      <c r="J134" s="295">
        <v>170.6</v>
      </c>
      <c r="K134" s="295">
        <v>21.2</v>
      </c>
      <c r="L134" s="295">
        <v>12.4</v>
      </c>
      <c r="M134" s="295">
        <v>660.4</v>
      </c>
      <c r="N134" s="295">
        <v>1.5</v>
      </c>
      <c r="O134" s="295">
        <v>65</v>
      </c>
      <c r="P134" s="295">
        <v>43</v>
      </c>
      <c r="Q134" s="295">
        <v>27.6</v>
      </c>
      <c r="R134" s="295">
        <v>43</v>
      </c>
      <c r="S134" s="295">
        <v>20.100000000000001</v>
      </c>
      <c r="T134" s="295">
        <v>164.3</v>
      </c>
      <c r="U134" s="295">
        <v>2835</v>
      </c>
      <c r="V134" s="295">
        <v>17.3</v>
      </c>
      <c r="W134" s="295">
        <v>175</v>
      </c>
      <c r="X134" s="295">
        <v>23</v>
      </c>
      <c r="Y134" s="295">
        <v>13.1</v>
      </c>
      <c r="Z134" s="295">
        <v>66</v>
      </c>
      <c r="AA134" s="295">
        <v>44</v>
      </c>
      <c r="AB134" s="295">
        <v>27.4</v>
      </c>
      <c r="AC134" s="295">
        <v>27.8</v>
      </c>
      <c r="AD134" s="295" t="s">
        <v>460</v>
      </c>
      <c r="AE134" s="295">
        <v>21.2</v>
      </c>
      <c r="AF134" s="295" t="s">
        <v>460</v>
      </c>
      <c r="AG134" s="295">
        <v>29</v>
      </c>
      <c r="AH134" s="295" t="s">
        <v>460</v>
      </c>
      <c r="AI134" s="295">
        <v>23</v>
      </c>
      <c r="AJ134" s="295" t="s">
        <v>460</v>
      </c>
    </row>
    <row r="135" spans="1:36" x14ac:dyDescent="0.25">
      <c r="A135" s="295" t="s">
        <v>121</v>
      </c>
      <c r="B135" s="295" t="s">
        <v>144</v>
      </c>
      <c r="C135" s="295" t="s">
        <v>123</v>
      </c>
      <c r="D135" s="295" t="s">
        <v>38</v>
      </c>
      <c r="E135" s="295" t="s">
        <v>140</v>
      </c>
      <c r="F135" s="295" t="s">
        <v>141</v>
      </c>
      <c r="G135" s="295">
        <v>205</v>
      </c>
      <c r="H135" s="295" t="s">
        <v>371</v>
      </c>
      <c r="I135" s="295" t="s">
        <v>372</v>
      </c>
      <c r="J135" s="295">
        <v>137.5</v>
      </c>
      <c r="K135" s="295">
        <v>36</v>
      </c>
      <c r="L135" s="295">
        <v>26.2</v>
      </c>
      <c r="M135" s="295">
        <v>346</v>
      </c>
      <c r="N135" s="295">
        <v>1</v>
      </c>
      <c r="O135" s="295">
        <v>17</v>
      </c>
      <c r="P135" s="295">
        <v>17</v>
      </c>
      <c r="Q135" s="295">
        <v>11</v>
      </c>
      <c r="R135" s="295">
        <v>17</v>
      </c>
      <c r="S135" s="295">
        <v>11</v>
      </c>
      <c r="T135" s="295">
        <v>89.1</v>
      </c>
      <c r="U135" s="295">
        <v>1145</v>
      </c>
      <c r="V135" s="295">
        <v>12.9</v>
      </c>
      <c r="W135" s="295">
        <v>143</v>
      </c>
      <c r="X135" s="295">
        <v>37</v>
      </c>
      <c r="Y135" s="295">
        <v>25.9</v>
      </c>
      <c r="Z135" s="295">
        <v>17</v>
      </c>
      <c r="AA135" s="295">
        <v>17</v>
      </c>
      <c r="AB135" s="295">
        <v>10.6</v>
      </c>
      <c r="AC135" s="295">
        <v>36.1</v>
      </c>
      <c r="AD135" s="295" t="s">
        <v>460</v>
      </c>
      <c r="AE135" s="295">
        <v>36</v>
      </c>
      <c r="AF135" s="295" t="s">
        <v>460</v>
      </c>
      <c r="AG135" s="295">
        <v>38</v>
      </c>
      <c r="AH135" s="295" t="s">
        <v>460</v>
      </c>
      <c r="AI135" s="295">
        <v>37</v>
      </c>
      <c r="AJ135" s="295" t="s">
        <v>460</v>
      </c>
    </row>
    <row r="136" spans="1:36" x14ac:dyDescent="0.25">
      <c r="A136" s="295" t="s">
        <v>121</v>
      </c>
      <c r="B136" s="295" t="s">
        <v>144</v>
      </c>
      <c r="C136" s="295" t="s">
        <v>123</v>
      </c>
      <c r="D136" s="295" t="s">
        <v>38</v>
      </c>
      <c r="E136" s="295" t="s">
        <v>140</v>
      </c>
      <c r="F136" s="295" t="s">
        <v>141</v>
      </c>
      <c r="G136" s="295">
        <v>309</v>
      </c>
      <c r="H136" s="295" t="s">
        <v>373</v>
      </c>
      <c r="I136" s="295" t="s">
        <v>374</v>
      </c>
      <c r="J136" s="295">
        <v>140.6</v>
      </c>
      <c r="K136" s="295">
        <v>36.9</v>
      </c>
      <c r="L136" s="295">
        <v>26.2</v>
      </c>
      <c r="M136" s="295">
        <v>835.3</v>
      </c>
      <c r="N136" s="295">
        <v>2.2999999999999998</v>
      </c>
      <c r="O136" s="295">
        <v>62.5</v>
      </c>
      <c r="P136" s="295">
        <v>48</v>
      </c>
      <c r="Q136" s="295">
        <v>30.8</v>
      </c>
      <c r="R136" s="295">
        <v>77</v>
      </c>
      <c r="S136" s="295">
        <v>35.4</v>
      </c>
      <c r="T136" s="295">
        <v>108.8</v>
      </c>
      <c r="U136" s="295">
        <v>1971</v>
      </c>
      <c r="V136" s="295">
        <v>18.100000000000001</v>
      </c>
      <c r="W136" s="295">
        <v>143</v>
      </c>
      <c r="X136" s="295">
        <v>40</v>
      </c>
      <c r="Y136" s="295">
        <v>28</v>
      </c>
      <c r="Z136" s="295">
        <v>67</v>
      </c>
      <c r="AA136" s="295">
        <v>53</v>
      </c>
      <c r="AB136" s="295">
        <v>31.9</v>
      </c>
      <c r="AC136" s="295">
        <v>21</v>
      </c>
      <c r="AD136" s="295" t="s">
        <v>460</v>
      </c>
      <c r="AE136" s="295">
        <v>36.9</v>
      </c>
      <c r="AF136" s="295" t="s">
        <v>460</v>
      </c>
      <c r="AG136" s="295">
        <v>23</v>
      </c>
      <c r="AH136" s="295" t="s">
        <v>460</v>
      </c>
      <c r="AI136" s="295">
        <v>40</v>
      </c>
      <c r="AJ136" s="295" t="s">
        <v>460</v>
      </c>
    </row>
    <row r="137" spans="1:36" x14ac:dyDescent="0.25">
      <c r="A137" s="295" t="s">
        <v>121</v>
      </c>
      <c r="B137" s="295" t="s">
        <v>144</v>
      </c>
      <c r="C137" s="295" t="s">
        <v>123</v>
      </c>
      <c r="D137" s="295" t="s">
        <v>38</v>
      </c>
      <c r="E137" s="295" t="s">
        <v>140</v>
      </c>
      <c r="F137" s="295" t="s">
        <v>141</v>
      </c>
      <c r="G137" s="295">
        <v>206</v>
      </c>
      <c r="H137" s="295" t="s">
        <v>375</v>
      </c>
      <c r="I137" s="295" t="s">
        <v>376</v>
      </c>
      <c r="J137" s="295">
        <v>214.4</v>
      </c>
      <c r="K137" s="295">
        <v>18.600000000000001</v>
      </c>
      <c r="L137" s="295">
        <v>8.6999999999999993</v>
      </c>
      <c r="M137" s="295">
        <v>1054</v>
      </c>
      <c r="N137" s="295">
        <v>1.9</v>
      </c>
      <c r="O137" s="295">
        <v>31</v>
      </c>
      <c r="P137" s="295">
        <v>31</v>
      </c>
      <c r="Q137" s="295">
        <v>12.6</v>
      </c>
      <c r="R137" s="295">
        <v>31</v>
      </c>
      <c r="S137" s="295">
        <v>12.6</v>
      </c>
      <c r="T137" s="295">
        <v>114</v>
      </c>
      <c r="U137" s="295">
        <v>1596</v>
      </c>
      <c r="V137" s="295">
        <v>14</v>
      </c>
      <c r="W137" s="295">
        <v>228</v>
      </c>
      <c r="X137" s="295">
        <v>19</v>
      </c>
      <c r="Y137" s="295">
        <v>8.3000000000000007</v>
      </c>
      <c r="Z137" s="295">
        <v>31</v>
      </c>
      <c r="AA137" s="295">
        <v>31</v>
      </c>
      <c r="AB137" s="295">
        <v>12</v>
      </c>
      <c r="AC137" s="295">
        <v>30.8</v>
      </c>
      <c r="AD137" s="295" t="s">
        <v>460</v>
      </c>
      <c r="AE137" s="295">
        <v>18.600000000000001</v>
      </c>
      <c r="AF137" s="295" t="s">
        <v>460</v>
      </c>
      <c r="AG137" s="295">
        <v>31</v>
      </c>
      <c r="AH137" s="295" t="s">
        <v>460</v>
      </c>
      <c r="AI137" s="295">
        <v>19</v>
      </c>
      <c r="AJ137" s="295" t="s">
        <v>460</v>
      </c>
    </row>
    <row r="138" spans="1:36" x14ac:dyDescent="0.25">
      <c r="A138" s="295" t="s">
        <v>121</v>
      </c>
      <c r="B138" s="295" t="s">
        <v>144</v>
      </c>
      <c r="C138" s="295" t="s">
        <v>123</v>
      </c>
      <c r="D138" s="295" t="s">
        <v>38</v>
      </c>
      <c r="E138" s="295" t="s">
        <v>140</v>
      </c>
      <c r="F138" s="295" t="s">
        <v>141</v>
      </c>
      <c r="G138" s="295">
        <v>207</v>
      </c>
      <c r="H138" s="295" t="s">
        <v>377</v>
      </c>
      <c r="I138" s="295" t="s">
        <v>378</v>
      </c>
      <c r="J138" s="295">
        <v>143.1</v>
      </c>
      <c r="K138" s="295">
        <v>23.4</v>
      </c>
      <c r="L138" s="295">
        <v>16.399999999999999</v>
      </c>
      <c r="M138" s="295">
        <v>89</v>
      </c>
      <c r="N138" s="295">
        <v>0.2</v>
      </c>
      <c r="O138" s="295">
        <v>6</v>
      </c>
      <c r="P138" s="295">
        <v>6</v>
      </c>
      <c r="Q138" s="295">
        <v>4</v>
      </c>
      <c r="R138" s="295">
        <v>10</v>
      </c>
      <c r="S138" s="295">
        <v>6.5</v>
      </c>
      <c r="T138" s="295">
        <v>57.4</v>
      </c>
      <c r="U138" s="295">
        <v>725</v>
      </c>
      <c r="V138" s="295">
        <v>12.6</v>
      </c>
      <c r="W138" s="295">
        <v>151</v>
      </c>
      <c r="X138" s="295">
        <v>27</v>
      </c>
      <c r="Y138" s="295">
        <v>17.899999999999999</v>
      </c>
      <c r="Z138" s="295">
        <v>6</v>
      </c>
      <c r="AA138" s="295">
        <v>6</v>
      </c>
      <c r="AB138" s="295">
        <v>3.8</v>
      </c>
      <c r="AC138" s="295">
        <v>26.9</v>
      </c>
      <c r="AD138" s="295" t="s">
        <v>460</v>
      </c>
      <c r="AE138" s="295">
        <v>23.4</v>
      </c>
      <c r="AF138" s="295" t="s">
        <v>460</v>
      </c>
      <c r="AG138" s="295">
        <v>29</v>
      </c>
      <c r="AH138" s="295" t="s">
        <v>460</v>
      </c>
      <c r="AI138" s="295">
        <v>27</v>
      </c>
      <c r="AJ138" s="295" t="s">
        <v>460</v>
      </c>
    </row>
    <row r="139" spans="1:36" x14ac:dyDescent="0.25">
      <c r="A139" s="295" t="s">
        <v>121</v>
      </c>
      <c r="B139" s="295" t="s">
        <v>144</v>
      </c>
      <c r="C139" s="295" t="s">
        <v>123</v>
      </c>
      <c r="D139" s="295" t="s">
        <v>38</v>
      </c>
      <c r="E139" s="295" t="s">
        <v>140</v>
      </c>
      <c r="F139" s="295" t="s">
        <v>141</v>
      </c>
      <c r="G139" s="295">
        <v>208</v>
      </c>
      <c r="H139" s="295" t="s">
        <v>379</v>
      </c>
      <c r="I139" s="295" t="s">
        <v>380</v>
      </c>
      <c r="J139" s="295">
        <v>162.30000000000001</v>
      </c>
      <c r="K139" s="295">
        <v>31</v>
      </c>
      <c r="L139" s="295">
        <v>19.100000000000001</v>
      </c>
      <c r="M139" s="295">
        <v>3025</v>
      </c>
      <c r="N139" s="295">
        <v>7.4</v>
      </c>
      <c r="O139" s="295">
        <v>104.9</v>
      </c>
      <c r="P139" s="295">
        <v>104.9</v>
      </c>
      <c r="Q139" s="295">
        <v>39.299999999999997</v>
      </c>
      <c r="R139" s="295">
        <v>108</v>
      </c>
      <c r="S139" s="295">
        <v>40</v>
      </c>
      <c r="T139" s="295">
        <v>141</v>
      </c>
      <c r="U139" s="295">
        <v>2159</v>
      </c>
      <c r="V139" s="295">
        <v>15.3</v>
      </c>
      <c r="W139" s="295">
        <v>166</v>
      </c>
      <c r="X139" s="295">
        <v>35</v>
      </c>
      <c r="Y139" s="295">
        <v>21.1</v>
      </c>
      <c r="Z139" s="295">
        <v>108</v>
      </c>
      <c r="AA139" s="295">
        <v>108</v>
      </c>
      <c r="AB139" s="295">
        <v>39.4</v>
      </c>
      <c r="AC139" s="295">
        <v>26</v>
      </c>
      <c r="AD139" s="295" t="s">
        <v>460</v>
      </c>
      <c r="AE139" s="295">
        <v>31</v>
      </c>
      <c r="AF139" s="295" t="s">
        <v>460</v>
      </c>
      <c r="AG139" s="295">
        <v>30</v>
      </c>
      <c r="AH139" s="295" t="s">
        <v>460</v>
      </c>
      <c r="AI139" s="295">
        <v>35</v>
      </c>
      <c r="AJ139" s="295" t="s">
        <v>460</v>
      </c>
    </row>
    <row r="140" spans="1:36" x14ac:dyDescent="0.25">
      <c r="A140" s="295" t="s">
        <v>121</v>
      </c>
      <c r="B140" s="295" t="s">
        <v>144</v>
      </c>
      <c r="C140" s="295" t="s">
        <v>123</v>
      </c>
      <c r="D140" s="295" t="s">
        <v>38</v>
      </c>
      <c r="E140" s="295" t="s">
        <v>140</v>
      </c>
      <c r="F140" s="295" t="s">
        <v>141</v>
      </c>
      <c r="G140" s="295">
        <v>209</v>
      </c>
      <c r="H140" s="295" t="s">
        <v>381</v>
      </c>
      <c r="I140" s="295" t="s">
        <v>382</v>
      </c>
      <c r="J140" s="295">
        <v>153.30000000000001</v>
      </c>
      <c r="K140" s="295">
        <v>25</v>
      </c>
      <c r="L140" s="295">
        <v>16.3</v>
      </c>
      <c r="M140" s="295">
        <v>232</v>
      </c>
      <c r="N140" s="295">
        <v>0.6</v>
      </c>
      <c r="O140" s="295">
        <v>66</v>
      </c>
      <c r="P140" s="295">
        <v>54</v>
      </c>
      <c r="Q140" s="295">
        <v>30.1</v>
      </c>
      <c r="R140" s="295">
        <v>85</v>
      </c>
      <c r="S140" s="295">
        <v>35.700000000000003</v>
      </c>
      <c r="T140" s="295">
        <v>116</v>
      </c>
      <c r="U140" s="295">
        <v>1667</v>
      </c>
      <c r="V140" s="295">
        <v>14.4</v>
      </c>
      <c r="W140" s="295">
        <v>164</v>
      </c>
      <c r="X140" s="295">
        <v>26</v>
      </c>
      <c r="Y140" s="295">
        <v>15.9</v>
      </c>
      <c r="Z140" s="295">
        <v>66</v>
      </c>
      <c r="AA140" s="295">
        <v>54</v>
      </c>
      <c r="AB140" s="295">
        <v>28.7</v>
      </c>
      <c r="AC140" s="295">
        <v>61.9</v>
      </c>
      <c r="AD140" s="295" t="s">
        <v>460</v>
      </c>
      <c r="AE140" s="295">
        <v>25</v>
      </c>
      <c r="AF140" s="295" t="s">
        <v>460</v>
      </c>
      <c r="AG140" s="295">
        <v>63</v>
      </c>
      <c r="AH140" s="295" t="s">
        <v>460</v>
      </c>
      <c r="AI140" s="295">
        <v>26</v>
      </c>
      <c r="AJ140" s="295" t="s">
        <v>460</v>
      </c>
    </row>
    <row r="141" spans="1:36" x14ac:dyDescent="0.25">
      <c r="A141" s="295" t="s">
        <v>121</v>
      </c>
      <c r="B141" s="295" t="s">
        <v>144</v>
      </c>
      <c r="C141" s="295" t="s">
        <v>123</v>
      </c>
      <c r="D141" s="295" t="s">
        <v>38</v>
      </c>
      <c r="E141" s="295" t="s">
        <v>140</v>
      </c>
      <c r="F141" s="295" t="s">
        <v>141</v>
      </c>
      <c r="G141" s="295">
        <v>316</v>
      </c>
      <c r="H141" s="295" t="s">
        <v>383</v>
      </c>
      <c r="I141" s="295" t="s">
        <v>384</v>
      </c>
      <c r="J141" s="295">
        <v>161.19999999999999</v>
      </c>
      <c r="K141" s="295">
        <v>39.799999999999997</v>
      </c>
      <c r="L141" s="295">
        <v>24.7</v>
      </c>
      <c r="M141" s="295">
        <v>2145.9</v>
      </c>
      <c r="N141" s="295">
        <v>5.3</v>
      </c>
      <c r="O141" s="295">
        <v>80</v>
      </c>
      <c r="P141" s="295">
        <v>68</v>
      </c>
      <c r="Q141" s="295">
        <v>33.200000000000003</v>
      </c>
      <c r="R141" s="295">
        <v>68</v>
      </c>
      <c r="S141" s="295">
        <v>29.7</v>
      </c>
      <c r="T141" s="295">
        <v>136.80000000000001</v>
      </c>
      <c r="U141" s="295">
        <v>2445</v>
      </c>
      <c r="V141" s="295">
        <v>17.899999999999999</v>
      </c>
      <c r="W141" s="295">
        <v>164</v>
      </c>
      <c r="X141" s="295">
        <v>40</v>
      </c>
      <c r="Y141" s="295">
        <v>24.4</v>
      </c>
      <c r="Z141" s="295">
        <v>80</v>
      </c>
      <c r="AA141" s="295">
        <v>68</v>
      </c>
      <c r="AB141" s="295">
        <v>32.799999999999997</v>
      </c>
      <c r="AC141" s="295">
        <v>24.3</v>
      </c>
      <c r="AD141" s="295" t="s">
        <v>460</v>
      </c>
      <c r="AE141" s="295">
        <v>39.799999999999997</v>
      </c>
      <c r="AF141" s="295" t="s">
        <v>460</v>
      </c>
      <c r="AG141" s="295">
        <v>26</v>
      </c>
      <c r="AH141" s="295" t="s">
        <v>460</v>
      </c>
      <c r="AI141" s="295">
        <v>40</v>
      </c>
      <c r="AJ141" s="295" t="s">
        <v>460</v>
      </c>
    </row>
    <row r="142" spans="1:36" x14ac:dyDescent="0.25">
      <c r="A142" s="295" t="s">
        <v>121</v>
      </c>
      <c r="B142" s="295" t="s">
        <v>144</v>
      </c>
      <c r="C142" s="295" t="s">
        <v>123</v>
      </c>
      <c r="D142" s="295" t="s">
        <v>38</v>
      </c>
      <c r="E142" s="295" t="s">
        <v>140</v>
      </c>
      <c r="F142" s="295" t="s">
        <v>141</v>
      </c>
      <c r="G142" s="295">
        <v>210</v>
      </c>
      <c r="H142" s="295" t="s">
        <v>385</v>
      </c>
      <c r="I142" s="295" t="s">
        <v>386</v>
      </c>
      <c r="J142" s="295">
        <v>229</v>
      </c>
      <c r="K142" s="295">
        <v>38</v>
      </c>
      <c r="L142" s="295">
        <v>16.600000000000001</v>
      </c>
      <c r="M142" s="295">
        <v>1360</v>
      </c>
      <c r="N142" s="295">
        <v>2.2999999999999998</v>
      </c>
      <c r="O142" s="295">
        <v>71.8</v>
      </c>
      <c r="P142" s="295">
        <v>43.8</v>
      </c>
      <c r="Q142" s="295">
        <v>23.9</v>
      </c>
      <c r="R142" s="295">
        <v>56</v>
      </c>
      <c r="S142" s="295">
        <v>19.600000000000001</v>
      </c>
      <c r="T142" s="295">
        <v>173.3</v>
      </c>
      <c r="U142" s="295">
        <v>2732</v>
      </c>
      <c r="V142" s="295">
        <v>15.8</v>
      </c>
      <c r="W142" s="295">
        <v>254</v>
      </c>
      <c r="X142" s="295">
        <v>40</v>
      </c>
      <c r="Y142" s="295">
        <v>15.7</v>
      </c>
      <c r="Z142" s="295">
        <v>72</v>
      </c>
      <c r="AA142" s="295">
        <v>45</v>
      </c>
      <c r="AB142" s="295">
        <v>22.1</v>
      </c>
      <c r="AC142" s="295">
        <v>25.5</v>
      </c>
      <c r="AD142" s="295" t="s">
        <v>460</v>
      </c>
      <c r="AE142" s="295">
        <v>38</v>
      </c>
      <c r="AF142" s="295" t="s">
        <v>460</v>
      </c>
      <c r="AG142" s="295">
        <v>27</v>
      </c>
      <c r="AH142" s="295" t="s">
        <v>460</v>
      </c>
      <c r="AI142" s="295">
        <v>40</v>
      </c>
      <c r="AJ142" s="295" t="s">
        <v>460</v>
      </c>
    </row>
    <row r="143" spans="1:36" x14ac:dyDescent="0.25">
      <c r="A143" s="295" t="s">
        <v>121</v>
      </c>
      <c r="B143" s="295" t="s">
        <v>144</v>
      </c>
      <c r="C143" s="295" t="s">
        <v>123</v>
      </c>
      <c r="D143" s="295" t="s">
        <v>38</v>
      </c>
      <c r="E143" s="295" t="s">
        <v>140</v>
      </c>
      <c r="F143" s="295" t="s">
        <v>141</v>
      </c>
      <c r="G143" s="295">
        <v>211</v>
      </c>
      <c r="H143" s="295" t="s">
        <v>387</v>
      </c>
      <c r="I143" s="295" t="s">
        <v>388</v>
      </c>
      <c r="J143" s="295">
        <v>215.1</v>
      </c>
      <c r="K143" s="295">
        <v>35</v>
      </c>
      <c r="L143" s="295">
        <v>16.3</v>
      </c>
      <c r="M143" s="295">
        <v>1344.3</v>
      </c>
      <c r="N143" s="295">
        <v>2.5</v>
      </c>
      <c r="O143" s="295">
        <v>117</v>
      </c>
      <c r="P143" s="295">
        <v>117</v>
      </c>
      <c r="Q143" s="295">
        <v>35.200000000000003</v>
      </c>
      <c r="R143" s="295">
        <v>117</v>
      </c>
      <c r="S143" s="295">
        <v>35.200000000000003</v>
      </c>
      <c r="T143" s="295">
        <v>142.19999999999999</v>
      </c>
      <c r="U143" s="295">
        <v>2336</v>
      </c>
      <c r="V143" s="295">
        <v>16.399999999999999</v>
      </c>
      <c r="W143" s="295">
        <v>225</v>
      </c>
      <c r="X143" s="295">
        <v>35</v>
      </c>
      <c r="Y143" s="295">
        <v>15.6</v>
      </c>
      <c r="Z143" s="295">
        <v>117</v>
      </c>
      <c r="AA143" s="295">
        <v>117</v>
      </c>
      <c r="AB143" s="295">
        <v>34.200000000000003</v>
      </c>
      <c r="AC143" s="295">
        <v>38</v>
      </c>
      <c r="AD143" s="295" t="s">
        <v>460</v>
      </c>
      <c r="AE143" s="295">
        <v>35</v>
      </c>
      <c r="AF143" s="295" t="s">
        <v>460</v>
      </c>
      <c r="AG143" s="295">
        <v>41</v>
      </c>
      <c r="AH143" s="295" t="s">
        <v>460</v>
      </c>
      <c r="AI143" s="295">
        <v>35</v>
      </c>
      <c r="AJ143" s="295" t="s">
        <v>460</v>
      </c>
    </row>
    <row r="144" spans="1:36" x14ac:dyDescent="0.25">
      <c r="A144" s="295" t="s">
        <v>121</v>
      </c>
      <c r="B144" s="295" t="s">
        <v>144</v>
      </c>
      <c r="C144" s="295" t="s">
        <v>123</v>
      </c>
      <c r="D144" s="295" t="s">
        <v>38</v>
      </c>
      <c r="E144" s="295" t="s">
        <v>140</v>
      </c>
      <c r="F144" s="295" t="s">
        <v>141</v>
      </c>
      <c r="G144" s="295">
        <v>212</v>
      </c>
      <c r="H144" s="295" t="s">
        <v>389</v>
      </c>
      <c r="I144" s="295" t="s">
        <v>390</v>
      </c>
      <c r="J144" s="295">
        <v>150.4</v>
      </c>
      <c r="K144" s="295">
        <v>47.8</v>
      </c>
      <c r="L144" s="295">
        <v>31.8</v>
      </c>
      <c r="M144" s="295">
        <v>236</v>
      </c>
      <c r="N144" s="295">
        <v>0.6</v>
      </c>
      <c r="O144" s="295">
        <v>81.7</v>
      </c>
      <c r="P144" s="295">
        <v>50.5</v>
      </c>
      <c r="Q144" s="295">
        <v>35.200000000000003</v>
      </c>
      <c r="R144" s="295">
        <v>87.8</v>
      </c>
      <c r="S144" s="295">
        <v>36.799999999999997</v>
      </c>
      <c r="T144" s="295">
        <v>113</v>
      </c>
      <c r="U144" s="295">
        <v>1971</v>
      </c>
      <c r="V144" s="295">
        <v>17.399999999999999</v>
      </c>
      <c r="W144" s="295">
        <v>157</v>
      </c>
      <c r="X144" s="295">
        <v>59</v>
      </c>
      <c r="Y144" s="295">
        <v>37.6</v>
      </c>
      <c r="Z144" s="295">
        <v>84</v>
      </c>
      <c r="AA144" s="295">
        <v>52</v>
      </c>
      <c r="AB144" s="295">
        <v>34.9</v>
      </c>
      <c r="AC144" s="295">
        <v>39.1</v>
      </c>
      <c r="AD144" s="295" t="s">
        <v>460</v>
      </c>
      <c r="AE144" s="295">
        <v>47.8</v>
      </c>
      <c r="AF144" s="295" t="s">
        <v>460</v>
      </c>
      <c r="AG144" s="295">
        <v>48</v>
      </c>
      <c r="AH144" s="295" t="s">
        <v>460</v>
      </c>
      <c r="AI144" s="295">
        <v>59</v>
      </c>
      <c r="AJ144" s="295" t="s">
        <v>460</v>
      </c>
    </row>
    <row r="145" spans="1:36" x14ac:dyDescent="0.25">
      <c r="A145" s="295" t="s">
        <v>121</v>
      </c>
      <c r="B145" s="295" t="s">
        <v>144</v>
      </c>
      <c r="C145" s="295" t="s">
        <v>123</v>
      </c>
      <c r="D145" s="295" t="s">
        <v>38</v>
      </c>
      <c r="E145" s="295" t="s">
        <v>140</v>
      </c>
      <c r="F145" s="295" t="s">
        <v>141</v>
      </c>
      <c r="G145" s="295">
        <v>213</v>
      </c>
      <c r="H145" s="295" t="s">
        <v>391</v>
      </c>
      <c r="I145" s="295" t="s">
        <v>392</v>
      </c>
      <c r="J145" s="295">
        <v>123.4</v>
      </c>
      <c r="K145" s="295">
        <v>31</v>
      </c>
      <c r="L145" s="295">
        <v>25.1</v>
      </c>
      <c r="M145" s="295">
        <v>204</v>
      </c>
      <c r="N145" s="295">
        <v>0.7</v>
      </c>
      <c r="O145" s="295">
        <v>12</v>
      </c>
      <c r="P145" s="295">
        <v>12</v>
      </c>
      <c r="Q145" s="295">
        <v>8.9</v>
      </c>
      <c r="R145" s="295">
        <v>15</v>
      </c>
      <c r="S145" s="295">
        <v>10.8</v>
      </c>
      <c r="T145" s="295">
        <v>79.8</v>
      </c>
      <c r="U145" s="295">
        <v>1016</v>
      </c>
      <c r="V145" s="295">
        <v>12.7</v>
      </c>
      <c r="W145" s="295">
        <v>125</v>
      </c>
      <c r="X145" s="295">
        <v>31</v>
      </c>
      <c r="Y145" s="295">
        <v>24.8</v>
      </c>
      <c r="Z145" s="295">
        <v>12</v>
      </c>
      <c r="AA145" s="295">
        <v>12</v>
      </c>
      <c r="AB145" s="295">
        <v>8.8000000000000007</v>
      </c>
      <c r="AC145" s="295">
        <v>24</v>
      </c>
      <c r="AD145" s="295" t="s">
        <v>460</v>
      </c>
      <c r="AE145" s="295">
        <v>31</v>
      </c>
      <c r="AF145" s="295" t="s">
        <v>460</v>
      </c>
      <c r="AG145" s="295">
        <v>24</v>
      </c>
      <c r="AH145" s="295" t="s">
        <v>460</v>
      </c>
      <c r="AI145" s="295">
        <v>31</v>
      </c>
      <c r="AJ145" s="295" t="s">
        <v>460</v>
      </c>
    </row>
    <row r="146" spans="1:36" x14ac:dyDescent="0.25">
      <c r="A146" s="295" t="s">
        <v>121</v>
      </c>
      <c r="B146" s="295" t="s">
        <v>144</v>
      </c>
      <c r="C146" s="295" t="s">
        <v>123</v>
      </c>
      <c r="D146" s="295" t="s">
        <v>38</v>
      </c>
      <c r="E146" s="295" t="s">
        <v>142</v>
      </c>
      <c r="F146" s="295" t="s">
        <v>143</v>
      </c>
      <c r="G146" s="295">
        <v>301</v>
      </c>
      <c r="H146" s="295" t="s">
        <v>393</v>
      </c>
      <c r="I146" s="295" t="s">
        <v>394</v>
      </c>
      <c r="J146" s="295">
        <v>133.69999999999999</v>
      </c>
      <c r="K146" s="295">
        <v>22.4</v>
      </c>
      <c r="L146" s="295">
        <v>16.8</v>
      </c>
      <c r="M146" s="295">
        <v>497.5</v>
      </c>
      <c r="N146" s="295">
        <v>1.5</v>
      </c>
      <c r="O146" s="295">
        <v>51</v>
      </c>
      <c r="P146" s="295">
        <v>51</v>
      </c>
      <c r="Q146" s="295">
        <v>27.6</v>
      </c>
      <c r="R146" s="295">
        <v>56</v>
      </c>
      <c r="S146" s="295">
        <v>29.5</v>
      </c>
      <c r="T146" s="295">
        <v>104.1</v>
      </c>
      <c r="U146" s="295">
        <v>1905</v>
      </c>
      <c r="V146" s="295">
        <v>18.3</v>
      </c>
      <c r="W146" s="295">
        <v>137</v>
      </c>
      <c r="X146" s="295">
        <v>25</v>
      </c>
      <c r="Y146" s="295">
        <v>18.2</v>
      </c>
      <c r="Z146" s="295">
        <v>51</v>
      </c>
      <c r="AA146" s="295">
        <v>51</v>
      </c>
      <c r="AB146" s="295">
        <v>27.1</v>
      </c>
      <c r="AC146" s="295">
        <v>43</v>
      </c>
      <c r="AD146" s="295" t="s">
        <v>460</v>
      </c>
      <c r="AE146" s="295">
        <v>22.4</v>
      </c>
      <c r="AF146" s="295" t="s">
        <v>460</v>
      </c>
      <c r="AG146" s="295">
        <v>45</v>
      </c>
      <c r="AH146" s="295" t="s">
        <v>460</v>
      </c>
      <c r="AI146" s="295">
        <v>25</v>
      </c>
      <c r="AJ146" s="295" t="s">
        <v>460</v>
      </c>
    </row>
    <row r="147" spans="1:36" x14ac:dyDescent="0.25">
      <c r="A147" s="295" t="s">
        <v>121</v>
      </c>
      <c r="B147" s="295" t="s">
        <v>144</v>
      </c>
      <c r="C147" s="295" t="s">
        <v>123</v>
      </c>
      <c r="D147" s="295" t="s">
        <v>38</v>
      </c>
      <c r="E147" s="295" t="s">
        <v>142</v>
      </c>
      <c r="F147" s="295" t="s">
        <v>143</v>
      </c>
      <c r="G147" s="295">
        <v>302</v>
      </c>
      <c r="H147" s="295" t="s">
        <v>395</v>
      </c>
      <c r="I147" s="295" t="s">
        <v>396</v>
      </c>
      <c r="J147" s="295">
        <v>138.80000000000001</v>
      </c>
      <c r="K147" s="295">
        <v>30.4</v>
      </c>
      <c r="L147" s="295">
        <v>21.9</v>
      </c>
      <c r="M147" s="295">
        <v>651.1</v>
      </c>
      <c r="N147" s="295">
        <v>1.9</v>
      </c>
      <c r="O147" s="295">
        <v>55</v>
      </c>
      <c r="P147" s="295">
        <v>45</v>
      </c>
      <c r="Q147" s="295">
        <v>28.4</v>
      </c>
      <c r="R147" s="295">
        <v>56</v>
      </c>
      <c r="S147" s="295">
        <v>28.7</v>
      </c>
      <c r="T147" s="295">
        <v>99.8</v>
      </c>
      <c r="U147" s="295">
        <v>1720</v>
      </c>
      <c r="V147" s="295">
        <v>17.2</v>
      </c>
      <c r="W147" s="295">
        <v>147</v>
      </c>
      <c r="X147" s="295">
        <v>33</v>
      </c>
      <c r="Y147" s="295">
        <v>22.4</v>
      </c>
      <c r="Z147" s="295">
        <v>85</v>
      </c>
      <c r="AA147" s="295">
        <v>45</v>
      </c>
      <c r="AB147" s="295">
        <v>36.6</v>
      </c>
      <c r="AC147" s="295">
        <v>24</v>
      </c>
      <c r="AD147" s="295" t="s">
        <v>460</v>
      </c>
      <c r="AE147" s="295">
        <v>30.4</v>
      </c>
      <c r="AF147" s="295" t="s">
        <v>460</v>
      </c>
      <c r="AG147" s="295">
        <v>24</v>
      </c>
      <c r="AH147" s="295" t="s">
        <v>460</v>
      </c>
      <c r="AI147" s="295">
        <v>33</v>
      </c>
      <c r="AJ147" s="295" t="s">
        <v>460</v>
      </c>
    </row>
    <row r="148" spans="1:36" x14ac:dyDescent="0.25">
      <c r="A148" s="295" t="s">
        <v>121</v>
      </c>
      <c r="B148" s="295" t="s">
        <v>144</v>
      </c>
      <c r="C148" s="295" t="s">
        <v>123</v>
      </c>
      <c r="D148" s="295" t="s">
        <v>38</v>
      </c>
      <c r="E148" s="295" t="s">
        <v>142</v>
      </c>
      <c r="F148" s="295" t="s">
        <v>143</v>
      </c>
      <c r="G148" s="295">
        <v>303</v>
      </c>
      <c r="H148" s="295" t="s">
        <v>397</v>
      </c>
      <c r="I148" s="295" t="s">
        <v>398</v>
      </c>
      <c r="J148" s="295">
        <v>180.1</v>
      </c>
      <c r="K148" s="295">
        <v>40.9</v>
      </c>
      <c r="L148" s="295">
        <v>22.7</v>
      </c>
      <c r="M148" s="295">
        <v>920.3</v>
      </c>
      <c r="N148" s="295">
        <v>2</v>
      </c>
      <c r="O148" s="295">
        <v>41</v>
      </c>
      <c r="P148" s="295">
        <v>24</v>
      </c>
      <c r="Q148" s="295">
        <v>18.5</v>
      </c>
      <c r="R148" s="295">
        <v>33.5</v>
      </c>
      <c r="S148" s="295">
        <v>15.7</v>
      </c>
      <c r="T148" s="295">
        <v>93.2</v>
      </c>
      <c r="U148" s="295">
        <v>1298</v>
      </c>
      <c r="V148" s="295">
        <v>13.9</v>
      </c>
      <c r="W148" s="295">
        <v>187</v>
      </c>
      <c r="X148" s="295">
        <v>43</v>
      </c>
      <c r="Y148" s="295">
        <v>23</v>
      </c>
      <c r="Z148" s="295">
        <v>41</v>
      </c>
      <c r="AA148" s="295">
        <v>24</v>
      </c>
      <c r="AB148" s="295">
        <v>18</v>
      </c>
      <c r="AC148" s="295">
        <v>52</v>
      </c>
      <c r="AD148" s="295" t="s">
        <v>460</v>
      </c>
      <c r="AE148" s="295">
        <v>40.9</v>
      </c>
      <c r="AF148" s="295" t="s">
        <v>460</v>
      </c>
      <c r="AG148" s="295">
        <v>53</v>
      </c>
      <c r="AH148" s="295" t="s">
        <v>460</v>
      </c>
      <c r="AI148" s="295">
        <v>43</v>
      </c>
      <c r="AJ148" s="295" t="s">
        <v>460</v>
      </c>
    </row>
    <row r="149" spans="1:36" x14ac:dyDescent="0.25">
      <c r="A149" s="295" t="s">
        <v>121</v>
      </c>
      <c r="B149" s="295" t="s">
        <v>144</v>
      </c>
      <c r="C149" s="295" t="s">
        <v>123</v>
      </c>
      <c r="D149" s="295" t="s">
        <v>38</v>
      </c>
      <c r="E149" s="295" t="s">
        <v>142</v>
      </c>
      <c r="F149" s="295" t="s">
        <v>143</v>
      </c>
      <c r="G149" s="295">
        <v>304</v>
      </c>
      <c r="H149" s="295" t="s">
        <v>399</v>
      </c>
      <c r="I149" s="295" t="s">
        <v>400</v>
      </c>
      <c r="J149" s="295">
        <v>115.5</v>
      </c>
      <c r="K149" s="295">
        <v>31</v>
      </c>
      <c r="L149" s="295">
        <v>26.8</v>
      </c>
      <c r="M149" s="295">
        <v>465</v>
      </c>
      <c r="N149" s="295">
        <v>1.6</v>
      </c>
      <c r="O149" s="295">
        <v>69</v>
      </c>
      <c r="P149" s="295">
        <v>68</v>
      </c>
      <c r="Q149" s="295">
        <v>37.4</v>
      </c>
      <c r="R149" s="295">
        <v>68</v>
      </c>
      <c r="S149" s="295">
        <v>37.1</v>
      </c>
      <c r="T149" s="295">
        <v>141.6</v>
      </c>
      <c r="U149" s="295">
        <v>2051</v>
      </c>
      <c r="V149" s="295">
        <v>14.5</v>
      </c>
      <c r="W149" s="295">
        <v>118</v>
      </c>
      <c r="X149" s="295">
        <v>31</v>
      </c>
      <c r="Y149" s="295">
        <v>26.3</v>
      </c>
      <c r="Z149" s="295">
        <v>69</v>
      </c>
      <c r="AA149" s="295">
        <v>68</v>
      </c>
      <c r="AB149" s="295">
        <v>36.9</v>
      </c>
      <c r="AC149" s="295">
        <v>16</v>
      </c>
      <c r="AD149" s="295" t="s">
        <v>460</v>
      </c>
      <c r="AE149" s="295">
        <v>31</v>
      </c>
      <c r="AF149" s="295" t="s">
        <v>460</v>
      </c>
      <c r="AG149" s="295">
        <v>17</v>
      </c>
      <c r="AH149" s="295" t="s">
        <v>460</v>
      </c>
      <c r="AI149" s="295">
        <v>31</v>
      </c>
      <c r="AJ149" s="295" t="s">
        <v>460</v>
      </c>
    </row>
    <row r="150" spans="1:36" x14ac:dyDescent="0.25">
      <c r="A150" s="295" t="s">
        <v>121</v>
      </c>
      <c r="B150" s="295" t="s">
        <v>144</v>
      </c>
      <c r="C150" s="295" t="s">
        <v>123</v>
      </c>
      <c r="D150" s="295" t="s">
        <v>38</v>
      </c>
      <c r="E150" s="295" t="s">
        <v>142</v>
      </c>
      <c r="F150" s="295" t="s">
        <v>143</v>
      </c>
      <c r="G150" s="295">
        <v>305</v>
      </c>
      <c r="H150" s="295" t="s">
        <v>401</v>
      </c>
      <c r="I150" s="295" t="s">
        <v>402</v>
      </c>
      <c r="J150" s="295">
        <v>156.6</v>
      </c>
      <c r="K150" s="295">
        <v>3</v>
      </c>
      <c r="L150" s="295">
        <v>1.9</v>
      </c>
      <c r="M150" s="295">
        <v>1055.9000000000001</v>
      </c>
      <c r="N150" s="295">
        <v>2.7</v>
      </c>
      <c r="O150" s="295">
        <v>77</v>
      </c>
      <c r="P150" s="295">
        <v>71</v>
      </c>
      <c r="Q150" s="295">
        <v>33</v>
      </c>
      <c r="R150" s="295">
        <v>71</v>
      </c>
      <c r="S150" s="295">
        <v>31.2</v>
      </c>
      <c r="T150" s="295">
        <v>120.8</v>
      </c>
      <c r="U150" s="295">
        <v>1772</v>
      </c>
      <c r="V150" s="295">
        <v>14.7</v>
      </c>
      <c r="W150" s="295">
        <v>170</v>
      </c>
      <c r="X150" s="295">
        <v>3</v>
      </c>
      <c r="Y150" s="295">
        <v>1.8</v>
      </c>
      <c r="Z150" s="295">
        <v>77</v>
      </c>
      <c r="AA150" s="295">
        <v>71</v>
      </c>
      <c r="AB150" s="295">
        <v>31.2</v>
      </c>
      <c r="AC150" s="295">
        <v>65.900000000000006</v>
      </c>
      <c r="AD150" s="295" t="s">
        <v>460</v>
      </c>
      <c r="AE150" s="295">
        <v>3</v>
      </c>
      <c r="AF150" s="295" t="s">
        <v>460</v>
      </c>
      <c r="AG150" s="295">
        <v>67</v>
      </c>
      <c r="AH150" s="295" t="s">
        <v>460</v>
      </c>
      <c r="AI150" s="295">
        <v>3</v>
      </c>
      <c r="AJ150" s="295" t="s">
        <v>460</v>
      </c>
    </row>
    <row r="151" spans="1:36" x14ac:dyDescent="0.25">
      <c r="A151" s="295" t="s">
        <v>121</v>
      </c>
      <c r="B151" s="295" t="s">
        <v>144</v>
      </c>
      <c r="C151" s="295" t="s">
        <v>123</v>
      </c>
      <c r="D151" s="295" t="s">
        <v>38</v>
      </c>
      <c r="E151" s="295" t="s">
        <v>142</v>
      </c>
      <c r="F151" s="295" t="s">
        <v>143</v>
      </c>
      <c r="G151" s="295">
        <v>306</v>
      </c>
      <c r="H151" s="295" t="s">
        <v>403</v>
      </c>
      <c r="I151" s="295" t="s">
        <v>404</v>
      </c>
      <c r="J151" s="295">
        <v>205.2</v>
      </c>
      <c r="K151" s="295">
        <v>37.5</v>
      </c>
      <c r="L151" s="295">
        <v>18.3</v>
      </c>
      <c r="M151" s="295">
        <v>1673</v>
      </c>
      <c r="N151" s="295">
        <v>3.2</v>
      </c>
      <c r="O151" s="295">
        <v>179.4</v>
      </c>
      <c r="P151" s="295">
        <v>112</v>
      </c>
      <c r="Q151" s="295">
        <v>46.6</v>
      </c>
      <c r="R151" s="295">
        <v>114</v>
      </c>
      <c r="S151" s="295">
        <v>35.700000000000003</v>
      </c>
      <c r="T151" s="295">
        <v>245.1</v>
      </c>
      <c r="U151" s="295">
        <v>4061</v>
      </c>
      <c r="V151" s="295">
        <v>16.600000000000001</v>
      </c>
      <c r="W151" s="295">
        <v>209</v>
      </c>
      <c r="X151" s="295">
        <v>41</v>
      </c>
      <c r="Y151" s="295">
        <v>19.600000000000001</v>
      </c>
      <c r="Z151" s="295">
        <v>182</v>
      </c>
      <c r="AA151" s="295">
        <v>114</v>
      </c>
      <c r="AB151" s="295">
        <v>46.5</v>
      </c>
      <c r="AC151" s="295">
        <v>38.6</v>
      </c>
      <c r="AD151" s="295" t="s">
        <v>460</v>
      </c>
      <c r="AE151" s="295">
        <v>37.5</v>
      </c>
      <c r="AF151" s="295" t="s">
        <v>460</v>
      </c>
      <c r="AG151" s="295">
        <v>42</v>
      </c>
      <c r="AH151" s="295" t="s">
        <v>460</v>
      </c>
      <c r="AI151" s="295">
        <v>41</v>
      </c>
      <c r="AJ151" s="295" t="s">
        <v>460</v>
      </c>
    </row>
    <row r="152" spans="1:36" x14ac:dyDescent="0.25">
      <c r="A152" s="295" t="s">
        <v>121</v>
      </c>
      <c r="B152" s="295" t="s">
        <v>144</v>
      </c>
      <c r="C152" s="295" t="s">
        <v>123</v>
      </c>
      <c r="D152" s="295" t="s">
        <v>38</v>
      </c>
      <c r="E152" s="295" t="s">
        <v>142</v>
      </c>
      <c r="F152" s="295" t="s">
        <v>143</v>
      </c>
      <c r="G152" s="295">
        <v>307</v>
      </c>
      <c r="H152" s="295" t="s">
        <v>405</v>
      </c>
      <c r="I152" s="295" t="s">
        <v>406</v>
      </c>
      <c r="J152" s="295">
        <v>187</v>
      </c>
      <c r="K152" s="295">
        <v>40.5</v>
      </c>
      <c r="L152" s="295">
        <v>21.7</v>
      </c>
      <c r="M152" s="295">
        <v>1574.6</v>
      </c>
      <c r="N152" s="295">
        <v>3.3</v>
      </c>
      <c r="O152" s="295">
        <v>38.5</v>
      </c>
      <c r="P152" s="295">
        <v>38.5</v>
      </c>
      <c r="Q152" s="295">
        <v>17.100000000000001</v>
      </c>
      <c r="R152" s="295">
        <v>76</v>
      </c>
      <c r="S152" s="295">
        <v>28.9</v>
      </c>
      <c r="T152" s="295">
        <v>90.4</v>
      </c>
      <c r="U152" s="295">
        <v>1340</v>
      </c>
      <c r="V152" s="295">
        <v>14.8</v>
      </c>
      <c r="W152" s="295">
        <v>203</v>
      </c>
      <c r="X152" s="295">
        <v>44</v>
      </c>
      <c r="Y152" s="295">
        <v>21.7</v>
      </c>
      <c r="Z152" s="295">
        <v>40</v>
      </c>
      <c r="AA152" s="295">
        <v>40</v>
      </c>
      <c r="AB152" s="295">
        <v>16.5</v>
      </c>
      <c r="AC152" s="295">
        <v>38</v>
      </c>
      <c r="AD152" s="295" t="s">
        <v>460</v>
      </c>
      <c r="AE152" s="295">
        <v>40.5</v>
      </c>
      <c r="AF152" s="295" t="s">
        <v>460</v>
      </c>
      <c r="AG152" s="295">
        <v>41</v>
      </c>
      <c r="AH152" s="295" t="s">
        <v>460</v>
      </c>
      <c r="AI152" s="295">
        <v>44</v>
      </c>
      <c r="AJ152" s="295" t="s">
        <v>460</v>
      </c>
    </row>
    <row r="153" spans="1:36" x14ac:dyDescent="0.25">
      <c r="A153" s="295" t="s">
        <v>121</v>
      </c>
      <c r="B153" s="295" t="s">
        <v>144</v>
      </c>
      <c r="C153" s="295" t="s">
        <v>123</v>
      </c>
      <c r="D153" s="295" t="s">
        <v>38</v>
      </c>
      <c r="E153" s="295" t="s">
        <v>142</v>
      </c>
      <c r="F153" s="295" t="s">
        <v>143</v>
      </c>
      <c r="G153" s="295">
        <v>308</v>
      </c>
      <c r="H153" s="295" t="s">
        <v>407</v>
      </c>
      <c r="I153" s="295" t="s">
        <v>408</v>
      </c>
      <c r="J153" s="295">
        <v>166.3</v>
      </c>
      <c r="K153" s="295">
        <v>22.8</v>
      </c>
      <c r="L153" s="295">
        <v>13.7</v>
      </c>
      <c r="M153" s="295">
        <v>1314.7</v>
      </c>
      <c r="N153" s="295">
        <v>3.1</v>
      </c>
      <c r="O153" s="295">
        <v>19.600000000000001</v>
      </c>
      <c r="P153" s="295">
        <v>16.7</v>
      </c>
      <c r="Q153" s="295">
        <v>10.5</v>
      </c>
      <c r="R153" s="295">
        <v>20</v>
      </c>
      <c r="S153" s="295">
        <v>10.7</v>
      </c>
      <c r="T153" s="295">
        <v>100.4</v>
      </c>
      <c r="U153" s="295">
        <v>1699</v>
      </c>
      <c r="V153" s="295">
        <v>16.899999999999999</v>
      </c>
      <c r="W153" s="295">
        <v>172</v>
      </c>
      <c r="X153" s="295">
        <v>26</v>
      </c>
      <c r="Y153" s="295">
        <v>15.1</v>
      </c>
      <c r="Z153" s="295">
        <v>25</v>
      </c>
      <c r="AA153" s="295">
        <v>20</v>
      </c>
      <c r="AB153" s="295">
        <v>12.7</v>
      </c>
      <c r="AC153" s="295">
        <v>44.1</v>
      </c>
      <c r="AD153" s="295" t="s">
        <v>460</v>
      </c>
      <c r="AE153" s="295">
        <v>22.8</v>
      </c>
      <c r="AF153" s="295" t="s">
        <v>460</v>
      </c>
      <c r="AG153" s="295">
        <v>45</v>
      </c>
      <c r="AH153" s="295" t="s">
        <v>460</v>
      </c>
      <c r="AI153" s="295">
        <v>26</v>
      </c>
      <c r="AJ153" s="295" t="s">
        <v>460</v>
      </c>
    </row>
    <row r="154" spans="1:36" x14ac:dyDescent="0.25">
      <c r="A154" s="295" t="s">
        <v>121</v>
      </c>
      <c r="B154" s="295" t="s">
        <v>144</v>
      </c>
      <c r="C154" s="295" t="s">
        <v>123</v>
      </c>
      <c r="D154" s="295" t="s">
        <v>38</v>
      </c>
      <c r="E154" s="295" t="s">
        <v>142</v>
      </c>
      <c r="F154" s="295" t="s">
        <v>143</v>
      </c>
      <c r="G154" s="295">
        <v>203</v>
      </c>
      <c r="H154" s="295" t="s">
        <v>409</v>
      </c>
      <c r="I154" s="295" t="s">
        <v>410</v>
      </c>
      <c r="J154" s="295">
        <v>230.6</v>
      </c>
      <c r="K154" s="295">
        <v>13.6</v>
      </c>
      <c r="L154" s="295">
        <v>5.9</v>
      </c>
      <c r="M154" s="295">
        <v>1714</v>
      </c>
      <c r="N154" s="295">
        <v>2.9</v>
      </c>
      <c r="O154" s="295">
        <v>17</v>
      </c>
      <c r="P154" s="295">
        <v>6</v>
      </c>
      <c r="Q154" s="295">
        <v>6.9</v>
      </c>
      <c r="R154" s="295">
        <v>21</v>
      </c>
      <c r="S154" s="295">
        <v>8.3000000000000007</v>
      </c>
      <c r="T154" s="295">
        <v>142.4</v>
      </c>
      <c r="U154" s="295">
        <v>1999</v>
      </c>
      <c r="V154" s="295">
        <v>14</v>
      </c>
      <c r="W154" s="295">
        <v>241</v>
      </c>
      <c r="X154" s="295">
        <v>17</v>
      </c>
      <c r="Y154" s="295">
        <v>7.1</v>
      </c>
      <c r="Z154" s="295">
        <v>17</v>
      </c>
      <c r="AA154" s="295">
        <v>17</v>
      </c>
      <c r="AB154" s="295">
        <v>6.6</v>
      </c>
      <c r="AC154" s="295">
        <v>27.5</v>
      </c>
      <c r="AD154" s="295" t="s">
        <v>460</v>
      </c>
      <c r="AE154" s="295">
        <v>13.6</v>
      </c>
      <c r="AF154" s="295" t="s">
        <v>460</v>
      </c>
      <c r="AG154" s="295">
        <v>31</v>
      </c>
      <c r="AH154" s="295" t="s">
        <v>460</v>
      </c>
      <c r="AI154" s="295">
        <v>17</v>
      </c>
      <c r="AJ154" s="295" t="s">
        <v>460</v>
      </c>
    </row>
    <row r="155" spans="1:36" x14ac:dyDescent="0.25">
      <c r="A155" s="295" t="s">
        <v>121</v>
      </c>
      <c r="B155" s="295" t="s">
        <v>144</v>
      </c>
      <c r="C155" s="295" t="s">
        <v>123</v>
      </c>
      <c r="D155" s="295" t="s">
        <v>38</v>
      </c>
      <c r="E155" s="295" t="s">
        <v>142</v>
      </c>
      <c r="F155" s="295" t="s">
        <v>143</v>
      </c>
      <c r="G155" s="295">
        <v>310</v>
      </c>
      <c r="H155" s="295" t="s">
        <v>411</v>
      </c>
      <c r="I155" s="295" t="s">
        <v>412</v>
      </c>
      <c r="J155" s="295">
        <v>129.6</v>
      </c>
      <c r="K155" s="295">
        <v>23.6</v>
      </c>
      <c r="L155" s="295">
        <v>18.2</v>
      </c>
      <c r="M155" s="295">
        <v>534.6</v>
      </c>
      <c r="N155" s="295">
        <v>1.6</v>
      </c>
      <c r="O155" s="295">
        <v>27.6</v>
      </c>
      <c r="P155" s="295">
        <v>23.6</v>
      </c>
      <c r="Q155" s="295">
        <v>17.600000000000001</v>
      </c>
      <c r="R155" s="295">
        <v>24</v>
      </c>
      <c r="S155" s="295">
        <v>15.6</v>
      </c>
      <c r="T155" s="295">
        <v>85.2</v>
      </c>
      <c r="U155" s="295">
        <v>1414</v>
      </c>
      <c r="V155" s="295">
        <v>16.600000000000001</v>
      </c>
      <c r="W155" s="295">
        <v>136</v>
      </c>
      <c r="X155" s="295">
        <v>26</v>
      </c>
      <c r="Y155" s="295">
        <v>19.100000000000001</v>
      </c>
      <c r="Z155" s="295">
        <v>28</v>
      </c>
      <c r="AA155" s="295">
        <v>24</v>
      </c>
      <c r="AB155" s="295">
        <v>17.100000000000001</v>
      </c>
      <c r="AC155" s="295">
        <v>27.5</v>
      </c>
      <c r="AD155" s="295" t="s">
        <v>460</v>
      </c>
      <c r="AE155" s="295">
        <v>23.6</v>
      </c>
      <c r="AF155" s="295" t="s">
        <v>460</v>
      </c>
      <c r="AG155" s="295">
        <v>29</v>
      </c>
      <c r="AH155" s="295" t="s">
        <v>460</v>
      </c>
      <c r="AI155" s="295">
        <v>26</v>
      </c>
      <c r="AJ155" s="295" t="s">
        <v>460</v>
      </c>
    </row>
    <row r="156" spans="1:36" x14ac:dyDescent="0.25">
      <c r="A156" s="295" t="s">
        <v>121</v>
      </c>
      <c r="B156" s="295" t="s">
        <v>144</v>
      </c>
      <c r="C156" s="295" t="s">
        <v>123</v>
      </c>
      <c r="D156" s="295" t="s">
        <v>38</v>
      </c>
      <c r="E156" s="295" t="s">
        <v>142</v>
      </c>
      <c r="F156" s="295" t="s">
        <v>143</v>
      </c>
      <c r="G156" s="295">
        <v>311</v>
      </c>
      <c r="H156" s="295" t="s">
        <v>413</v>
      </c>
      <c r="I156" s="295" t="s">
        <v>414</v>
      </c>
      <c r="J156" s="295">
        <v>103.8</v>
      </c>
      <c r="K156" s="295">
        <v>33.4</v>
      </c>
      <c r="L156" s="295">
        <v>32.200000000000003</v>
      </c>
      <c r="M156" s="295">
        <v>585</v>
      </c>
      <c r="N156" s="295">
        <v>2.2000000000000002</v>
      </c>
      <c r="O156" s="295">
        <v>53</v>
      </c>
      <c r="P156" s="295">
        <v>52</v>
      </c>
      <c r="Q156" s="295">
        <v>33.799999999999997</v>
      </c>
      <c r="R156" s="295">
        <v>53.6</v>
      </c>
      <c r="S156" s="295">
        <v>34</v>
      </c>
      <c r="T156" s="295">
        <v>65</v>
      </c>
      <c r="U156" s="295">
        <v>1042</v>
      </c>
      <c r="V156" s="295">
        <v>16</v>
      </c>
      <c r="W156" s="295">
        <v>107</v>
      </c>
      <c r="X156" s="295">
        <v>38</v>
      </c>
      <c r="Y156" s="295">
        <v>35.5</v>
      </c>
      <c r="Z156" s="295">
        <v>53</v>
      </c>
      <c r="AA156" s="295">
        <v>52</v>
      </c>
      <c r="AB156" s="295">
        <v>33.1</v>
      </c>
      <c r="AC156" s="295">
        <v>17</v>
      </c>
      <c r="AD156" s="295" t="s">
        <v>460</v>
      </c>
      <c r="AE156" s="295">
        <v>33.4</v>
      </c>
      <c r="AF156" s="295" t="s">
        <v>460</v>
      </c>
      <c r="AG156" s="295">
        <v>21</v>
      </c>
      <c r="AH156" s="295" t="s">
        <v>460</v>
      </c>
      <c r="AI156" s="295">
        <v>38</v>
      </c>
      <c r="AJ156" s="295" t="s">
        <v>460</v>
      </c>
    </row>
    <row r="157" spans="1:36" x14ac:dyDescent="0.25">
      <c r="A157" s="295" t="s">
        <v>121</v>
      </c>
      <c r="B157" s="295" t="s">
        <v>144</v>
      </c>
      <c r="C157" s="295" t="s">
        <v>123</v>
      </c>
      <c r="D157" s="295" t="s">
        <v>38</v>
      </c>
      <c r="E157" s="295" t="s">
        <v>142</v>
      </c>
      <c r="F157" s="295" t="s">
        <v>143</v>
      </c>
      <c r="G157" s="295">
        <v>312</v>
      </c>
      <c r="H157" s="295" t="s">
        <v>415</v>
      </c>
      <c r="I157" s="295" t="s">
        <v>416</v>
      </c>
      <c r="J157" s="295">
        <v>124.7</v>
      </c>
      <c r="K157" s="295">
        <v>23.4</v>
      </c>
      <c r="L157" s="295">
        <v>18.8</v>
      </c>
      <c r="M157" s="295">
        <v>654.4</v>
      </c>
      <c r="N157" s="295">
        <v>2.1</v>
      </c>
      <c r="O157" s="295">
        <v>62</v>
      </c>
      <c r="P157" s="295">
        <v>62</v>
      </c>
      <c r="Q157" s="295">
        <v>33.200000000000003</v>
      </c>
      <c r="R157" s="295">
        <v>73</v>
      </c>
      <c r="S157" s="295">
        <v>36.9</v>
      </c>
      <c r="T157" s="295">
        <v>100</v>
      </c>
      <c r="U157" s="295">
        <v>1682</v>
      </c>
      <c r="V157" s="295">
        <v>16.8</v>
      </c>
      <c r="W157" s="295">
        <v>127</v>
      </c>
      <c r="X157" s="295">
        <v>26</v>
      </c>
      <c r="Y157" s="295">
        <v>20.5</v>
      </c>
      <c r="Z157" s="295">
        <v>62</v>
      </c>
      <c r="AA157" s="295">
        <v>62</v>
      </c>
      <c r="AB157" s="295">
        <v>32.799999999999997</v>
      </c>
      <c r="AC157" s="295">
        <v>33</v>
      </c>
      <c r="AD157" s="295" t="s">
        <v>460</v>
      </c>
      <c r="AE157" s="295">
        <v>23.4</v>
      </c>
      <c r="AF157" s="295" t="s">
        <v>460</v>
      </c>
      <c r="AG157" s="295">
        <v>35</v>
      </c>
      <c r="AH157" s="295" t="s">
        <v>460</v>
      </c>
      <c r="AI157" s="295">
        <v>26</v>
      </c>
      <c r="AJ157" s="295" t="s">
        <v>460</v>
      </c>
    </row>
    <row r="158" spans="1:36" x14ac:dyDescent="0.25">
      <c r="A158" s="295" t="s">
        <v>121</v>
      </c>
      <c r="B158" s="295" t="s">
        <v>144</v>
      </c>
      <c r="C158" s="295" t="s">
        <v>123</v>
      </c>
      <c r="D158" s="295" t="s">
        <v>38</v>
      </c>
      <c r="E158" s="295" t="s">
        <v>142</v>
      </c>
      <c r="F158" s="295" t="s">
        <v>143</v>
      </c>
      <c r="G158" s="295">
        <v>313</v>
      </c>
      <c r="H158" s="295" t="s">
        <v>417</v>
      </c>
      <c r="I158" s="295" t="s">
        <v>418</v>
      </c>
      <c r="J158" s="295">
        <v>162</v>
      </c>
      <c r="K158" s="295">
        <v>24</v>
      </c>
      <c r="L158" s="295">
        <v>14.8</v>
      </c>
      <c r="M158" s="295">
        <v>372.5</v>
      </c>
      <c r="N158" s="295">
        <v>0.9</v>
      </c>
      <c r="O158" s="295">
        <v>41</v>
      </c>
      <c r="P158" s="295">
        <v>37</v>
      </c>
      <c r="Q158" s="295">
        <v>20.2</v>
      </c>
      <c r="R158" s="295">
        <v>41.2</v>
      </c>
      <c r="S158" s="295">
        <v>20.3</v>
      </c>
      <c r="T158" s="295">
        <v>114</v>
      </c>
      <c r="U158" s="295">
        <v>1947</v>
      </c>
      <c r="V158" s="295">
        <v>17.100000000000001</v>
      </c>
      <c r="W158" s="295">
        <v>165</v>
      </c>
      <c r="X158" s="295">
        <v>25</v>
      </c>
      <c r="Y158" s="295">
        <v>15.2</v>
      </c>
      <c r="Z158" s="295">
        <v>42</v>
      </c>
      <c r="AA158" s="295">
        <v>37</v>
      </c>
      <c r="AB158" s="295">
        <v>20.3</v>
      </c>
      <c r="AC158" s="295">
        <v>30.6</v>
      </c>
      <c r="AD158" s="295" t="s">
        <v>460</v>
      </c>
      <c r="AE158" s="295">
        <v>24</v>
      </c>
      <c r="AF158" s="295" t="s">
        <v>460</v>
      </c>
      <c r="AG158" s="295">
        <v>32</v>
      </c>
      <c r="AH158" s="295" t="s">
        <v>460</v>
      </c>
      <c r="AI158" s="295">
        <v>25</v>
      </c>
      <c r="AJ158" s="295" t="s">
        <v>460</v>
      </c>
    </row>
    <row r="159" spans="1:36" x14ac:dyDescent="0.25">
      <c r="A159" s="295" t="s">
        <v>121</v>
      </c>
      <c r="B159" s="295" t="s">
        <v>144</v>
      </c>
      <c r="C159" s="295" t="s">
        <v>123</v>
      </c>
      <c r="D159" s="295" t="s">
        <v>38</v>
      </c>
      <c r="E159" s="295" t="s">
        <v>142</v>
      </c>
      <c r="F159" s="295" t="s">
        <v>143</v>
      </c>
      <c r="G159" s="295">
        <v>314</v>
      </c>
      <c r="H159" s="295" t="s">
        <v>419</v>
      </c>
      <c r="I159" s="295" t="s">
        <v>420</v>
      </c>
      <c r="J159" s="295">
        <v>127.7</v>
      </c>
      <c r="K159" s="295">
        <v>31.6</v>
      </c>
      <c r="L159" s="295">
        <v>24.7</v>
      </c>
      <c r="M159" s="295">
        <v>284.7</v>
      </c>
      <c r="N159" s="295">
        <v>0.9</v>
      </c>
      <c r="O159" s="295">
        <v>32</v>
      </c>
      <c r="P159" s="295">
        <v>16</v>
      </c>
      <c r="Q159" s="295">
        <v>20</v>
      </c>
      <c r="R159" s="295">
        <v>16</v>
      </c>
      <c r="S159" s="295">
        <v>11.1</v>
      </c>
      <c r="T159" s="295">
        <v>93.6</v>
      </c>
      <c r="U159" s="295">
        <v>1120</v>
      </c>
      <c r="V159" s="295">
        <v>12</v>
      </c>
      <c r="W159" s="295">
        <v>129</v>
      </c>
      <c r="X159" s="295">
        <v>35</v>
      </c>
      <c r="Y159" s="295">
        <v>27.1</v>
      </c>
      <c r="Z159" s="295">
        <v>32</v>
      </c>
      <c r="AA159" s="295">
        <v>16</v>
      </c>
      <c r="AB159" s="295">
        <v>19.899999999999999</v>
      </c>
      <c r="AC159" s="295">
        <v>34.799999999999997</v>
      </c>
      <c r="AD159" s="295" t="s">
        <v>460</v>
      </c>
      <c r="AE159" s="295">
        <v>31.6</v>
      </c>
      <c r="AF159" s="295" t="s">
        <v>460</v>
      </c>
      <c r="AG159" s="295">
        <v>35</v>
      </c>
      <c r="AH159" s="295" t="s">
        <v>460</v>
      </c>
      <c r="AI159" s="295">
        <v>35</v>
      </c>
      <c r="AJ159" s="295" t="s">
        <v>460</v>
      </c>
    </row>
    <row r="160" spans="1:36" x14ac:dyDescent="0.25">
      <c r="A160" s="295" t="s">
        <v>121</v>
      </c>
      <c r="B160" s="295" t="s">
        <v>144</v>
      </c>
      <c r="C160" s="295" t="s">
        <v>123</v>
      </c>
      <c r="D160" s="295" t="s">
        <v>38</v>
      </c>
      <c r="E160" s="295" t="s">
        <v>142</v>
      </c>
      <c r="F160" s="295" t="s">
        <v>143</v>
      </c>
      <c r="G160" s="295">
        <v>315</v>
      </c>
      <c r="H160" s="295" t="s">
        <v>421</v>
      </c>
      <c r="I160" s="295" t="s">
        <v>422</v>
      </c>
      <c r="J160" s="295">
        <v>121.2</v>
      </c>
      <c r="K160" s="295">
        <v>18.100000000000001</v>
      </c>
      <c r="L160" s="295">
        <v>14.9</v>
      </c>
      <c r="M160" s="295">
        <v>588.6</v>
      </c>
      <c r="N160" s="295">
        <v>1.9</v>
      </c>
      <c r="O160" s="295">
        <v>28.3</v>
      </c>
      <c r="P160" s="295">
        <v>22</v>
      </c>
      <c r="Q160" s="295">
        <v>18.899999999999999</v>
      </c>
      <c r="R160" s="295">
        <v>25.6</v>
      </c>
      <c r="S160" s="295">
        <v>17.399999999999999</v>
      </c>
      <c r="T160" s="295">
        <v>80.900000000000006</v>
      </c>
      <c r="U160" s="295">
        <v>1432</v>
      </c>
      <c r="V160" s="295">
        <v>17.7</v>
      </c>
      <c r="W160" s="295">
        <v>127</v>
      </c>
      <c r="X160" s="295">
        <v>21</v>
      </c>
      <c r="Y160" s="295">
        <v>16.5</v>
      </c>
      <c r="Z160" s="295">
        <v>29</v>
      </c>
      <c r="AA160" s="295">
        <v>22</v>
      </c>
      <c r="AB160" s="295">
        <v>18.600000000000001</v>
      </c>
      <c r="AC160" s="295">
        <v>25.8</v>
      </c>
      <c r="AD160" s="295" t="s">
        <v>460</v>
      </c>
      <c r="AE160" s="295">
        <v>18.100000000000001</v>
      </c>
      <c r="AF160" s="295" t="s">
        <v>460</v>
      </c>
      <c r="AG160" s="295">
        <v>27</v>
      </c>
      <c r="AH160" s="295" t="s">
        <v>460</v>
      </c>
      <c r="AI160" s="295">
        <v>21</v>
      </c>
      <c r="AJ160" s="295" t="s">
        <v>460</v>
      </c>
    </row>
    <row r="161" spans="1:36" x14ac:dyDescent="0.25">
      <c r="A161" s="295" t="s">
        <v>121</v>
      </c>
      <c r="B161" s="295" t="s">
        <v>144</v>
      </c>
      <c r="C161" s="295" t="s">
        <v>123</v>
      </c>
      <c r="D161" s="295" t="s">
        <v>38</v>
      </c>
      <c r="E161" s="295" t="s">
        <v>142</v>
      </c>
      <c r="F161" s="295" t="s">
        <v>143</v>
      </c>
      <c r="G161" s="295">
        <v>317</v>
      </c>
      <c r="H161" s="295" t="s">
        <v>423</v>
      </c>
      <c r="I161" s="295" t="s">
        <v>424</v>
      </c>
      <c r="J161" s="295">
        <v>140.69999999999999</v>
      </c>
      <c r="K161" s="295">
        <v>39.5</v>
      </c>
      <c r="L161" s="295">
        <v>28.1</v>
      </c>
      <c r="M161" s="295">
        <v>675.5</v>
      </c>
      <c r="N161" s="295">
        <v>1.9</v>
      </c>
      <c r="O161" s="295">
        <v>37</v>
      </c>
      <c r="P161" s="295" t="s">
        <v>362</v>
      </c>
      <c r="Q161" s="295">
        <v>20.8</v>
      </c>
      <c r="R161" s="295">
        <v>46.6</v>
      </c>
      <c r="S161" s="295">
        <v>24.9</v>
      </c>
      <c r="T161" s="295">
        <v>75.599999999999994</v>
      </c>
      <c r="U161" s="295">
        <v>1265</v>
      </c>
      <c r="V161" s="295">
        <v>16.7</v>
      </c>
      <c r="W161" s="295">
        <v>153</v>
      </c>
      <c r="X161" s="295">
        <v>40</v>
      </c>
      <c r="Y161" s="295">
        <v>26.1</v>
      </c>
      <c r="Z161" s="295">
        <v>41</v>
      </c>
      <c r="AA161" s="295" t="s">
        <v>362</v>
      </c>
      <c r="AB161" s="295">
        <v>21.1</v>
      </c>
      <c r="AC161" s="295">
        <v>29</v>
      </c>
      <c r="AD161" s="295" t="s">
        <v>460</v>
      </c>
      <c r="AE161" s="295">
        <v>39.5</v>
      </c>
      <c r="AF161" s="295" t="s">
        <v>460</v>
      </c>
      <c r="AG161" s="295">
        <v>31</v>
      </c>
      <c r="AH161" s="295" t="s">
        <v>460</v>
      </c>
      <c r="AI161" s="295">
        <v>40</v>
      </c>
      <c r="AJ161" s="295" t="s">
        <v>460</v>
      </c>
    </row>
    <row r="162" spans="1:36" x14ac:dyDescent="0.25">
      <c r="A162" s="295" t="s">
        <v>121</v>
      </c>
      <c r="B162" s="295" t="s">
        <v>144</v>
      </c>
      <c r="C162" s="295" t="s">
        <v>123</v>
      </c>
      <c r="D162" s="295" t="s">
        <v>38</v>
      </c>
      <c r="E162" s="295" t="s">
        <v>142</v>
      </c>
      <c r="F162" s="295" t="s">
        <v>143</v>
      </c>
      <c r="G162" s="295">
        <v>319</v>
      </c>
      <c r="H162" s="295" t="s">
        <v>425</v>
      </c>
      <c r="I162" s="295" t="s">
        <v>426</v>
      </c>
      <c r="J162" s="295">
        <v>110.5</v>
      </c>
      <c r="K162" s="295">
        <v>28.1</v>
      </c>
      <c r="L162" s="295">
        <v>25.5</v>
      </c>
      <c r="M162" s="295">
        <v>773.2</v>
      </c>
      <c r="N162" s="295">
        <v>2.8</v>
      </c>
      <c r="O162" s="295">
        <v>42</v>
      </c>
      <c r="P162" s="295">
        <v>42</v>
      </c>
      <c r="Q162" s="295">
        <v>27.5</v>
      </c>
      <c r="R162" s="295">
        <v>48</v>
      </c>
      <c r="S162" s="295">
        <v>30.3</v>
      </c>
      <c r="T162" s="295">
        <v>70.599999999999994</v>
      </c>
      <c r="U162" s="295">
        <v>1123</v>
      </c>
      <c r="V162" s="295">
        <v>15.9</v>
      </c>
      <c r="W162" s="295">
        <v>115</v>
      </c>
      <c r="X162" s="295">
        <v>33</v>
      </c>
      <c r="Y162" s="295">
        <v>28.7</v>
      </c>
      <c r="Z162" s="295">
        <v>42</v>
      </c>
      <c r="AA162" s="295">
        <v>42</v>
      </c>
      <c r="AB162" s="295">
        <v>26.8</v>
      </c>
      <c r="AC162" s="295">
        <v>27.6</v>
      </c>
      <c r="AD162" s="295" t="s">
        <v>460</v>
      </c>
      <c r="AE162" s="295">
        <v>28.1</v>
      </c>
      <c r="AF162" s="295" t="s">
        <v>460</v>
      </c>
      <c r="AG162" s="295">
        <v>31</v>
      </c>
      <c r="AH162" s="295" t="s">
        <v>460</v>
      </c>
      <c r="AI162" s="295">
        <v>33</v>
      </c>
      <c r="AJ162" s="295" t="s">
        <v>460</v>
      </c>
    </row>
    <row r="163" spans="1:36" x14ac:dyDescent="0.25">
      <c r="A163" s="295" t="s">
        <v>121</v>
      </c>
      <c r="B163" s="295" t="s">
        <v>144</v>
      </c>
      <c r="C163" s="295" t="s">
        <v>123</v>
      </c>
      <c r="D163" s="295" t="s">
        <v>38</v>
      </c>
      <c r="E163" s="295" t="s">
        <v>142</v>
      </c>
      <c r="F163" s="295" t="s">
        <v>143</v>
      </c>
      <c r="G163" s="295">
        <v>320</v>
      </c>
      <c r="H163" s="295" t="s">
        <v>427</v>
      </c>
      <c r="I163" s="295" t="s">
        <v>428</v>
      </c>
      <c r="J163" s="295">
        <v>125.1</v>
      </c>
      <c r="K163" s="295">
        <v>28.8</v>
      </c>
      <c r="L163" s="295">
        <v>23</v>
      </c>
      <c r="M163" s="295">
        <v>712.7</v>
      </c>
      <c r="N163" s="295">
        <v>2.2999999999999998</v>
      </c>
      <c r="O163" s="295">
        <v>55</v>
      </c>
      <c r="P163" s="295">
        <v>55</v>
      </c>
      <c r="Q163" s="295">
        <v>30.5</v>
      </c>
      <c r="R163" s="295">
        <v>55</v>
      </c>
      <c r="S163" s="295">
        <v>30.5</v>
      </c>
      <c r="T163" s="295">
        <v>94</v>
      </c>
      <c r="U163" s="295">
        <v>1606</v>
      </c>
      <c r="V163" s="295">
        <v>17.100000000000001</v>
      </c>
      <c r="W163" s="295">
        <v>129</v>
      </c>
      <c r="X163" s="295">
        <v>36</v>
      </c>
      <c r="Y163" s="295">
        <v>27.9</v>
      </c>
      <c r="Z163" s="295">
        <v>55</v>
      </c>
      <c r="AA163" s="295">
        <v>55</v>
      </c>
      <c r="AB163" s="295">
        <v>29.9</v>
      </c>
      <c r="AC163" s="295">
        <v>18.5</v>
      </c>
      <c r="AD163" s="295" t="s">
        <v>460</v>
      </c>
      <c r="AE163" s="295">
        <v>28.8</v>
      </c>
      <c r="AF163" s="295" t="s">
        <v>460</v>
      </c>
      <c r="AG163" s="295">
        <v>25</v>
      </c>
      <c r="AH163" s="295" t="s">
        <v>460</v>
      </c>
      <c r="AI163" s="295">
        <v>36</v>
      </c>
      <c r="AJ163" s="295" t="s">
        <v>460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4051"/>
  <sheetViews>
    <sheetView workbookViewId="0"/>
  </sheetViews>
  <sheetFormatPr defaultRowHeight="15" x14ac:dyDescent="0.25"/>
  <cols>
    <col min="1" max="1" width="7" style="325" bestFit="1" customWidth="1"/>
    <col min="2" max="2" width="14.140625" style="325" bestFit="1" customWidth="1"/>
    <col min="3" max="3" width="13.140625" style="325" bestFit="1" customWidth="1"/>
    <col min="4" max="4" width="13.85546875" style="325" bestFit="1" customWidth="1"/>
    <col min="5" max="5" width="12" style="325" bestFit="1" customWidth="1"/>
    <col min="6" max="6" width="24.42578125" style="325" bestFit="1" customWidth="1"/>
    <col min="7" max="7" width="11.7109375" style="325" bestFit="1" customWidth="1"/>
    <col min="8" max="8" width="12.7109375" style="325" bestFit="1" customWidth="1"/>
    <col min="9" max="9" width="27.7109375" style="325" bestFit="1" customWidth="1"/>
    <col min="10" max="10" width="129.5703125" style="325" bestFit="1" customWidth="1"/>
    <col min="11" max="11" width="14.42578125" style="325" bestFit="1" customWidth="1"/>
    <col min="12" max="12" width="35.7109375" style="325" bestFit="1" customWidth="1"/>
    <col min="13" max="13" width="49.42578125" style="325" bestFit="1" customWidth="1"/>
    <col min="14" max="14" width="9.42578125" style="325" bestFit="1" customWidth="1"/>
    <col min="15" max="15" width="17.5703125" style="325" bestFit="1" customWidth="1"/>
    <col min="16" max="16" width="16.42578125" style="325" bestFit="1" customWidth="1"/>
    <col min="17" max="17" width="24.5703125" style="325" bestFit="1" customWidth="1"/>
    <col min="18" max="16384" width="9.140625" style="325"/>
  </cols>
  <sheetData>
    <row r="1" spans="1:17" x14ac:dyDescent="0.25">
      <c r="A1" s="325" t="s">
        <v>93</v>
      </c>
      <c r="B1" s="325" t="s">
        <v>94</v>
      </c>
      <c r="C1" s="325" t="s">
        <v>95</v>
      </c>
      <c r="D1" s="325" t="s">
        <v>96</v>
      </c>
      <c r="E1" s="325" t="s">
        <v>97</v>
      </c>
      <c r="F1" s="325" t="s">
        <v>98</v>
      </c>
      <c r="G1" s="325" t="s">
        <v>99</v>
      </c>
      <c r="H1" s="325" t="s">
        <v>100</v>
      </c>
      <c r="I1" s="325" t="s">
        <v>101</v>
      </c>
      <c r="J1" s="325" t="s">
        <v>500</v>
      </c>
      <c r="K1" s="325" t="s">
        <v>472</v>
      </c>
      <c r="L1" s="325" t="s">
        <v>473</v>
      </c>
      <c r="N1" s="325" t="s">
        <v>501</v>
      </c>
      <c r="O1" s="325" t="s">
        <v>502</v>
      </c>
      <c r="P1" s="325" t="s">
        <v>503</v>
      </c>
      <c r="Q1" s="325" t="s">
        <v>504</v>
      </c>
    </row>
    <row r="2" spans="1:17" x14ac:dyDescent="0.25">
      <c r="A2" s="325">
        <v>201718</v>
      </c>
      <c r="B2" s="325" t="s">
        <v>122</v>
      </c>
      <c r="C2" s="325" t="s">
        <v>123</v>
      </c>
      <c r="D2" s="325" t="s">
        <v>38</v>
      </c>
      <c r="E2" s="325" t="s">
        <v>124</v>
      </c>
      <c r="F2" s="325" t="s">
        <v>38</v>
      </c>
      <c r="G2" s="325" t="s">
        <v>124</v>
      </c>
      <c r="H2" s="325" t="s">
        <v>124</v>
      </c>
      <c r="I2" s="325" t="s">
        <v>38</v>
      </c>
      <c r="J2" s="325" t="str">
        <f>CONCATENATE("Char",I2,K2,L2,M2)</f>
        <v xml:space="preserve">CharEnglandTotal Total </v>
      </c>
      <c r="K2" s="325" t="s">
        <v>474</v>
      </c>
      <c r="M2" s="325" t="str">
        <f>CONCATENATE(K2,L2,)</f>
        <v xml:space="preserve">Total </v>
      </c>
      <c r="N2" s="325">
        <v>29474.7</v>
      </c>
      <c r="O2" s="325" t="s">
        <v>460</v>
      </c>
      <c r="P2" s="325">
        <v>31722</v>
      </c>
      <c r="Q2" s="325" t="s">
        <v>460</v>
      </c>
    </row>
    <row r="3" spans="1:17" x14ac:dyDescent="0.25">
      <c r="A3" s="325">
        <v>201718</v>
      </c>
      <c r="B3" s="325" t="s">
        <v>125</v>
      </c>
      <c r="C3" s="325" t="s">
        <v>123</v>
      </c>
      <c r="D3" s="325" t="s">
        <v>38</v>
      </c>
      <c r="E3" s="325" t="s">
        <v>126</v>
      </c>
      <c r="F3" s="325" t="s">
        <v>127</v>
      </c>
      <c r="G3" s="325" t="s">
        <v>124</v>
      </c>
      <c r="H3" s="325" t="s">
        <v>124</v>
      </c>
      <c r="I3" s="325" t="s">
        <v>127</v>
      </c>
      <c r="J3" s="325" t="str">
        <f t="shared" ref="J3:J66" si="0">CONCATENATE("Char",I3,K3,L3,M3)</f>
        <v xml:space="preserve">CharNorth EastTotal Total </v>
      </c>
      <c r="K3" s="325" t="s">
        <v>474</v>
      </c>
      <c r="M3" s="325" t="str">
        <f t="shared" ref="M3:M66" si="1">CONCATENATE(K3,L3,)</f>
        <v xml:space="preserve">Total </v>
      </c>
      <c r="N3" s="325">
        <v>1847.7</v>
      </c>
      <c r="O3" s="325" t="s">
        <v>460</v>
      </c>
      <c r="P3" s="325">
        <v>1966</v>
      </c>
      <c r="Q3" s="325" t="s">
        <v>460</v>
      </c>
    </row>
    <row r="4" spans="1:17" x14ac:dyDescent="0.25">
      <c r="A4" s="325">
        <v>201718</v>
      </c>
      <c r="B4" s="325" t="s">
        <v>125</v>
      </c>
      <c r="C4" s="325" t="s">
        <v>123</v>
      </c>
      <c r="D4" s="325" t="s">
        <v>38</v>
      </c>
      <c r="E4" s="325" t="s">
        <v>128</v>
      </c>
      <c r="F4" s="325" t="s">
        <v>129</v>
      </c>
      <c r="G4" s="325" t="s">
        <v>124</v>
      </c>
      <c r="H4" s="325" t="s">
        <v>124</v>
      </c>
      <c r="I4" s="325" t="s">
        <v>129</v>
      </c>
      <c r="J4" s="325" t="str">
        <f t="shared" si="0"/>
        <v xml:space="preserve">CharNorth WestTotal Total </v>
      </c>
      <c r="K4" s="325" t="s">
        <v>474</v>
      </c>
      <c r="M4" s="325" t="str">
        <f t="shared" si="1"/>
        <v xml:space="preserve">Total </v>
      </c>
      <c r="N4" s="325">
        <v>4162.3</v>
      </c>
      <c r="O4" s="325" t="s">
        <v>460</v>
      </c>
      <c r="P4" s="325">
        <v>4428</v>
      </c>
      <c r="Q4" s="325" t="s">
        <v>460</v>
      </c>
    </row>
    <row r="5" spans="1:17" x14ac:dyDescent="0.25">
      <c r="A5" s="325">
        <v>201718</v>
      </c>
      <c r="B5" s="325" t="s">
        <v>125</v>
      </c>
      <c r="C5" s="325" t="s">
        <v>123</v>
      </c>
      <c r="D5" s="325" t="s">
        <v>38</v>
      </c>
      <c r="E5" s="325" t="s">
        <v>130</v>
      </c>
      <c r="F5" s="325" t="s">
        <v>131</v>
      </c>
      <c r="G5" s="325" t="s">
        <v>124</v>
      </c>
      <c r="H5" s="325" t="s">
        <v>124</v>
      </c>
      <c r="I5" s="325" t="s">
        <v>131</v>
      </c>
      <c r="J5" s="325" t="str">
        <f t="shared" si="0"/>
        <v xml:space="preserve">CharYorkshire and the HumberTotal Total </v>
      </c>
      <c r="K5" s="325" t="s">
        <v>474</v>
      </c>
      <c r="M5" s="325" t="str">
        <f t="shared" si="1"/>
        <v xml:space="preserve">Total </v>
      </c>
      <c r="N5" s="325">
        <v>3552.5</v>
      </c>
      <c r="O5" s="325" t="s">
        <v>460</v>
      </c>
      <c r="P5" s="325">
        <v>3858</v>
      </c>
      <c r="Q5" s="325" t="s">
        <v>460</v>
      </c>
    </row>
    <row r="6" spans="1:17" x14ac:dyDescent="0.25">
      <c r="A6" s="325">
        <v>201718</v>
      </c>
      <c r="B6" s="325" t="s">
        <v>125</v>
      </c>
      <c r="C6" s="325" t="s">
        <v>123</v>
      </c>
      <c r="D6" s="325" t="s">
        <v>38</v>
      </c>
      <c r="E6" s="325" t="s">
        <v>132</v>
      </c>
      <c r="F6" s="325" t="s">
        <v>133</v>
      </c>
      <c r="G6" s="325" t="s">
        <v>124</v>
      </c>
      <c r="H6" s="325" t="s">
        <v>124</v>
      </c>
      <c r="I6" s="325" t="s">
        <v>133</v>
      </c>
      <c r="J6" s="325" t="str">
        <f t="shared" si="0"/>
        <v xml:space="preserve">CharEast MidlandsTotal Total </v>
      </c>
      <c r="K6" s="325" t="s">
        <v>474</v>
      </c>
      <c r="M6" s="325" t="str">
        <f t="shared" si="1"/>
        <v xml:space="preserve">Total </v>
      </c>
      <c r="N6" s="325">
        <v>2217</v>
      </c>
      <c r="O6" s="325" t="s">
        <v>460</v>
      </c>
      <c r="P6" s="325">
        <v>2410</v>
      </c>
      <c r="Q6" s="325" t="s">
        <v>460</v>
      </c>
    </row>
    <row r="7" spans="1:17" x14ac:dyDescent="0.25">
      <c r="A7" s="325">
        <v>201718</v>
      </c>
      <c r="B7" s="325" t="s">
        <v>125</v>
      </c>
      <c r="C7" s="325" t="s">
        <v>123</v>
      </c>
      <c r="D7" s="325" t="s">
        <v>38</v>
      </c>
      <c r="E7" s="325" t="s">
        <v>134</v>
      </c>
      <c r="F7" s="325" t="s">
        <v>135</v>
      </c>
      <c r="G7" s="325" t="s">
        <v>124</v>
      </c>
      <c r="H7" s="325" t="s">
        <v>124</v>
      </c>
      <c r="I7" s="325" t="s">
        <v>135</v>
      </c>
      <c r="J7" s="325" t="str">
        <f t="shared" si="0"/>
        <v xml:space="preserve">CharWest MidlandsTotal Total </v>
      </c>
      <c r="K7" s="325" t="s">
        <v>474</v>
      </c>
      <c r="M7" s="325" t="str">
        <f t="shared" si="1"/>
        <v xml:space="preserve">Total </v>
      </c>
      <c r="N7" s="325">
        <v>3199</v>
      </c>
      <c r="O7" s="325" t="s">
        <v>460</v>
      </c>
      <c r="P7" s="325">
        <v>3429</v>
      </c>
      <c r="Q7" s="325" t="s">
        <v>460</v>
      </c>
    </row>
    <row r="8" spans="1:17" x14ac:dyDescent="0.25">
      <c r="A8" s="325">
        <v>201718</v>
      </c>
      <c r="B8" s="325" t="s">
        <v>125</v>
      </c>
      <c r="C8" s="325" t="s">
        <v>123</v>
      </c>
      <c r="D8" s="325" t="s">
        <v>38</v>
      </c>
      <c r="E8" s="325" t="s">
        <v>136</v>
      </c>
      <c r="F8" s="325" t="s">
        <v>137</v>
      </c>
      <c r="G8" s="325" t="s">
        <v>124</v>
      </c>
      <c r="H8" s="325" t="s">
        <v>124</v>
      </c>
      <c r="I8" s="325" t="s">
        <v>137</v>
      </c>
      <c r="J8" s="325" t="str">
        <f t="shared" si="0"/>
        <v xml:space="preserve">CharEast of EnglandTotal Total </v>
      </c>
      <c r="K8" s="325" t="s">
        <v>474</v>
      </c>
      <c r="M8" s="325" t="str">
        <f t="shared" si="1"/>
        <v xml:space="preserve">Total </v>
      </c>
      <c r="N8" s="325">
        <v>2741.1</v>
      </c>
      <c r="O8" s="325" t="s">
        <v>460</v>
      </c>
      <c r="P8" s="325">
        <v>3005</v>
      </c>
      <c r="Q8" s="325" t="s">
        <v>460</v>
      </c>
    </row>
    <row r="9" spans="1:17" x14ac:dyDescent="0.25">
      <c r="A9" s="325">
        <v>201718</v>
      </c>
      <c r="B9" s="325" t="s">
        <v>125</v>
      </c>
      <c r="C9" s="325" t="s">
        <v>123</v>
      </c>
      <c r="D9" s="325" t="s">
        <v>38</v>
      </c>
      <c r="E9" s="325" t="s">
        <v>138</v>
      </c>
      <c r="F9" s="325" t="s">
        <v>23</v>
      </c>
      <c r="G9" s="325" t="s">
        <v>124</v>
      </c>
      <c r="H9" s="325" t="s">
        <v>124</v>
      </c>
      <c r="I9" s="325" t="s">
        <v>23</v>
      </c>
      <c r="J9" s="325" t="str">
        <f t="shared" si="0"/>
        <v xml:space="preserve">CharSouth EastTotal Total </v>
      </c>
      <c r="K9" s="325" t="s">
        <v>474</v>
      </c>
      <c r="M9" s="325" t="str">
        <f t="shared" si="1"/>
        <v xml:space="preserve">Total </v>
      </c>
      <c r="N9" s="325">
        <v>4312.6000000000004</v>
      </c>
      <c r="O9" s="325" t="s">
        <v>460</v>
      </c>
      <c r="P9" s="325">
        <v>4705</v>
      </c>
      <c r="Q9" s="325" t="s">
        <v>460</v>
      </c>
    </row>
    <row r="10" spans="1:17" x14ac:dyDescent="0.25">
      <c r="A10" s="325">
        <v>201718</v>
      </c>
      <c r="B10" s="325" t="s">
        <v>125</v>
      </c>
      <c r="C10" s="325" t="s">
        <v>123</v>
      </c>
      <c r="D10" s="325" t="s">
        <v>38</v>
      </c>
      <c r="E10" s="325" t="s">
        <v>139</v>
      </c>
      <c r="F10" s="325" t="s">
        <v>43</v>
      </c>
      <c r="G10" s="325" t="s">
        <v>124</v>
      </c>
      <c r="H10" s="325" t="s">
        <v>124</v>
      </c>
      <c r="I10" s="325" t="s">
        <v>43</v>
      </c>
      <c r="J10" s="325" t="str">
        <f t="shared" si="0"/>
        <v xml:space="preserve">CharSouth WestTotal Total </v>
      </c>
      <c r="K10" s="325" t="s">
        <v>474</v>
      </c>
      <c r="M10" s="325" t="str">
        <f t="shared" si="1"/>
        <v xml:space="preserve">Total </v>
      </c>
      <c r="N10" s="325">
        <v>2592.3000000000002</v>
      </c>
      <c r="O10" s="325" t="s">
        <v>460</v>
      </c>
      <c r="P10" s="325">
        <v>2853</v>
      </c>
      <c r="Q10" s="325" t="s">
        <v>460</v>
      </c>
    </row>
    <row r="11" spans="1:17" x14ac:dyDescent="0.25">
      <c r="A11" s="325">
        <v>201718</v>
      </c>
      <c r="B11" s="325" t="s">
        <v>125</v>
      </c>
      <c r="C11" s="325" t="s">
        <v>123</v>
      </c>
      <c r="D11" s="325" t="s">
        <v>38</v>
      </c>
      <c r="E11" s="325" t="s">
        <v>140</v>
      </c>
      <c r="F11" s="325" t="s">
        <v>141</v>
      </c>
      <c r="G11" s="325" t="s">
        <v>124</v>
      </c>
      <c r="H11" s="325" t="s">
        <v>124</v>
      </c>
      <c r="I11" s="325" t="s">
        <v>141</v>
      </c>
      <c r="J11" s="325" t="str">
        <f t="shared" si="0"/>
        <v xml:space="preserve">CharInner LondonTotal Total </v>
      </c>
      <c r="K11" s="325" t="s">
        <v>474</v>
      </c>
      <c r="M11" s="325" t="str">
        <f t="shared" si="1"/>
        <v xml:space="preserve">Total </v>
      </c>
      <c r="N11" s="325">
        <v>2190.9</v>
      </c>
      <c r="O11" s="325" t="s">
        <v>460</v>
      </c>
      <c r="P11" s="325">
        <v>2296</v>
      </c>
      <c r="Q11" s="325" t="s">
        <v>460</v>
      </c>
    </row>
    <row r="12" spans="1:17" x14ac:dyDescent="0.25">
      <c r="A12" s="325">
        <v>201718</v>
      </c>
      <c r="B12" s="325" t="s">
        <v>125</v>
      </c>
      <c r="C12" s="325" t="s">
        <v>123</v>
      </c>
      <c r="D12" s="325" t="s">
        <v>38</v>
      </c>
      <c r="E12" s="325" t="s">
        <v>142</v>
      </c>
      <c r="F12" s="325" t="s">
        <v>143</v>
      </c>
      <c r="G12" s="325" t="s">
        <v>124</v>
      </c>
      <c r="H12" s="325" t="s">
        <v>124</v>
      </c>
      <c r="I12" s="325" t="s">
        <v>143</v>
      </c>
      <c r="J12" s="325" t="str">
        <f t="shared" si="0"/>
        <v xml:space="preserve">CharOuter LondonTotal Total </v>
      </c>
      <c r="K12" s="325" t="s">
        <v>474</v>
      </c>
      <c r="M12" s="325" t="str">
        <f t="shared" si="1"/>
        <v xml:space="preserve">Total </v>
      </c>
      <c r="N12" s="325">
        <v>2659.3</v>
      </c>
      <c r="O12" s="325" t="s">
        <v>460</v>
      </c>
      <c r="P12" s="325">
        <v>2772</v>
      </c>
      <c r="Q12" s="325" t="s">
        <v>460</v>
      </c>
    </row>
    <row r="13" spans="1:17" x14ac:dyDescent="0.25">
      <c r="A13" s="325">
        <v>201718</v>
      </c>
      <c r="B13" s="325" t="s">
        <v>144</v>
      </c>
      <c r="C13" s="325" t="s">
        <v>123</v>
      </c>
      <c r="D13" s="325" t="s">
        <v>38</v>
      </c>
      <c r="E13" s="325" t="s">
        <v>126</v>
      </c>
      <c r="F13" s="325" t="s">
        <v>127</v>
      </c>
      <c r="G13" s="325">
        <v>841</v>
      </c>
      <c r="H13" s="325" t="s">
        <v>145</v>
      </c>
      <c r="I13" s="325" t="s">
        <v>146</v>
      </c>
      <c r="J13" s="325" t="str">
        <f t="shared" si="0"/>
        <v xml:space="preserve">CharDarlingtonTotal Total </v>
      </c>
      <c r="K13" s="325" t="s">
        <v>474</v>
      </c>
      <c r="M13" s="325" t="str">
        <f t="shared" si="1"/>
        <v xml:space="preserve">Total </v>
      </c>
      <c r="N13" s="325">
        <v>78.099999999999994</v>
      </c>
      <c r="O13" s="325" t="s">
        <v>460</v>
      </c>
      <c r="P13" s="325">
        <v>84</v>
      </c>
      <c r="Q13" s="325" t="s">
        <v>460</v>
      </c>
    </row>
    <row r="14" spans="1:17" x14ac:dyDescent="0.25">
      <c r="A14" s="325">
        <v>201718</v>
      </c>
      <c r="B14" s="325" t="s">
        <v>144</v>
      </c>
      <c r="C14" s="325" t="s">
        <v>123</v>
      </c>
      <c r="D14" s="325" t="s">
        <v>38</v>
      </c>
      <c r="E14" s="325" t="s">
        <v>126</v>
      </c>
      <c r="F14" s="325" t="s">
        <v>127</v>
      </c>
      <c r="G14" s="325">
        <v>840</v>
      </c>
      <c r="H14" s="325" t="s">
        <v>147</v>
      </c>
      <c r="I14" s="325" t="s">
        <v>148</v>
      </c>
      <c r="J14" s="325" t="str">
        <f t="shared" si="0"/>
        <v xml:space="preserve">CharDurhamTotal Total </v>
      </c>
      <c r="K14" s="325" t="s">
        <v>474</v>
      </c>
      <c r="M14" s="325" t="str">
        <f t="shared" si="1"/>
        <v xml:space="preserve">Total </v>
      </c>
      <c r="N14" s="325">
        <v>254.4</v>
      </c>
      <c r="O14" s="325" t="s">
        <v>460</v>
      </c>
      <c r="P14" s="325">
        <v>268</v>
      </c>
      <c r="Q14" s="325" t="s">
        <v>460</v>
      </c>
    </row>
    <row r="15" spans="1:17" x14ac:dyDescent="0.25">
      <c r="A15" s="325">
        <v>201718</v>
      </c>
      <c r="B15" s="325" t="s">
        <v>144</v>
      </c>
      <c r="C15" s="325" t="s">
        <v>123</v>
      </c>
      <c r="D15" s="325" t="s">
        <v>38</v>
      </c>
      <c r="E15" s="325" t="s">
        <v>126</v>
      </c>
      <c r="F15" s="325" t="s">
        <v>127</v>
      </c>
      <c r="G15" s="325">
        <v>390</v>
      </c>
      <c r="H15" s="325" t="s">
        <v>149</v>
      </c>
      <c r="I15" s="325" t="s">
        <v>150</v>
      </c>
      <c r="J15" s="325" t="str">
        <f t="shared" si="0"/>
        <v xml:space="preserve">CharGatesheadTotal Total </v>
      </c>
      <c r="K15" s="325" t="s">
        <v>474</v>
      </c>
      <c r="M15" s="325" t="str">
        <f t="shared" si="1"/>
        <v xml:space="preserve">Total </v>
      </c>
      <c r="N15" s="325">
        <v>146.6</v>
      </c>
      <c r="O15" s="325" t="s">
        <v>460</v>
      </c>
      <c r="P15" s="325">
        <v>157</v>
      </c>
      <c r="Q15" s="325" t="s">
        <v>460</v>
      </c>
    </row>
    <row r="16" spans="1:17" x14ac:dyDescent="0.25">
      <c r="A16" s="325">
        <v>201718</v>
      </c>
      <c r="B16" s="325" t="s">
        <v>144</v>
      </c>
      <c r="C16" s="325" t="s">
        <v>123</v>
      </c>
      <c r="D16" s="325" t="s">
        <v>38</v>
      </c>
      <c r="E16" s="325" t="s">
        <v>126</v>
      </c>
      <c r="F16" s="325" t="s">
        <v>127</v>
      </c>
      <c r="G16" s="325">
        <v>805</v>
      </c>
      <c r="H16" s="325" t="s">
        <v>151</v>
      </c>
      <c r="I16" s="325" t="s">
        <v>152</v>
      </c>
      <c r="J16" s="325" t="str">
        <f t="shared" si="0"/>
        <v xml:space="preserve">CharHartlepoolTotal Total </v>
      </c>
      <c r="K16" s="325" t="s">
        <v>474</v>
      </c>
      <c r="M16" s="325" t="str">
        <f t="shared" si="1"/>
        <v xml:space="preserve">Total </v>
      </c>
      <c r="N16" s="325">
        <v>109.7</v>
      </c>
      <c r="O16" s="325" t="s">
        <v>460</v>
      </c>
      <c r="P16" s="325">
        <v>113</v>
      </c>
      <c r="Q16" s="325" t="s">
        <v>460</v>
      </c>
    </row>
    <row r="17" spans="1:17" x14ac:dyDescent="0.25">
      <c r="A17" s="325">
        <v>201718</v>
      </c>
      <c r="B17" s="325" t="s">
        <v>144</v>
      </c>
      <c r="C17" s="325" t="s">
        <v>123</v>
      </c>
      <c r="D17" s="325" t="s">
        <v>38</v>
      </c>
      <c r="E17" s="325" t="s">
        <v>126</v>
      </c>
      <c r="F17" s="325" t="s">
        <v>127</v>
      </c>
      <c r="G17" s="325">
        <v>806</v>
      </c>
      <c r="H17" s="325" t="s">
        <v>153</v>
      </c>
      <c r="I17" s="325" t="s">
        <v>154</v>
      </c>
      <c r="J17" s="325" t="str">
        <f t="shared" si="0"/>
        <v xml:space="preserve">CharMiddlesbroughTotal Total </v>
      </c>
      <c r="K17" s="325" t="s">
        <v>474</v>
      </c>
      <c r="M17" s="325" t="str">
        <f t="shared" si="1"/>
        <v xml:space="preserve">Total </v>
      </c>
      <c r="N17" s="325">
        <v>166.8</v>
      </c>
      <c r="O17" s="325" t="s">
        <v>460</v>
      </c>
      <c r="P17" s="325">
        <v>175</v>
      </c>
      <c r="Q17" s="325" t="s">
        <v>460</v>
      </c>
    </row>
    <row r="18" spans="1:17" x14ac:dyDescent="0.25">
      <c r="A18" s="325">
        <v>201718</v>
      </c>
      <c r="B18" s="325" t="s">
        <v>144</v>
      </c>
      <c r="C18" s="325" t="s">
        <v>123</v>
      </c>
      <c r="D18" s="325" t="s">
        <v>38</v>
      </c>
      <c r="E18" s="325" t="s">
        <v>126</v>
      </c>
      <c r="F18" s="325" t="s">
        <v>127</v>
      </c>
      <c r="G18" s="325">
        <v>391</v>
      </c>
      <c r="H18" s="325" t="s">
        <v>155</v>
      </c>
      <c r="I18" s="325" t="s">
        <v>156</v>
      </c>
      <c r="J18" s="325" t="str">
        <f t="shared" si="0"/>
        <v xml:space="preserve">CharNewcastle upon TyneTotal Total </v>
      </c>
      <c r="K18" s="325" t="s">
        <v>474</v>
      </c>
      <c r="M18" s="325" t="str">
        <f t="shared" si="1"/>
        <v xml:space="preserve">Total </v>
      </c>
      <c r="N18" s="325">
        <v>259.39999999999998</v>
      </c>
      <c r="O18" s="325" t="s">
        <v>460</v>
      </c>
      <c r="P18" s="325">
        <v>282</v>
      </c>
      <c r="Q18" s="325" t="s">
        <v>460</v>
      </c>
    </row>
    <row r="19" spans="1:17" x14ac:dyDescent="0.25">
      <c r="A19" s="325">
        <v>201718</v>
      </c>
      <c r="B19" s="325" t="s">
        <v>144</v>
      </c>
      <c r="C19" s="325" t="s">
        <v>123</v>
      </c>
      <c r="D19" s="325" t="s">
        <v>38</v>
      </c>
      <c r="E19" s="325" t="s">
        <v>126</v>
      </c>
      <c r="F19" s="325" t="s">
        <v>127</v>
      </c>
      <c r="G19" s="325">
        <v>392</v>
      </c>
      <c r="H19" s="325" t="s">
        <v>157</v>
      </c>
      <c r="I19" s="325" t="s">
        <v>158</v>
      </c>
      <c r="J19" s="325" t="str">
        <f t="shared" si="0"/>
        <v xml:space="preserve">CharNorth TynesideTotal Total </v>
      </c>
      <c r="K19" s="325" t="s">
        <v>474</v>
      </c>
      <c r="M19" s="325" t="str">
        <f t="shared" si="1"/>
        <v xml:space="preserve">Total </v>
      </c>
      <c r="N19" s="325">
        <v>108.8</v>
      </c>
      <c r="O19" s="325" t="s">
        <v>460</v>
      </c>
      <c r="P19" s="325">
        <v>117</v>
      </c>
      <c r="Q19" s="325" t="s">
        <v>460</v>
      </c>
    </row>
    <row r="20" spans="1:17" x14ac:dyDescent="0.25">
      <c r="A20" s="325">
        <v>201718</v>
      </c>
      <c r="B20" s="325" t="s">
        <v>144</v>
      </c>
      <c r="C20" s="325" t="s">
        <v>123</v>
      </c>
      <c r="D20" s="325" t="s">
        <v>38</v>
      </c>
      <c r="E20" s="325" t="s">
        <v>126</v>
      </c>
      <c r="F20" s="325" t="s">
        <v>127</v>
      </c>
      <c r="G20" s="325">
        <v>929</v>
      </c>
      <c r="H20" s="325" t="s">
        <v>159</v>
      </c>
      <c r="I20" s="325" t="s">
        <v>160</v>
      </c>
      <c r="J20" s="325" t="str">
        <f t="shared" si="0"/>
        <v xml:space="preserve">CharNorthumberlandTotal Total </v>
      </c>
      <c r="K20" s="325" t="s">
        <v>474</v>
      </c>
      <c r="M20" s="325" t="str">
        <f t="shared" si="1"/>
        <v xml:space="preserve">Total </v>
      </c>
      <c r="N20" s="325">
        <v>180.3</v>
      </c>
      <c r="O20" s="325" t="s">
        <v>460</v>
      </c>
      <c r="P20" s="325">
        <v>194</v>
      </c>
      <c r="Q20" s="325" t="s">
        <v>460</v>
      </c>
    </row>
    <row r="21" spans="1:17" x14ac:dyDescent="0.25">
      <c r="A21" s="325">
        <v>201718</v>
      </c>
      <c r="B21" s="325" t="s">
        <v>144</v>
      </c>
      <c r="C21" s="325" t="s">
        <v>123</v>
      </c>
      <c r="D21" s="325" t="s">
        <v>38</v>
      </c>
      <c r="E21" s="325" t="s">
        <v>126</v>
      </c>
      <c r="F21" s="325" t="s">
        <v>127</v>
      </c>
      <c r="G21" s="325">
        <v>807</v>
      </c>
      <c r="H21" s="325" t="s">
        <v>161</v>
      </c>
      <c r="I21" s="325" t="s">
        <v>162</v>
      </c>
      <c r="J21" s="325" t="str">
        <f t="shared" si="0"/>
        <v xml:space="preserve">CharRedcar and ClevelandTotal Total </v>
      </c>
      <c r="K21" s="325" t="s">
        <v>474</v>
      </c>
      <c r="M21" s="325" t="str">
        <f t="shared" si="1"/>
        <v xml:space="preserve">Total </v>
      </c>
      <c r="N21" s="325">
        <v>88.3</v>
      </c>
      <c r="O21" s="325" t="s">
        <v>460</v>
      </c>
      <c r="P21" s="325">
        <v>93</v>
      </c>
      <c r="Q21" s="325" t="s">
        <v>460</v>
      </c>
    </row>
    <row r="22" spans="1:17" x14ac:dyDescent="0.25">
      <c r="A22" s="325">
        <v>201718</v>
      </c>
      <c r="B22" s="325" t="s">
        <v>144</v>
      </c>
      <c r="C22" s="325" t="s">
        <v>123</v>
      </c>
      <c r="D22" s="325" t="s">
        <v>38</v>
      </c>
      <c r="E22" s="325" t="s">
        <v>126</v>
      </c>
      <c r="F22" s="325" t="s">
        <v>127</v>
      </c>
      <c r="G22" s="325">
        <v>393</v>
      </c>
      <c r="H22" s="325" t="s">
        <v>163</v>
      </c>
      <c r="I22" s="325" t="s">
        <v>164</v>
      </c>
      <c r="J22" s="325" t="str">
        <f t="shared" si="0"/>
        <v xml:space="preserve">CharSouth TynesideTotal Total </v>
      </c>
      <c r="K22" s="325" t="s">
        <v>474</v>
      </c>
      <c r="M22" s="325" t="str">
        <f t="shared" si="1"/>
        <v xml:space="preserve">Total </v>
      </c>
      <c r="N22" s="325">
        <v>117.8</v>
      </c>
      <c r="O22" s="325" t="s">
        <v>460</v>
      </c>
      <c r="P22" s="325">
        <v>124</v>
      </c>
      <c r="Q22" s="325" t="s">
        <v>460</v>
      </c>
    </row>
    <row r="23" spans="1:17" x14ac:dyDescent="0.25">
      <c r="A23" s="325">
        <v>201718</v>
      </c>
      <c r="B23" s="325" t="s">
        <v>144</v>
      </c>
      <c r="C23" s="325" t="s">
        <v>123</v>
      </c>
      <c r="D23" s="325" t="s">
        <v>38</v>
      </c>
      <c r="E23" s="325" t="s">
        <v>126</v>
      </c>
      <c r="F23" s="325" t="s">
        <v>127</v>
      </c>
      <c r="G23" s="325">
        <v>808</v>
      </c>
      <c r="H23" s="325" t="s">
        <v>165</v>
      </c>
      <c r="I23" s="325" t="s">
        <v>166</v>
      </c>
      <c r="J23" s="325" t="str">
        <f t="shared" si="0"/>
        <v xml:space="preserve">CharStockton-on-TeesTotal Total </v>
      </c>
      <c r="K23" s="325" t="s">
        <v>474</v>
      </c>
      <c r="M23" s="325" t="str">
        <f t="shared" si="1"/>
        <v xml:space="preserve">Total </v>
      </c>
      <c r="N23" s="325">
        <v>150.6</v>
      </c>
      <c r="O23" s="325" t="s">
        <v>460</v>
      </c>
      <c r="P23" s="325">
        <v>159</v>
      </c>
      <c r="Q23" s="325" t="s">
        <v>460</v>
      </c>
    </row>
    <row r="24" spans="1:17" x14ac:dyDescent="0.25">
      <c r="A24" s="325">
        <v>201718</v>
      </c>
      <c r="B24" s="325" t="s">
        <v>144</v>
      </c>
      <c r="C24" s="325" t="s">
        <v>123</v>
      </c>
      <c r="D24" s="325" t="s">
        <v>38</v>
      </c>
      <c r="E24" s="325" t="s">
        <v>126</v>
      </c>
      <c r="F24" s="325" t="s">
        <v>127</v>
      </c>
      <c r="G24" s="325">
        <v>394</v>
      </c>
      <c r="H24" s="325" t="s">
        <v>167</v>
      </c>
      <c r="I24" s="325" t="s">
        <v>168</v>
      </c>
      <c r="J24" s="325" t="str">
        <f t="shared" si="0"/>
        <v xml:space="preserve">CharSunderlandTotal Total </v>
      </c>
      <c r="K24" s="325" t="s">
        <v>474</v>
      </c>
      <c r="M24" s="325" t="str">
        <f t="shared" si="1"/>
        <v xml:space="preserve">Total </v>
      </c>
      <c r="N24" s="325">
        <v>187</v>
      </c>
      <c r="O24" s="325" t="s">
        <v>460</v>
      </c>
      <c r="P24" s="325">
        <v>200</v>
      </c>
      <c r="Q24" s="325" t="s">
        <v>460</v>
      </c>
    </row>
    <row r="25" spans="1:17" x14ac:dyDescent="0.25">
      <c r="A25" s="325">
        <v>201718</v>
      </c>
      <c r="B25" s="325" t="s">
        <v>144</v>
      </c>
      <c r="C25" s="325" t="s">
        <v>123</v>
      </c>
      <c r="D25" s="325" t="s">
        <v>38</v>
      </c>
      <c r="E25" s="325" t="s">
        <v>128</v>
      </c>
      <c r="F25" s="325" t="s">
        <v>129</v>
      </c>
      <c r="G25" s="325">
        <v>889</v>
      </c>
      <c r="H25" s="325" t="s">
        <v>169</v>
      </c>
      <c r="I25" s="325" t="s">
        <v>170</v>
      </c>
      <c r="J25" s="325" t="str">
        <f t="shared" si="0"/>
        <v xml:space="preserve">CharBlackburn with DarwenTotal Total </v>
      </c>
      <c r="K25" s="325" t="s">
        <v>474</v>
      </c>
      <c r="M25" s="325" t="str">
        <f t="shared" si="1"/>
        <v xml:space="preserve">Total </v>
      </c>
      <c r="N25" s="325">
        <v>126.3</v>
      </c>
      <c r="O25" s="325" t="s">
        <v>460</v>
      </c>
      <c r="P25" s="325">
        <v>134</v>
      </c>
      <c r="Q25" s="325" t="s">
        <v>460</v>
      </c>
    </row>
    <row r="26" spans="1:17" x14ac:dyDescent="0.25">
      <c r="A26" s="325">
        <v>201718</v>
      </c>
      <c r="B26" s="325" t="s">
        <v>144</v>
      </c>
      <c r="C26" s="325" t="s">
        <v>123</v>
      </c>
      <c r="D26" s="325" t="s">
        <v>38</v>
      </c>
      <c r="E26" s="325" t="s">
        <v>128</v>
      </c>
      <c r="F26" s="325" t="s">
        <v>129</v>
      </c>
      <c r="G26" s="325">
        <v>890</v>
      </c>
      <c r="H26" s="325" t="s">
        <v>171</v>
      </c>
      <c r="I26" s="325" t="s">
        <v>172</v>
      </c>
      <c r="J26" s="325" t="str">
        <f t="shared" si="0"/>
        <v xml:space="preserve">CharBlackpoolTotal Total </v>
      </c>
      <c r="K26" s="325" t="s">
        <v>474</v>
      </c>
      <c r="M26" s="325" t="str">
        <f t="shared" si="1"/>
        <v xml:space="preserve">Total </v>
      </c>
      <c r="N26" s="325">
        <v>138.80000000000001</v>
      </c>
      <c r="O26" s="325" t="s">
        <v>460</v>
      </c>
      <c r="P26" s="325">
        <v>147</v>
      </c>
      <c r="Q26" s="325" t="s">
        <v>460</v>
      </c>
    </row>
    <row r="27" spans="1:17" x14ac:dyDescent="0.25">
      <c r="A27" s="325">
        <v>201718</v>
      </c>
      <c r="B27" s="325" t="s">
        <v>144</v>
      </c>
      <c r="C27" s="325" t="s">
        <v>123</v>
      </c>
      <c r="D27" s="325" t="s">
        <v>38</v>
      </c>
      <c r="E27" s="325" t="s">
        <v>128</v>
      </c>
      <c r="F27" s="325" t="s">
        <v>129</v>
      </c>
      <c r="G27" s="325">
        <v>350</v>
      </c>
      <c r="H27" s="325" t="s">
        <v>173</v>
      </c>
      <c r="I27" s="325" t="s">
        <v>174</v>
      </c>
      <c r="J27" s="325" t="str">
        <f t="shared" si="0"/>
        <v xml:space="preserve">CharBoltonTotal Total </v>
      </c>
      <c r="K27" s="325" t="s">
        <v>474</v>
      </c>
      <c r="M27" s="325" t="str">
        <f t="shared" si="1"/>
        <v xml:space="preserve">Total </v>
      </c>
      <c r="N27" s="325">
        <v>182.8</v>
      </c>
      <c r="O27" s="325" t="s">
        <v>460</v>
      </c>
      <c r="P27" s="325">
        <v>199</v>
      </c>
      <c r="Q27" s="325" t="s">
        <v>460</v>
      </c>
    </row>
    <row r="28" spans="1:17" x14ac:dyDescent="0.25">
      <c r="A28" s="325">
        <v>201718</v>
      </c>
      <c r="B28" s="325" t="s">
        <v>144</v>
      </c>
      <c r="C28" s="325" t="s">
        <v>123</v>
      </c>
      <c r="D28" s="325" t="s">
        <v>38</v>
      </c>
      <c r="E28" s="325" t="s">
        <v>128</v>
      </c>
      <c r="F28" s="325" t="s">
        <v>129</v>
      </c>
      <c r="G28" s="325">
        <v>351</v>
      </c>
      <c r="H28" s="325" t="s">
        <v>175</v>
      </c>
      <c r="I28" s="325" t="s">
        <v>176</v>
      </c>
      <c r="J28" s="325" t="str">
        <f t="shared" si="0"/>
        <v xml:space="preserve">CharBuryTotal Total </v>
      </c>
      <c r="K28" s="325" t="s">
        <v>474</v>
      </c>
      <c r="M28" s="325" t="str">
        <f t="shared" si="1"/>
        <v xml:space="preserve">Total </v>
      </c>
      <c r="N28" s="325">
        <v>112.9</v>
      </c>
      <c r="O28" s="325" t="s">
        <v>460</v>
      </c>
      <c r="P28" s="325">
        <v>119</v>
      </c>
      <c r="Q28" s="325" t="s">
        <v>460</v>
      </c>
    </row>
    <row r="29" spans="1:17" x14ac:dyDescent="0.25">
      <c r="A29" s="325">
        <v>201718</v>
      </c>
      <c r="B29" s="325" t="s">
        <v>144</v>
      </c>
      <c r="C29" s="325" t="s">
        <v>123</v>
      </c>
      <c r="D29" s="325" t="s">
        <v>38</v>
      </c>
      <c r="E29" s="325" t="s">
        <v>128</v>
      </c>
      <c r="F29" s="325" t="s">
        <v>129</v>
      </c>
      <c r="G29" s="325">
        <v>895</v>
      </c>
      <c r="H29" s="325" t="s">
        <v>177</v>
      </c>
      <c r="I29" s="325" t="s">
        <v>178</v>
      </c>
      <c r="J29" s="325" t="str">
        <f t="shared" si="0"/>
        <v xml:space="preserve">CharCheshire EastTotal Total </v>
      </c>
      <c r="K29" s="325" t="s">
        <v>474</v>
      </c>
      <c r="M29" s="325" t="str">
        <f t="shared" si="1"/>
        <v xml:space="preserve">Total </v>
      </c>
      <c r="N29" s="325">
        <v>156.80000000000001</v>
      </c>
      <c r="O29" s="325" t="s">
        <v>460</v>
      </c>
      <c r="P29" s="325">
        <v>168</v>
      </c>
      <c r="Q29" s="325" t="s">
        <v>460</v>
      </c>
    </row>
    <row r="30" spans="1:17" x14ac:dyDescent="0.25">
      <c r="A30" s="325">
        <v>201718</v>
      </c>
      <c r="B30" s="325" t="s">
        <v>144</v>
      </c>
      <c r="C30" s="325" t="s">
        <v>123</v>
      </c>
      <c r="D30" s="325" t="s">
        <v>38</v>
      </c>
      <c r="E30" s="325" t="s">
        <v>128</v>
      </c>
      <c r="F30" s="325" t="s">
        <v>129</v>
      </c>
      <c r="G30" s="325">
        <v>896</v>
      </c>
      <c r="H30" s="325" t="s">
        <v>179</v>
      </c>
      <c r="I30" s="325" t="s">
        <v>180</v>
      </c>
      <c r="J30" s="325" t="str">
        <f t="shared" si="0"/>
        <v xml:space="preserve">CharCheshire West and ChesterTotal Total </v>
      </c>
      <c r="K30" s="325" t="s">
        <v>474</v>
      </c>
      <c r="M30" s="325" t="str">
        <f t="shared" si="1"/>
        <v xml:space="preserve">Total </v>
      </c>
      <c r="N30" s="325">
        <v>162.6</v>
      </c>
      <c r="O30" s="325" t="s">
        <v>460</v>
      </c>
      <c r="P30" s="325">
        <v>178</v>
      </c>
      <c r="Q30" s="325" t="s">
        <v>460</v>
      </c>
    </row>
    <row r="31" spans="1:17" x14ac:dyDescent="0.25">
      <c r="A31" s="325">
        <v>201718</v>
      </c>
      <c r="B31" s="325" t="s">
        <v>144</v>
      </c>
      <c r="C31" s="325" t="s">
        <v>123</v>
      </c>
      <c r="D31" s="325" t="s">
        <v>38</v>
      </c>
      <c r="E31" s="325" t="s">
        <v>128</v>
      </c>
      <c r="F31" s="325" t="s">
        <v>129</v>
      </c>
      <c r="G31" s="325">
        <v>909</v>
      </c>
      <c r="H31" s="325" t="s">
        <v>181</v>
      </c>
      <c r="I31" s="325" t="s">
        <v>182</v>
      </c>
      <c r="J31" s="325" t="str">
        <f t="shared" si="0"/>
        <v xml:space="preserve">CharCumbriaTotal Total </v>
      </c>
      <c r="K31" s="325" t="s">
        <v>474</v>
      </c>
      <c r="M31" s="325" t="str">
        <f t="shared" si="1"/>
        <v xml:space="preserve">Total </v>
      </c>
      <c r="N31" s="325">
        <v>243.9</v>
      </c>
      <c r="O31" s="325" t="s">
        <v>460</v>
      </c>
      <c r="P31" s="325">
        <v>259</v>
      </c>
      <c r="Q31" s="325" t="s">
        <v>460</v>
      </c>
    </row>
    <row r="32" spans="1:17" x14ac:dyDescent="0.25">
      <c r="A32" s="325">
        <v>201718</v>
      </c>
      <c r="B32" s="325" t="s">
        <v>144</v>
      </c>
      <c r="C32" s="325" t="s">
        <v>123</v>
      </c>
      <c r="D32" s="325" t="s">
        <v>38</v>
      </c>
      <c r="E32" s="325" t="s">
        <v>128</v>
      </c>
      <c r="F32" s="325" t="s">
        <v>129</v>
      </c>
      <c r="G32" s="325">
        <v>876</v>
      </c>
      <c r="H32" s="325" t="s">
        <v>183</v>
      </c>
      <c r="I32" s="325" t="s">
        <v>184</v>
      </c>
      <c r="J32" s="325" t="str">
        <f t="shared" si="0"/>
        <v xml:space="preserve">CharHaltonTotal Total </v>
      </c>
      <c r="K32" s="325" t="s">
        <v>474</v>
      </c>
      <c r="M32" s="325" t="str">
        <f t="shared" si="1"/>
        <v xml:space="preserve">Total </v>
      </c>
      <c r="N32" s="325">
        <v>85.9</v>
      </c>
      <c r="O32" s="325" t="s">
        <v>460</v>
      </c>
      <c r="P32" s="325">
        <v>90</v>
      </c>
      <c r="Q32" s="325" t="s">
        <v>460</v>
      </c>
    </row>
    <row r="33" spans="1:17" x14ac:dyDescent="0.25">
      <c r="A33" s="325">
        <v>201718</v>
      </c>
      <c r="B33" s="325" t="s">
        <v>144</v>
      </c>
      <c r="C33" s="325" t="s">
        <v>123</v>
      </c>
      <c r="D33" s="325" t="s">
        <v>38</v>
      </c>
      <c r="E33" s="325" t="s">
        <v>128</v>
      </c>
      <c r="F33" s="325" t="s">
        <v>129</v>
      </c>
      <c r="G33" s="325">
        <v>340</v>
      </c>
      <c r="H33" s="325" t="s">
        <v>185</v>
      </c>
      <c r="I33" s="325" t="s">
        <v>186</v>
      </c>
      <c r="J33" s="325" t="str">
        <f t="shared" si="0"/>
        <v xml:space="preserve">CharKnowsleyTotal Total </v>
      </c>
      <c r="K33" s="325" t="s">
        <v>474</v>
      </c>
      <c r="M33" s="325" t="str">
        <f t="shared" si="1"/>
        <v xml:space="preserve">Total </v>
      </c>
      <c r="N33" s="325">
        <v>107</v>
      </c>
      <c r="O33" s="325" t="s">
        <v>460</v>
      </c>
      <c r="P33" s="325">
        <v>111</v>
      </c>
      <c r="Q33" s="325" t="s">
        <v>460</v>
      </c>
    </row>
    <row r="34" spans="1:17" x14ac:dyDescent="0.25">
      <c r="A34" s="325">
        <v>201718</v>
      </c>
      <c r="B34" s="325" t="s">
        <v>144</v>
      </c>
      <c r="C34" s="325" t="s">
        <v>123</v>
      </c>
      <c r="D34" s="325" t="s">
        <v>38</v>
      </c>
      <c r="E34" s="325" t="s">
        <v>128</v>
      </c>
      <c r="F34" s="325" t="s">
        <v>129</v>
      </c>
      <c r="G34" s="325">
        <v>888</v>
      </c>
      <c r="H34" s="325" t="s">
        <v>187</v>
      </c>
      <c r="I34" s="325" t="s">
        <v>188</v>
      </c>
      <c r="J34" s="325" t="str">
        <f t="shared" si="0"/>
        <v xml:space="preserve">CharLancashireTotal Total </v>
      </c>
      <c r="K34" s="325" t="s">
        <v>474</v>
      </c>
      <c r="M34" s="325" t="str">
        <f t="shared" si="1"/>
        <v xml:space="preserve">Total </v>
      </c>
      <c r="N34" s="325">
        <v>445.8</v>
      </c>
      <c r="O34" s="325" t="s">
        <v>460</v>
      </c>
      <c r="P34" s="325">
        <v>475</v>
      </c>
      <c r="Q34" s="325" t="s">
        <v>460</v>
      </c>
    </row>
    <row r="35" spans="1:17" x14ac:dyDescent="0.25">
      <c r="A35" s="325">
        <v>201718</v>
      </c>
      <c r="B35" s="325" t="s">
        <v>144</v>
      </c>
      <c r="C35" s="325" t="s">
        <v>123</v>
      </c>
      <c r="D35" s="325" t="s">
        <v>38</v>
      </c>
      <c r="E35" s="325" t="s">
        <v>128</v>
      </c>
      <c r="F35" s="325" t="s">
        <v>129</v>
      </c>
      <c r="G35" s="325">
        <v>341</v>
      </c>
      <c r="H35" s="325" t="s">
        <v>189</v>
      </c>
      <c r="I35" s="325" t="s">
        <v>190</v>
      </c>
      <c r="J35" s="325" t="str">
        <f t="shared" si="0"/>
        <v xml:space="preserve">CharLiverpoolTotal Total </v>
      </c>
      <c r="K35" s="325" t="s">
        <v>474</v>
      </c>
      <c r="M35" s="325" t="str">
        <f t="shared" si="1"/>
        <v xml:space="preserve">Total </v>
      </c>
      <c r="N35" s="325">
        <v>204.9</v>
      </c>
      <c r="O35" s="325" t="s">
        <v>460</v>
      </c>
      <c r="P35" s="325">
        <v>211</v>
      </c>
      <c r="Q35" s="325" t="s">
        <v>460</v>
      </c>
    </row>
    <row r="36" spans="1:17" x14ac:dyDescent="0.25">
      <c r="A36" s="325">
        <v>201718</v>
      </c>
      <c r="B36" s="325" t="s">
        <v>144</v>
      </c>
      <c r="C36" s="325" t="s">
        <v>123</v>
      </c>
      <c r="D36" s="325" t="s">
        <v>38</v>
      </c>
      <c r="E36" s="325" t="s">
        <v>128</v>
      </c>
      <c r="F36" s="325" t="s">
        <v>129</v>
      </c>
      <c r="G36" s="325">
        <v>352</v>
      </c>
      <c r="H36" s="325" t="s">
        <v>191</v>
      </c>
      <c r="I36" s="325" t="s">
        <v>192</v>
      </c>
      <c r="J36" s="325" t="str">
        <f t="shared" si="0"/>
        <v xml:space="preserve">CharManchesterTotal Total </v>
      </c>
      <c r="K36" s="325" t="s">
        <v>474</v>
      </c>
      <c r="M36" s="325" t="str">
        <f t="shared" si="1"/>
        <v xml:space="preserve">Total </v>
      </c>
      <c r="N36" s="325">
        <v>420.1</v>
      </c>
      <c r="O36" s="325" t="s">
        <v>460</v>
      </c>
      <c r="P36" s="325">
        <v>441</v>
      </c>
      <c r="Q36" s="325" t="s">
        <v>460</v>
      </c>
    </row>
    <row r="37" spans="1:17" x14ac:dyDescent="0.25">
      <c r="A37" s="325">
        <v>201718</v>
      </c>
      <c r="B37" s="325" t="s">
        <v>144</v>
      </c>
      <c r="C37" s="325" t="s">
        <v>123</v>
      </c>
      <c r="D37" s="325" t="s">
        <v>38</v>
      </c>
      <c r="E37" s="325" t="s">
        <v>128</v>
      </c>
      <c r="F37" s="325" t="s">
        <v>129</v>
      </c>
      <c r="G37" s="325">
        <v>353</v>
      </c>
      <c r="H37" s="325" t="s">
        <v>193</v>
      </c>
      <c r="I37" s="325" t="s">
        <v>194</v>
      </c>
      <c r="J37" s="325" t="str">
        <f t="shared" si="0"/>
        <v xml:space="preserve">CharOldhamTotal Total </v>
      </c>
      <c r="K37" s="325" t="s">
        <v>474</v>
      </c>
      <c r="M37" s="325" t="str">
        <f t="shared" si="1"/>
        <v xml:space="preserve">Total </v>
      </c>
      <c r="N37" s="325">
        <v>177.2</v>
      </c>
      <c r="O37" s="325" t="s">
        <v>460</v>
      </c>
      <c r="P37" s="325">
        <v>185</v>
      </c>
      <c r="Q37" s="325" t="s">
        <v>460</v>
      </c>
    </row>
    <row r="38" spans="1:17" x14ac:dyDescent="0.25">
      <c r="A38" s="325">
        <v>201718</v>
      </c>
      <c r="B38" s="325" t="s">
        <v>144</v>
      </c>
      <c r="C38" s="325" t="s">
        <v>123</v>
      </c>
      <c r="D38" s="325" t="s">
        <v>38</v>
      </c>
      <c r="E38" s="325" t="s">
        <v>128</v>
      </c>
      <c r="F38" s="325" t="s">
        <v>129</v>
      </c>
      <c r="G38" s="325">
        <v>354</v>
      </c>
      <c r="H38" s="325" t="s">
        <v>195</v>
      </c>
      <c r="I38" s="325" t="s">
        <v>196</v>
      </c>
      <c r="J38" s="325" t="str">
        <f t="shared" si="0"/>
        <v xml:space="preserve">CharRochdaleTotal Total </v>
      </c>
      <c r="K38" s="325" t="s">
        <v>474</v>
      </c>
      <c r="M38" s="325" t="str">
        <f t="shared" si="1"/>
        <v xml:space="preserve">Total </v>
      </c>
      <c r="N38" s="325">
        <v>158.69999999999999</v>
      </c>
      <c r="O38" s="325" t="s">
        <v>460</v>
      </c>
      <c r="P38" s="325">
        <v>167</v>
      </c>
      <c r="Q38" s="325" t="s">
        <v>460</v>
      </c>
    </row>
    <row r="39" spans="1:17" x14ac:dyDescent="0.25">
      <c r="A39" s="325">
        <v>201718</v>
      </c>
      <c r="B39" s="325" t="s">
        <v>144</v>
      </c>
      <c r="C39" s="325" t="s">
        <v>123</v>
      </c>
      <c r="D39" s="325" t="s">
        <v>38</v>
      </c>
      <c r="E39" s="325" t="s">
        <v>128</v>
      </c>
      <c r="F39" s="325" t="s">
        <v>129</v>
      </c>
      <c r="G39" s="325">
        <v>355</v>
      </c>
      <c r="H39" s="325" t="s">
        <v>197</v>
      </c>
      <c r="I39" s="325" t="s">
        <v>198</v>
      </c>
      <c r="J39" s="325" t="str">
        <f t="shared" si="0"/>
        <v xml:space="preserve">CharSalfordTotal Total </v>
      </c>
      <c r="K39" s="325" t="s">
        <v>474</v>
      </c>
      <c r="M39" s="325" t="str">
        <f t="shared" si="1"/>
        <v xml:space="preserve">Total </v>
      </c>
      <c r="N39" s="325">
        <v>204.1</v>
      </c>
      <c r="O39" s="325" t="s">
        <v>460</v>
      </c>
      <c r="P39" s="325">
        <v>220</v>
      </c>
      <c r="Q39" s="325" t="s">
        <v>460</v>
      </c>
    </row>
    <row r="40" spans="1:17" x14ac:dyDescent="0.25">
      <c r="A40" s="325">
        <v>201718</v>
      </c>
      <c r="B40" s="325" t="s">
        <v>144</v>
      </c>
      <c r="C40" s="325" t="s">
        <v>123</v>
      </c>
      <c r="D40" s="325" t="s">
        <v>38</v>
      </c>
      <c r="E40" s="325" t="s">
        <v>128</v>
      </c>
      <c r="F40" s="325" t="s">
        <v>129</v>
      </c>
      <c r="G40" s="325">
        <v>343</v>
      </c>
      <c r="H40" s="325" t="s">
        <v>199</v>
      </c>
      <c r="I40" s="325" t="s">
        <v>200</v>
      </c>
      <c r="J40" s="325" t="str">
        <f t="shared" si="0"/>
        <v xml:space="preserve">CharSeftonTotal Total </v>
      </c>
      <c r="K40" s="325" t="s">
        <v>474</v>
      </c>
      <c r="M40" s="325" t="str">
        <f t="shared" si="1"/>
        <v xml:space="preserve">Total </v>
      </c>
      <c r="N40" s="325">
        <v>137.6</v>
      </c>
      <c r="O40" s="325" t="s">
        <v>460</v>
      </c>
      <c r="P40" s="325">
        <v>145</v>
      </c>
      <c r="Q40" s="325" t="s">
        <v>460</v>
      </c>
    </row>
    <row r="41" spans="1:17" x14ac:dyDescent="0.25">
      <c r="A41" s="325">
        <v>201718</v>
      </c>
      <c r="B41" s="325" t="s">
        <v>144</v>
      </c>
      <c r="C41" s="325" t="s">
        <v>123</v>
      </c>
      <c r="D41" s="325" t="s">
        <v>38</v>
      </c>
      <c r="E41" s="325" t="s">
        <v>128</v>
      </c>
      <c r="F41" s="325" t="s">
        <v>129</v>
      </c>
      <c r="G41" s="325">
        <v>342</v>
      </c>
      <c r="H41" s="325" t="s">
        <v>201</v>
      </c>
      <c r="I41" s="325" t="s">
        <v>202</v>
      </c>
      <c r="J41" s="325" t="str">
        <f t="shared" si="0"/>
        <v xml:space="preserve">CharSt. HelensTotal Total </v>
      </c>
      <c r="K41" s="325" t="s">
        <v>474</v>
      </c>
      <c r="M41" s="325" t="str">
        <f t="shared" si="1"/>
        <v xml:space="preserve">Total </v>
      </c>
      <c r="N41" s="325">
        <v>136.9</v>
      </c>
      <c r="O41" s="325" t="s">
        <v>460</v>
      </c>
      <c r="P41" s="325">
        <v>151</v>
      </c>
      <c r="Q41" s="325" t="s">
        <v>460</v>
      </c>
    </row>
    <row r="42" spans="1:17" x14ac:dyDescent="0.25">
      <c r="A42" s="325">
        <v>201718</v>
      </c>
      <c r="B42" s="325" t="s">
        <v>144</v>
      </c>
      <c r="C42" s="325" t="s">
        <v>123</v>
      </c>
      <c r="D42" s="325" t="s">
        <v>38</v>
      </c>
      <c r="E42" s="325" t="s">
        <v>128</v>
      </c>
      <c r="F42" s="325" t="s">
        <v>129</v>
      </c>
      <c r="G42" s="325">
        <v>356</v>
      </c>
      <c r="H42" s="325" t="s">
        <v>203</v>
      </c>
      <c r="I42" s="325" t="s">
        <v>204</v>
      </c>
      <c r="J42" s="325" t="str">
        <f t="shared" si="0"/>
        <v xml:space="preserve">CharStockportTotal Total </v>
      </c>
      <c r="K42" s="325" t="s">
        <v>474</v>
      </c>
      <c r="M42" s="325" t="str">
        <f t="shared" si="1"/>
        <v xml:space="preserve">Total </v>
      </c>
      <c r="N42" s="325">
        <v>194.3</v>
      </c>
      <c r="O42" s="325" t="s">
        <v>460</v>
      </c>
      <c r="P42" s="325">
        <v>216</v>
      </c>
      <c r="Q42" s="325" t="s">
        <v>460</v>
      </c>
    </row>
    <row r="43" spans="1:17" x14ac:dyDescent="0.25">
      <c r="A43" s="325">
        <v>201718</v>
      </c>
      <c r="B43" s="325" t="s">
        <v>144</v>
      </c>
      <c r="C43" s="325" t="s">
        <v>123</v>
      </c>
      <c r="D43" s="325" t="s">
        <v>38</v>
      </c>
      <c r="E43" s="325" t="s">
        <v>128</v>
      </c>
      <c r="F43" s="325" t="s">
        <v>129</v>
      </c>
      <c r="G43" s="325">
        <v>357</v>
      </c>
      <c r="H43" s="325" t="s">
        <v>205</v>
      </c>
      <c r="I43" s="325" t="s">
        <v>206</v>
      </c>
      <c r="J43" s="325" t="str">
        <f t="shared" si="0"/>
        <v xml:space="preserve">CharTamesideTotal Total </v>
      </c>
      <c r="K43" s="325" t="s">
        <v>474</v>
      </c>
      <c r="M43" s="325" t="str">
        <f t="shared" si="1"/>
        <v xml:space="preserve">Total </v>
      </c>
      <c r="N43" s="325">
        <v>113.3</v>
      </c>
      <c r="O43" s="325" t="s">
        <v>460</v>
      </c>
      <c r="P43" s="325">
        <v>122</v>
      </c>
      <c r="Q43" s="325" t="s">
        <v>460</v>
      </c>
    </row>
    <row r="44" spans="1:17" x14ac:dyDescent="0.25">
      <c r="A44" s="325">
        <v>201718</v>
      </c>
      <c r="B44" s="325" t="s">
        <v>144</v>
      </c>
      <c r="C44" s="325" t="s">
        <v>123</v>
      </c>
      <c r="D44" s="325" t="s">
        <v>38</v>
      </c>
      <c r="E44" s="325" t="s">
        <v>128</v>
      </c>
      <c r="F44" s="325" t="s">
        <v>129</v>
      </c>
      <c r="G44" s="325">
        <v>358</v>
      </c>
      <c r="H44" s="325" t="s">
        <v>207</v>
      </c>
      <c r="I44" s="325" t="s">
        <v>208</v>
      </c>
      <c r="J44" s="325" t="str">
        <f t="shared" si="0"/>
        <v xml:space="preserve">CharTraffordTotal Total </v>
      </c>
      <c r="K44" s="325" t="s">
        <v>474</v>
      </c>
      <c r="M44" s="325" t="str">
        <f t="shared" si="1"/>
        <v xml:space="preserve">Total </v>
      </c>
      <c r="N44" s="325">
        <v>125</v>
      </c>
      <c r="O44" s="325" t="s">
        <v>460</v>
      </c>
      <c r="P44" s="325">
        <v>140</v>
      </c>
      <c r="Q44" s="325" t="s">
        <v>460</v>
      </c>
    </row>
    <row r="45" spans="1:17" x14ac:dyDescent="0.25">
      <c r="A45" s="325">
        <v>201718</v>
      </c>
      <c r="B45" s="325" t="s">
        <v>144</v>
      </c>
      <c r="C45" s="325" t="s">
        <v>123</v>
      </c>
      <c r="D45" s="325" t="s">
        <v>38</v>
      </c>
      <c r="E45" s="325" t="s">
        <v>128</v>
      </c>
      <c r="F45" s="325" t="s">
        <v>129</v>
      </c>
      <c r="G45" s="325">
        <v>877</v>
      </c>
      <c r="H45" s="325" t="s">
        <v>209</v>
      </c>
      <c r="I45" s="325" t="s">
        <v>210</v>
      </c>
      <c r="J45" s="325" t="str">
        <f t="shared" si="0"/>
        <v xml:space="preserve">CharWarringtonTotal Total </v>
      </c>
      <c r="K45" s="325" t="s">
        <v>474</v>
      </c>
      <c r="M45" s="325" t="str">
        <f t="shared" si="1"/>
        <v xml:space="preserve">Total </v>
      </c>
      <c r="N45" s="325">
        <v>120.7</v>
      </c>
      <c r="O45" s="325" t="s">
        <v>460</v>
      </c>
      <c r="P45" s="325">
        <v>124</v>
      </c>
      <c r="Q45" s="325" t="s">
        <v>460</v>
      </c>
    </row>
    <row r="46" spans="1:17" x14ac:dyDescent="0.25">
      <c r="A46" s="325">
        <v>201718</v>
      </c>
      <c r="B46" s="325" t="s">
        <v>144</v>
      </c>
      <c r="C46" s="325" t="s">
        <v>123</v>
      </c>
      <c r="D46" s="325" t="s">
        <v>38</v>
      </c>
      <c r="E46" s="325" t="s">
        <v>128</v>
      </c>
      <c r="F46" s="325" t="s">
        <v>129</v>
      </c>
      <c r="G46" s="325">
        <v>359</v>
      </c>
      <c r="H46" s="325" t="s">
        <v>211</v>
      </c>
      <c r="I46" s="325" t="s">
        <v>212</v>
      </c>
      <c r="J46" s="325" t="str">
        <f t="shared" si="0"/>
        <v xml:space="preserve">CharWiganTotal Total </v>
      </c>
      <c r="K46" s="325" t="s">
        <v>474</v>
      </c>
      <c r="M46" s="325" t="str">
        <f t="shared" si="1"/>
        <v xml:space="preserve">Total </v>
      </c>
      <c r="N46" s="325">
        <v>194.5</v>
      </c>
      <c r="O46" s="325" t="s">
        <v>460</v>
      </c>
      <c r="P46" s="325">
        <v>204</v>
      </c>
      <c r="Q46" s="325" t="s">
        <v>460</v>
      </c>
    </row>
    <row r="47" spans="1:17" x14ac:dyDescent="0.25">
      <c r="A47" s="325">
        <v>201718</v>
      </c>
      <c r="B47" s="325" t="s">
        <v>144</v>
      </c>
      <c r="C47" s="325" t="s">
        <v>123</v>
      </c>
      <c r="D47" s="325" t="s">
        <v>38</v>
      </c>
      <c r="E47" s="325" t="s">
        <v>128</v>
      </c>
      <c r="F47" s="325" t="s">
        <v>129</v>
      </c>
      <c r="G47" s="325">
        <v>344</v>
      </c>
      <c r="H47" s="325" t="s">
        <v>213</v>
      </c>
      <c r="I47" s="325" t="s">
        <v>214</v>
      </c>
      <c r="J47" s="325" t="str">
        <f t="shared" si="0"/>
        <v xml:space="preserve">CharWirralTotal Total </v>
      </c>
      <c r="K47" s="325" t="s">
        <v>474</v>
      </c>
      <c r="M47" s="325" t="str">
        <f t="shared" si="1"/>
        <v xml:space="preserve">Total </v>
      </c>
      <c r="N47" s="325">
        <v>212.3</v>
      </c>
      <c r="O47" s="325" t="s">
        <v>460</v>
      </c>
      <c r="P47" s="325">
        <v>222</v>
      </c>
      <c r="Q47" s="325" t="s">
        <v>460</v>
      </c>
    </row>
    <row r="48" spans="1:17" x14ac:dyDescent="0.25">
      <c r="A48" s="325">
        <v>201718</v>
      </c>
      <c r="B48" s="325" t="s">
        <v>144</v>
      </c>
      <c r="C48" s="325" t="s">
        <v>123</v>
      </c>
      <c r="D48" s="325" t="s">
        <v>38</v>
      </c>
      <c r="E48" s="325" t="s">
        <v>130</v>
      </c>
      <c r="F48" s="325" t="s">
        <v>131</v>
      </c>
      <c r="G48" s="325">
        <v>370</v>
      </c>
      <c r="H48" s="325" t="s">
        <v>215</v>
      </c>
      <c r="I48" s="325" t="s">
        <v>216</v>
      </c>
      <c r="J48" s="325" t="str">
        <f t="shared" si="0"/>
        <v xml:space="preserve">CharBarnsleyTotal Total </v>
      </c>
      <c r="K48" s="325" t="s">
        <v>474</v>
      </c>
      <c r="M48" s="325" t="str">
        <f t="shared" si="1"/>
        <v xml:space="preserve">Total </v>
      </c>
      <c r="N48" s="325">
        <v>135.30000000000001</v>
      </c>
      <c r="O48" s="325" t="s">
        <v>460</v>
      </c>
      <c r="P48" s="325">
        <v>146</v>
      </c>
      <c r="Q48" s="325" t="s">
        <v>460</v>
      </c>
    </row>
    <row r="49" spans="1:17" x14ac:dyDescent="0.25">
      <c r="A49" s="325">
        <v>201718</v>
      </c>
      <c r="B49" s="325" t="s">
        <v>144</v>
      </c>
      <c r="C49" s="325" t="s">
        <v>123</v>
      </c>
      <c r="D49" s="325" t="s">
        <v>38</v>
      </c>
      <c r="E49" s="325" t="s">
        <v>130</v>
      </c>
      <c r="F49" s="325" t="s">
        <v>131</v>
      </c>
      <c r="G49" s="325">
        <v>380</v>
      </c>
      <c r="H49" s="325" t="s">
        <v>217</v>
      </c>
      <c r="I49" s="325" t="s">
        <v>218</v>
      </c>
      <c r="J49" s="325" t="str">
        <f t="shared" si="0"/>
        <v xml:space="preserve">CharBradfordTotal Total </v>
      </c>
      <c r="K49" s="325" t="s">
        <v>474</v>
      </c>
      <c r="M49" s="325" t="str">
        <f t="shared" si="1"/>
        <v xml:space="preserve">Total </v>
      </c>
      <c r="N49" s="325">
        <v>374.3</v>
      </c>
      <c r="O49" s="325" t="s">
        <v>460</v>
      </c>
      <c r="P49" s="325">
        <v>409</v>
      </c>
      <c r="Q49" s="325" t="s">
        <v>460</v>
      </c>
    </row>
    <row r="50" spans="1:17" x14ac:dyDescent="0.25">
      <c r="A50" s="325">
        <v>201718</v>
      </c>
      <c r="B50" s="325" t="s">
        <v>144</v>
      </c>
      <c r="C50" s="325" t="s">
        <v>123</v>
      </c>
      <c r="D50" s="325" t="s">
        <v>38</v>
      </c>
      <c r="E50" s="325" t="s">
        <v>130</v>
      </c>
      <c r="F50" s="325" t="s">
        <v>131</v>
      </c>
      <c r="G50" s="325">
        <v>381</v>
      </c>
      <c r="H50" s="325" t="s">
        <v>219</v>
      </c>
      <c r="I50" s="325" t="s">
        <v>220</v>
      </c>
      <c r="J50" s="325" t="str">
        <f t="shared" si="0"/>
        <v xml:space="preserve">CharCalderdaleTotal Total </v>
      </c>
      <c r="K50" s="325" t="s">
        <v>474</v>
      </c>
      <c r="M50" s="325" t="str">
        <f t="shared" si="1"/>
        <v xml:space="preserve">Total </v>
      </c>
      <c r="N50" s="325">
        <v>137.9</v>
      </c>
      <c r="O50" s="325" t="s">
        <v>460</v>
      </c>
      <c r="P50" s="325">
        <v>146</v>
      </c>
      <c r="Q50" s="325" t="s">
        <v>460</v>
      </c>
    </row>
    <row r="51" spans="1:17" x14ac:dyDescent="0.25">
      <c r="A51" s="325">
        <v>201718</v>
      </c>
      <c r="B51" s="325" t="s">
        <v>144</v>
      </c>
      <c r="C51" s="325" t="s">
        <v>123</v>
      </c>
      <c r="D51" s="325" t="s">
        <v>38</v>
      </c>
      <c r="E51" s="325" t="s">
        <v>130</v>
      </c>
      <c r="F51" s="325" t="s">
        <v>131</v>
      </c>
      <c r="G51" s="325">
        <v>371</v>
      </c>
      <c r="H51" s="325" t="s">
        <v>221</v>
      </c>
      <c r="I51" s="325" t="s">
        <v>222</v>
      </c>
      <c r="J51" s="325" t="str">
        <f t="shared" si="0"/>
        <v xml:space="preserve">CharDoncasterTotal Total </v>
      </c>
      <c r="K51" s="325" t="s">
        <v>474</v>
      </c>
      <c r="M51" s="325" t="str">
        <f t="shared" si="1"/>
        <v xml:space="preserve">Total </v>
      </c>
      <c r="N51" s="325">
        <v>197.5</v>
      </c>
      <c r="O51" s="325" t="s">
        <v>460</v>
      </c>
      <c r="P51" s="325">
        <v>209</v>
      </c>
      <c r="Q51" s="325" t="s">
        <v>460</v>
      </c>
    </row>
    <row r="52" spans="1:17" x14ac:dyDescent="0.25">
      <c r="A52" s="325">
        <v>201718</v>
      </c>
      <c r="B52" s="325" t="s">
        <v>144</v>
      </c>
      <c r="C52" s="325" t="s">
        <v>123</v>
      </c>
      <c r="D52" s="325" t="s">
        <v>38</v>
      </c>
      <c r="E52" s="325" t="s">
        <v>130</v>
      </c>
      <c r="F52" s="325" t="s">
        <v>131</v>
      </c>
      <c r="G52" s="325">
        <v>811</v>
      </c>
      <c r="H52" s="325" t="s">
        <v>223</v>
      </c>
      <c r="I52" s="325" t="s">
        <v>224</v>
      </c>
      <c r="J52" s="325" t="str">
        <f t="shared" si="0"/>
        <v xml:space="preserve">CharEast Riding of YorkshireTotal Total </v>
      </c>
      <c r="K52" s="325" t="s">
        <v>474</v>
      </c>
      <c r="M52" s="325" t="str">
        <f t="shared" si="1"/>
        <v xml:space="preserve">Total </v>
      </c>
      <c r="N52" s="325">
        <v>145.5</v>
      </c>
      <c r="O52" s="325" t="s">
        <v>460</v>
      </c>
      <c r="P52" s="325">
        <v>157</v>
      </c>
      <c r="Q52" s="325" t="s">
        <v>460</v>
      </c>
    </row>
    <row r="53" spans="1:17" x14ac:dyDescent="0.25">
      <c r="A53" s="325">
        <v>201718</v>
      </c>
      <c r="B53" s="325" t="s">
        <v>144</v>
      </c>
      <c r="C53" s="325" t="s">
        <v>123</v>
      </c>
      <c r="D53" s="325" t="s">
        <v>38</v>
      </c>
      <c r="E53" s="325" t="s">
        <v>130</v>
      </c>
      <c r="F53" s="325" t="s">
        <v>131</v>
      </c>
      <c r="G53" s="325">
        <v>810</v>
      </c>
      <c r="H53" s="325" t="s">
        <v>225</v>
      </c>
      <c r="I53" s="325" t="s">
        <v>226</v>
      </c>
      <c r="J53" s="325" t="str">
        <f t="shared" si="0"/>
        <v xml:space="preserve">CharKingston Upon Hull City ofTotal Total </v>
      </c>
      <c r="K53" s="325" t="s">
        <v>474</v>
      </c>
      <c r="M53" s="325" t="str">
        <f t="shared" si="1"/>
        <v xml:space="preserve">Total </v>
      </c>
      <c r="N53" s="325">
        <v>263.10000000000002</v>
      </c>
      <c r="O53" s="325" t="s">
        <v>460</v>
      </c>
      <c r="P53" s="325">
        <v>284</v>
      </c>
      <c r="Q53" s="325" t="s">
        <v>460</v>
      </c>
    </row>
    <row r="54" spans="1:17" x14ac:dyDescent="0.25">
      <c r="A54" s="325">
        <v>201718</v>
      </c>
      <c r="B54" s="325" t="s">
        <v>144</v>
      </c>
      <c r="C54" s="325" t="s">
        <v>123</v>
      </c>
      <c r="D54" s="325" t="s">
        <v>38</v>
      </c>
      <c r="E54" s="325" t="s">
        <v>130</v>
      </c>
      <c r="F54" s="325" t="s">
        <v>131</v>
      </c>
      <c r="G54" s="325">
        <v>382</v>
      </c>
      <c r="H54" s="325" t="s">
        <v>227</v>
      </c>
      <c r="I54" s="325" t="s">
        <v>228</v>
      </c>
      <c r="J54" s="325" t="str">
        <f t="shared" si="0"/>
        <v xml:space="preserve">CharKirkleesTotal Total </v>
      </c>
      <c r="K54" s="325" t="s">
        <v>474</v>
      </c>
      <c r="M54" s="325" t="str">
        <f t="shared" si="1"/>
        <v xml:space="preserve">Total </v>
      </c>
      <c r="N54" s="325">
        <v>270.8</v>
      </c>
      <c r="O54" s="325" t="s">
        <v>460</v>
      </c>
      <c r="P54" s="325">
        <v>289</v>
      </c>
      <c r="Q54" s="325" t="s">
        <v>460</v>
      </c>
    </row>
    <row r="55" spans="1:17" x14ac:dyDescent="0.25">
      <c r="A55" s="325">
        <v>201718</v>
      </c>
      <c r="B55" s="325" t="s">
        <v>144</v>
      </c>
      <c r="C55" s="325" t="s">
        <v>123</v>
      </c>
      <c r="D55" s="325" t="s">
        <v>38</v>
      </c>
      <c r="E55" s="325" t="s">
        <v>130</v>
      </c>
      <c r="F55" s="325" t="s">
        <v>131</v>
      </c>
      <c r="G55" s="325">
        <v>383</v>
      </c>
      <c r="H55" s="325" t="s">
        <v>229</v>
      </c>
      <c r="I55" s="325" t="s">
        <v>230</v>
      </c>
      <c r="J55" s="325" t="str">
        <f t="shared" si="0"/>
        <v xml:space="preserve">CharLeedsTotal Total </v>
      </c>
      <c r="K55" s="325" t="s">
        <v>474</v>
      </c>
      <c r="M55" s="325" t="str">
        <f t="shared" si="1"/>
        <v xml:space="preserve">Total </v>
      </c>
      <c r="N55" s="325">
        <v>643.5</v>
      </c>
      <c r="O55" s="325" t="s">
        <v>460</v>
      </c>
      <c r="P55" s="325">
        <v>707</v>
      </c>
      <c r="Q55" s="325" t="s">
        <v>460</v>
      </c>
    </row>
    <row r="56" spans="1:17" x14ac:dyDescent="0.25">
      <c r="A56" s="325">
        <v>201718</v>
      </c>
      <c r="B56" s="325" t="s">
        <v>144</v>
      </c>
      <c r="C56" s="325" t="s">
        <v>123</v>
      </c>
      <c r="D56" s="325" t="s">
        <v>38</v>
      </c>
      <c r="E56" s="325" t="s">
        <v>130</v>
      </c>
      <c r="F56" s="325" t="s">
        <v>131</v>
      </c>
      <c r="G56" s="325">
        <v>812</v>
      </c>
      <c r="H56" s="325" t="s">
        <v>231</v>
      </c>
      <c r="I56" s="325" t="s">
        <v>232</v>
      </c>
      <c r="J56" s="325" t="str">
        <f t="shared" si="0"/>
        <v xml:space="preserve">CharNorth East LincolnshireTotal Total </v>
      </c>
      <c r="K56" s="325" t="s">
        <v>474</v>
      </c>
      <c r="M56" s="325" t="str">
        <f t="shared" si="1"/>
        <v xml:space="preserve">Total </v>
      </c>
      <c r="N56" s="325">
        <v>106.6</v>
      </c>
      <c r="O56" s="325" t="s">
        <v>460</v>
      </c>
      <c r="P56" s="325">
        <v>113</v>
      </c>
      <c r="Q56" s="325" t="s">
        <v>460</v>
      </c>
    </row>
    <row r="57" spans="1:17" x14ac:dyDescent="0.25">
      <c r="A57" s="325">
        <v>201718</v>
      </c>
      <c r="B57" s="325" t="s">
        <v>144</v>
      </c>
      <c r="C57" s="325" t="s">
        <v>123</v>
      </c>
      <c r="D57" s="325" t="s">
        <v>38</v>
      </c>
      <c r="E57" s="325" t="s">
        <v>130</v>
      </c>
      <c r="F57" s="325" t="s">
        <v>131</v>
      </c>
      <c r="G57" s="325">
        <v>813</v>
      </c>
      <c r="H57" s="325" t="s">
        <v>233</v>
      </c>
      <c r="I57" s="325" t="s">
        <v>234</v>
      </c>
      <c r="J57" s="325" t="str">
        <f t="shared" si="0"/>
        <v xml:space="preserve">CharNorth LincolnshireTotal Total </v>
      </c>
      <c r="K57" s="325" t="s">
        <v>474</v>
      </c>
      <c r="M57" s="325" t="str">
        <f t="shared" si="1"/>
        <v xml:space="preserve">Total </v>
      </c>
      <c r="N57" s="325">
        <v>122.4</v>
      </c>
      <c r="O57" s="325" t="s">
        <v>460</v>
      </c>
      <c r="P57" s="325">
        <v>130</v>
      </c>
      <c r="Q57" s="325" t="s">
        <v>460</v>
      </c>
    </row>
    <row r="58" spans="1:17" x14ac:dyDescent="0.25">
      <c r="A58" s="325">
        <v>201718</v>
      </c>
      <c r="B58" s="325" t="s">
        <v>144</v>
      </c>
      <c r="C58" s="325" t="s">
        <v>123</v>
      </c>
      <c r="D58" s="325" t="s">
        <v>38</v>
      </c>
      <c r="E58" s="325" t="s">
        <v>130</v>
      </c>
      <c r="F58" s="325" t="s">
        <v>131</v>
      </c>
      <c r="G58" s="325">
        <v>815</v>
      </c>
      <c r="H58" s="325" t="s">
        <v>235</v>
      </c>
      <c r="I58" s="325" t="s">
        <v>236</v>
      </c>
      <c r="J58" s="325" t="str">
        <f t="shared" si="0"/>
        <v xml:space="preserve">CharNorth YorkshireTotal Total </v>
      </c>
      <c r="K58" s="325" t="s">
        <v>474</v>
      </c>
      <c r="M58" s="325" t="str">
        <f t="shared" si="1"/>
        <v xml:space="preserve">Total </v>
      </c>
      <c r="N58" s="325">
        <v>260</v>
      </c>
      <c r="O58" s="325" t="s">
        <v>460</v>
      </c>
      <c r="P58" s="325">
        <v>288</v>
      </c>
      <c r="Q58" s="325" t="s">
        <v>460</v>
      </c>
    </row>
    <row r="59" spans="1:17" x14ac:dyDescent="0.25">
      <c r="A59" s="325">
        <v>201718</v>
      </c>
      <c r="B59" s="325" t="s">
        <v>144</v>
      </c>
      <c r="C59" s="325" t="s">
        <v>123</v>
      </c>
      <c r="D59" s="325" t="s">
        <v>38</v>
      </c>
      <c r="E59" s="325" t="s">
        <v>130</v>
      </c>
      <c r="F59" s="325" t="s">
        <v>131</v>
      </c>
      <c r="G59" s="325">
        <v>372</v>
      </c>
      <c r="H59" s="325" t="s">
        <v>237</v>
      </c>
      <c r="I59" s="325" t="s">
        <v>238</v>
      </c>
      <c r="J59" s="325" t="str">
        <f t="shared" si="0"/>
        <v xml:space="preserve">CharRotherhamTotal Total </v>
      </c>
      <c r="K59" s="325" t="s">
        <v>474</v>
      </c>
      <c r="M59" s="325" t="str">
        <f t="shared" si="1"/>
        <v xml:space="preserve">Total </v>
      </c>
      <c r="N59" s="325">
        <v>279.10000000000002</v>
      </c>
      <c r="O59" s="325" t="s">
        <v>460</v>
      </c>
      <c r="P59" s="325">
        <v>293</v>
      </c>
      <c r="Q59" s="325" t="s">
        <v>460</v>
      </c>
    </row>
    <row r="60" spans="1:17" x14ac:dyDescent="0.25">
      <c r="A60" s="325">
        <v>201718</v>
      </c>
      <c r="B60" s="325" t="s">
        <v>144</v>
      </c>
      <c r="C60" s="325" t="s">
        <v>123</v>
      </c>
      <c r="D60" s="325" t="s">
        <v>38</v>
      </c>
      <c r="E60" s="325" t="s">
        <v>130</v>
      </c>
      <c r="F60" s="325" t="s">
        <v>131</v>
      </c>
      <c r="G60" s="325">
        <v>373</v>
      </c>
      <c r="H60" s="325" t="s">
        <v>239</v>
      </c>
      <c r="I60" s="325" t="s">
        <v>240</v>
      </c>
      <c r="J60" s="325" t="str">
        <f t="shared" si="0"/>
        <v xml:space="preserve">CharSheffieldTotal Total </v>
      </c>
      <c r="K60" s="325" t="s">
        <v>474</v>
      </c>
      <c r="M60" s="325" t="str">
        <f t="shared" si="1"/>
        <v xml:space="preserve">Total </v>
      </c>
      <c r="N60" s="325">
        <v>339.8</v>
      </c>
      <c r="O60" s="325" t="s">
        <v>460</v>
      </c>
      <c r="P60" s="325">
        <v>379</v>
      </c>
      <c r="Q60" s="325" t="s">
        <v>460</v>
      </c>
    </row>
    <row r="61" spans="1:17" x14ac:dyDescent="0.25">
      <c r="A61" s="325">
        <v>201718</v>
      </c>
      <c r="B61" s="325" t="s">
        <v>144</v>
      </c>
      <c r="C61" s="325" t="s">
        <v>123</v>
      </c>
      <c r="D61" s="325" t="s">
        <v>38</v>
      </c>
      <c r="E61" s="325" t="s">
        <v>130</v>
      </c>
      <c r="F61" s="325" t="s">
        <v>131</v>
      </c>
      <c r="G61" s="325">
        <v>384</v>
      </c>
      <c r="H61" s="325" t="s">
        <v>241</v>
      </c>
      <c r="I61" s="325" t="s">
        <v>242</v>
      </c>
      <c r="J61" s="325" t="str">
        <f t="shared" si="0"/>
        <v xml:space="preserve">CharWakefieldTotal Total </v>
      </c>
      <c r="K61" s="325" t="s">
        <v>474</v>
      </c>
      <c r="M61" s="325" t="str">
        <f t="shared" si="1"/>
        <v xml:space="preserve">Total </v>
      </c>
      <c r="N61" s="325">
        <v>193.2</v>
      </c>
      <c r="O61" s="325" t="s">
        <v>460</v>
      </c>
      <c r="P61" s="325">
        <v>208</v>
      </c>
      <c r="Q61" s="325" t="s">
        <v>460</v>
      </c>
    </row>
    <row r="62" spans="1:17" x14ac:dyDescent="0.25">
      <c r="A62" s="325">
        <v>201718</v>
      </c>
      <c r="B62" s="325" t="s">
        <v>144</v>
      </c>
      <c r="C62" s="325" t="s">
        <v>123</v>
      </c>
      <c r="D62" s="325" t="s">
        <v>38</v>
      </c>
      <c r="E62" s="325" t="s">
        <v>130</v>
      </c>
      <c r="F62" s="325" t="s">
        <v>131</v>
      </c>
      <c r="G62" s="325">
        <v>816</v>
      </c>
      <c r="H62" s="325" t="s">
        <v>243</v>
      </c>
      <c r="I62" s="325" t="s">
        <v>244</v>
      </c>
      <c r="J62" s="325" t="str">
        <f t="shared" si="0"/>
        <v xml:space="preserve">CharYorkTotal Total </v>
      </c>
      <c r="K62" s="325" t="s">
        <v>474</v>
      </c>
      <c r="M62" s="325" t="str">
        <f t="shared" si="1"/>
        <v xml:space="preserve">Total </v>
      </c>
      <c r="N62" s="325">
        <v>83.7</v>
      </c>
      <c r="O62" s="325" t="s">
        <v>460</v>
      </c>
      <c r="P62" s="325">
        <v>100</v>
      </c>
      <c r="Q62" s="325" t="s">
        <v>460</v>
      </c>
    </row>
    <row r="63" spans="1:17" x14ac:dyDescent="0.25">
      <c r="A63" s="325">
        <v>201718</v>
      </c>
      <c r="B63" s="325" t="s">
        <v>144</v>
      </c>
      <c r="C63" s="325" t="s">
        <v>123</v>
      </c>
      <c r="D63" s="325" t="s">
        <v>38</v>
      </c>
      <c r="E63" s="325" t="s">
        <v>132</v>
      </c>
      <c r="F63" s="325" t="s">
        <v>133</v>
      </c>
      <c r="G63" s="325">
        <v>831</v>
      </c>
      <c r="H63" s="325" t="s">
        <v>245</v>
      </c>
      <c r="I63" s="325" t="s">
        <v>246</v>
      </c>
      <c r="J63" s="325" t="str">
        <f t="shared" si="0"/>
        <v xml:space="preserve">CharDerbyTotal Total </v>
      </c>
      <c r="K63" s="325" t="s">
        <v>474</v>
      </c>
      <c r="M63" s="325" t="str">
        <f t="shared" si="1"/>
        <v xml:space="preserve">Total </v>
      </c>
      <c r="N63" s="325">
        <v>148.80000000000001</v>
      </c>
      <c r="O63" s="325" t="s">
        <v>460</v>
      </c>
      <c r="P63" s="325">
        <v>165</v>
      </c>
      <c r="Q63" s="325" t="s">
        <v>460</v>
      </c>
    </row>
    <row r="64" spans="1:17" x14ac:dyDescent="0.25">
      <c r="A64" s="325">
        <v>201718</v>
      </c>
      <c r="B64" s="325" t="s">
        <v>144</v>
      </c>
      <c r="C64" s="325" t="s">
        <v>123</v>
      </c>
      <c r="D64" s="325" t="s">
        <v>38</v>
      </c>
      <c r="E64" s="325" t="s">
        <v>132</v>
      </c>
      <c r="F64" s="325" t="s">
        <v>133</v>
      </c>
      <c r="G64" s="325">
        <v>830</v>
      </c>
      <c r="H64" s="325" t="s">
        <v>247</v>
      </c>
      <c r="I64" s="325" t="s">
        <v>248</v>
      </c>
      <c r="J64" s="325" t="str">
        <f t="shared" si="0"/>
        <v xml:space="preserve">CharDerbyshireTotal Total </v>
      </c>
      <c r="K64" s="325" t="s">
        <v>474</v>
      </c>
      <c r="M64" s="325" t="str">
        <f t="shared" si="1"/>
        <v xml:space="preserve">Total </v>
      </c>
      <c r="N64" s="325">
        <v>357.4</v>
      </c>
      <c r="O64" s="325" t="s">
        <v>460</v>
      </c>
      <c r="P64" s="325">
        <v>393</v>
      </c>
      <c r="Q64" s="325" t="s">
        <v>460</v>
      </c>
    </row>
    <row r="65" spans="1:17" x14ac:dyDescent="0.25">
      <c r="A65" s="325">
        <v>201718</v>
      </c>
      <c r="B65" s="325" t="s">
        <v>144</v>
      </c>
      <c r="C65" s="325" t="s">
        <v>123</v>
      </c>
      <c r="D65" s="325" t="s">
        <v>38</v>
      </c>
      <c r="E65" s="325" t="s">
        <v>132</v>
      </c>
      <c r="F65" s="325" t="s">
        <v>133</v>
      </c>
      <c r="G65" s="325">
        <v>856</v>
      </c>
      <c r="H65" s="325" t="s">
        <v>249</v>
      </c>
      <c r="I65" s="325" t="s">
        <v>250</v>
      </c>
      <c r="J65" s="325" t="str">
        <f t="shared" si="0"/>
        <v xml:space="preserve">CharLeicesterTotal Total </v>
      </c>
      <c r="K65" s="325" t="s">
        <v>474</v>
      </c>
      <c r="M65" s="325" t="str">
        <f t="shared" si="1"/>
        <v xml:space="preserve">Total </v>
      </c>
      <c r="N65" s="325">
        <v>167.1</v>
      </c>
      <c r="O65" s="325" t="s">
        <v>460</v>
      </c>
      <c r="P65" s="325">
        <v>184</v>
      </c>
      <c r="Q65" s="325" t="s">
        <v>460</v>
      </c>
    </row>
    <row r="66" spans="1:17" x14ac:dyDescent="0.25">
      <c r="A66" s="325">
        <v>201718</v>
      </c>
      <c r="B66" s="325" t="s">
        <v>144</v>
      </c>
      <c r="C66" s="325" t="s">
        <v>123</v>
      </c>
      <c r="D66" s="325" t="s">
        <v>38</v>
      </c>
      <c r="E66" s="325" t="s">
        <v>132</v>
      </c>
      <c r="F66" s="325" t="s">
        <v>133</v>
      </c>
      <c r="G66" s="325">
        <v>855</v>
      </c>
      <c r="H66" s="325" t="s">
        <v>251</v>
      </c>
      <c r="I66" s="325" t="s">
        <v>252</v>
      </c>
      <c r="J66" s="325" t="str">
        <f t="shared" si="0"/>
        <v xml:space="preserve">CharLeicestershireTotal Total </v>
      </c>
      <c r="K66" s="325" t="s">
        <v>474</v>
      </c>
      <c r="M66" s="325" t="str">
        <f t="shared" si="1"/>
        <v xml:space="preserve">Total </v>
      </c>
      <c r="N66" s="325">
        <v>228.1</v>
      </c>
      <c r="O66" s="325" t="s">
        <v>460</v>
      </c>
      <c r="P66" s="325">
        <v>251</v>
      </c>
      <c r="Q66" s="325" t="s">
        <v>460</v>
      </c>
    </row>
    <row r="67" spans="1:17" x14ac:dyDescent="0.25">
      <c r="A67" s="325">
        <v>201718</v>
      </c>
      <c r="B67" s="325" t="s">
        <v>144</v>
      </c>
      <c r="C67" s="325" t="s">
        <v>123</v>
      </c>
      <c r="D67" s="325" t="s">
        <v>38</v>
      </c>
      <c r="E67" s="325" t="s">
        <v>132</v>
      </c>
      <c r="F67" s="325" t="s">
        <v>133</v>
      </c>
      <c r="G67" s="325">
        <v>925</v>
      </c>
      <c r="H67" s="325" t="s">
        <v>253</v>
      </c>
      <c r="I67" s="325" t="s">
        <v>254</v>
      </c>
      <c r="J67" s="325" t="str">
        <f t="shared" ref="J67:J130" si="2">CONCATENATE("Char",I67,K67,L67,M67)</f>
        <v xml:space="preserve">CharLincolnshireTotal Total </v>
      </c>
      <c r="K67" s="325" t="s">
        <v>474</v>
      </c>
      <c r="M67" s="325" t="str">
        <f t="shared" ref="M67:M130" si="3">CONCATENATE(K67,L67,)</f>
        <v xml:space="preserve">Total </v>
      </c>
      <c r="N67" s="325">
        <v>319.5</v>
      </c>
      <c r="O67" s="325" t="s">
        <v>460</v>
      </c>
      <c r="P67" s="325">
        <v>329</v>
      </c>
      <c r="Q67" s="325" t="s">
        <v>460</v>
      </c>
    </row>
    <row r="68" spans="1:17" x14ac:dyDescent="0.25">
      <c r="A68" s="325">
        <v>201718</v>
      </c>
      <c r="B68" s="325" t="s">
        <v>144</v>
      </c>
      <c r="C68" s="325" t="s">
        <v>123</v>
      </c>
      <c r="D68" s="325" t="s">
        <v>38</v>
      </c>
      <c r="E68" s="325" t="s">
        <v>132</v>
      </c>
      <c r="F68" s="325" t="s">
        <v>133</v>
      </c>
      <c r="G68" s="325">
        <v>928</v>
      </c>
      <c r="H68" s="325" t="s">
        <v>255</v>
      </c>
      <c r="I68" s="325" t="s">
        <v>256</v>
      </c>
      <c r="J68" s="325" t="str">
        <f t="shared" si="2"/>
        <v xml:space="preserve">CharNorthamptonshireTotal Total </v>
      </c>
      <c r="K68" s="325" t="s">
        <v>474</v>
      </c>
      <c r="M68" s="325" t="str">
        <f t="shared" si="3"/>
        <v xml:space="preserve">Total </v>
      </c>
      <c r="N68" s="325">
        <v>307.10000000000002</v>
      </c>
      <c r="O68" s="325" t="s">
        <v>460</v>
      </c>
      <c r="P68" s="325">
        <v>326</v>
      </c>
      <c r="Q68" s="325" t="s">
        <v>460</v>
      </c>
    </row>
    <row r="69" spans="1:17" x14ac:dyDescent="0.25">
      <c r="A69" s="325">
        <v>201718</v>
      </c>
      <c r="B69" s="325" t="s">
        <v>144</v>
      </c>
      <c r="C69" s="325" t="s">
        <v>123</v>
      </c>
      <c r="D69" s="325" t="s">
        <v>38</v>
      </c>
      <c r="E69" s="325" t="s">
        <v>132</v>
      </c>
      <c r="F69" s="325" t="s">
        <v>133</v>
      </c>
      <c r="G69" s="325">
        <v>892</v>
      </c>
      <c r="H69" s="325" t="s">
        <v>257</v>
      </c>
      <c r="I69" s="325" t="s">
        <v>258</v>
      </c>
      <c r="J69" s="325" t="str">
        <f t="shared" si="2"/>
        <v xml:space="preserve">CharNottinghamTotal Total </v>
      </c>
      <c r="K69" s="325" t="s">
        <v>474</v>
      </c>
      <c r="M69" s="325" t="str">
        <f t="shared" si="3"/>
        <v xml:space="preserve">Total </v>
      </c>
      <c r="N69" s="325">
        <v>238</v>
      </c>
      <c r="O69" s="325" t="s">
        <v>460</v>
      </c>
      <c r="P69" s="325">
        <v>255</v>
      </c>
      <c r="Q69" s="325" t="s">
        <v>460</v>
      </c>
    </row>
    <row r="70" spans="1:17" x14ac:dyDescent="0.25">
      <c r="A70" s="325">
        <v>201718</v>
      </c>
      <c r="B70" s="325" t="s">
        <v>144</v>
      </c>
      <c r="C70" s="325" t="s">
        <v>123</v>
      </c>
      <c r="D70" s="325" t="s">
        <v>38</v>
      </c>
      <c r="E70" s="325" t="s">
        <v>132</v>
      </c>
      <c r="F70" s="325" t="s">
        <v>133</v>
      </c>
      <c r="G70" s="325">
        <v>891</v>
      </c>
      <c r="H70" s="325" t="s">
        <v>259</v>
      </c>
      <c r="I70" s="325" t="s">
        <v>260</v>
      </c>
      <c r="J70" s="325" t="str">
        <f t="shared" si="2"/>
        <v xml:space="preserve">CharNottinghamshireTotal Total </v>
      </c>
      <c r="K70" s="325" t="s">
        <v>474</v>
      </c>
      <c r="M70" s="325" t="str">
        <f t="shared" si="3"/>
        <v xml:space="preserve">Total </v>
      </c>
      <c r="N70" s="325">
        <v>430.4</v>
      </c>
      <c r="O70" s="325" t="s">
        <v>460</v>
      </c>
      <c r="P70" s="325">
        <v>484</v>
      </c>
      <c r="Q70" s="325" t="s">
        <v>460</v>
      </c>
    </row>
    <row r="71" spans="1:17" x14ac:dyDescent="0.25">
      <c r="A71" s="325">
        <v>201718</v>
      </c>
      <c r="B71" s="325" t="s">
        <v>144</v>
      </c>
      <c r="C71" s="325" t="s">
        <v>123</v>
      </c>
      <c r="D71" s="325" t="s">
        <v>38</v>
      </c>
      <c r="E71" s="325" t="s">
        <v>132</v>
      </c>
      <c r="F71" s="325" t="s">
        <v>133</v>
      </c>
      <c r="G71" s="325">
        <v>857</v>
      </c>
      <c r="H71" s="325" t="s">
        <v>261</v>
      </c>
      <c r="I71" s="325" t="s">
        <v>262</v>
      </c>
      <c r="J71" s="325" t="str">
        <f t="shared" si="2"/>
        <v xml:space="preserve">CharRutlandTotal Total </v>
      </c>
      <c r="K71" s="325" t="s">
        <v>474</v>
      </c>
      <c r="M71" s="325" t="str">
        <f t="shared" si="3"/>
        <v xml:space="preserve">Total </v>
      </c>
      <c r="N71" s="325">
        <v>20.6</v>
      </c>
      <c r="O71" s="325" t="s">
        <v>460</v>
      </c>
      <c r="P71" s="325">
        <v>23</v>
      </c>
      <c r="Q71" s="325" t="s">
        <v>460</v>
      </c>
    </row>
    <row r="72" spans="1:17" x14ac:dyDescent="0.25">
      <c r="A72" s="325">
        <v>201718</v>
      </c>
      <c r="B72" s="325" t="s">
        <v>144</v>
      </c>
      <c r="C72" s="325" t="s">
        <v>123</v>
      </c>
      <c r="D72" s="325" t="s">
        <v>38</v>
      </c>
      <c r="E72" s="325" t="s">
        <v>134</v>
      </c>
      <c r="F72" s="325" t="s">
        <v>135</v>
      </c>
      <c r="G72" s="325">
        <v>330</v>
      </c>
      <c r="H72" s="325" t="s">
        <v>263</v>
      </c>
      <c r="I72" s="325" t="s">
        <v>264</v>
      </c>
      <c r="J72" s="325" t="str">
        <f t="shared" si="2"/>
        <v xml:space="preserve">CharBirminghamTotal Total </v>
      </c>
      <c r="K72" s="325" t="s">
        <v>474</v>
      </c>
      <c r="M72" s="325" t="str">
        <f t="shared" si="3"/>
        <v xml:space="preserve">Total </v>
      </c>
      <c r="N72" s="325">
        <v>662.5</v>
      </c>
      <c r="O72" s="325" t="s">
        <v>460</v>
      </c>
      <c r="P72" s="325">
        <v>690</v>
      </c>
      <c r="Q72" s="325" t="s">
        <v>460</v>
      </c>
    </row>
    <row r="73" spans="1:17" x14ac:dyDescent="0.25">
      <c r="A73" s="325">
        <v>201718</v>
      </c>
      <c r="B73" s="325" t="s">
        <v>144</v>
      </c>
      <c r="C73" s="325" t="s">
        <v>123</v>
      </c>
      <c r="D73" s="325" t="s">
        <v>38</v>
      </c>
      <c r="E73" s="325" t="s">
        <v>134</v>
      </c>
      <c r="F73" s="325" t="s">
        <v>135</v>
      </c>
      <c r="G73" s="325">
        <v>331</v>
      </c>
      <c r="H73" s="325" t="s">
        <v>265</v>
      </c>
      <c r="I73" s="325" t="s">
        <v>266</v>
      </c>
      <c r="J73" s="325" t="str">
        <f t="shared" si="2"/>
        <v xml:space="preserve">CharCoventryTotal Total </v>
      </c>
      <c r="K73" s="325" t="s">
        <v>474</v>
      </c>
      <c r="M73" s="325" t="str">
        <f t="shared" si="3"/>
        <v xml:space="preserve">Total </v>
      </c>
      <c r="N73" s="325">
        <v>280.60000000000002</v>
      </c>
      <c r="O73" s="325" t="s">
        <v>460</v>
      </c>
      <c r="P73" s="325">
        <v>296</v>
      </c>
      <c r="Q73" s="325" t="s">
        <v>460</v>
      </c>
    </row>
    <row r="74" spans="1:17" x14ac:dyDescent="0.25">
      <c r="A74" s="325">
        <v>201718</v>
      </c>
      <c r="B74" s="325" t="s">
        <v>144</v>
      </c>
      <c r="C74" s="325" t="s">
        <v>123</v>
      </c>
      <c r="D74" s="325" t="s">
        <v>38</v>
      </c>
      <c r="E74" s="325" t="s">
        <v>134</v>
      </c>
      <c r="F74" s="325" t="s">
        <v>135</v>
      </c>
      <c r="G74" s="325">
        <v>332</v>
      </c>
      <c r="H74" s="325" t="s">
        <v>267</v>
      </c>
      <c r="I74" s="325" t="s">
        <v>268</v>
      </c>
      <c r="J74" s="325" t="str">
        <f t="shared" si="2"/>
        <v xml:space="preserve">CharDudleyTotal Total </v>
      </c>
      <c r="K74" s="325" t="s">
        <v>474</v>
      </c>
      <c r="M74" s="325" t="str">
        <f t="shared" si="3"/>
        <v xml:space="preserve">Total </v>
      </c>
      <c r="N74" s="325">
        <v>163.1</v>
      </c>
      <c r="O74" s="325" t="s">
        <v>460</v>
      </c>
      <c r="P74" s="325">
        <v>179</v>
      </c>
      <c r="Q74" s="325" t="s">
        <v>460</v>
      </c>
    </row>
    <row r="75" spans="1:17" x14ac:dyDescent="0.25">
      <c r="A75" s="325">
        <v>201718</v>
      </c>
      <c r="B75" s="325" t="s">
        <v>144</v>
      </c>
      <c r="C75" s="325" t="s">
        <v>123</v>
      </c>
      <c r="D75" s="325" t="s">
        <v>38</v>
      </c>
      <c r="E75" s="325" t="s">
        <v>134</v>
      </c>
      <c r="F75" s="325" t="s">
        <v>135</v>
      </c>
      <c r="G75" s="325">
        <v>884</v>
      </c>
      <c r="H75" s="325" t="s">
        <v>269</v>
      </c>
      <c r="I75" s="325" t="s">
        <v>270</v>
      </c>
      <c r="J75" s="325" t="str">
        <f t="shared" si="2"/>
        <v xml:space="preserve">CharHerefordshireTotal Total </v>
      </c>
      <c r="K75" s="325" t="s">
        <v>474</v>
      </c>
      <c r="M75" s="325" t="str">
        <f t="shared" si="3"/>
        <v xml:space="preserve">Total </v>
      </c>
      <c r="N75" s="325">
        <v>84.4</v>
      </c>
      <c r="O75" s="325" t="s">
        <v>460</v>
      </c>
      <c r="P75" s="325">
        <v>92</v>
      </c>
      <c r="Q75" s="325" t="s">
        <v>460</v>
      </c>
    </row>
    <row r="76" spans="1:17" x14ac:dyDescent="0.25">
      <c r="A76" s="325">
        <v>201718</v>
      </c>
      <c r="B76" s="325" t="s">
        <v>144</v>
      </c>
      <c r="C76" s="325" t="s">
        <v>123</v>
      </c>
      <c r="D76" s="325" t="s">
        <v>38</v>
      </c>
      <c r="E76" s="325" t="s">
        <v>134</v>
      </c>
      <c r="F76" s="325" t="s">
        <v>135</v>
      </c>
      <c r="G76" s="325">
        <v>333</v>
      </c>
      <c r="H76" s="325" t="s">
        <v>271</v>
      </c>
      <c r="I76" s="325" t="s">
        <v>272</v>
      </c>
      <c r="J76" s="325" t="str">
        <f t="shared" si="2"/>
        <v xml:space="preserve">CharSandwellTotal Total </v>
      </c>
      <c r="K76" s="325" t="s">
        <v>474</v>
      </c>
      <c r="M76" s="325" t="str">
        <f t="shared" si="3"/>
        <v xml:space="preserve">Total </v>
      </c>
      <c r="N76" s="325">
        <v>213.6</v>
      </c>
      <c r="O76" s="325" t="s">
        <v>460</v>
      </c>
      <c r="P76" s="325">
        <v>226</v>
      </c>
      <c r="Q76" s="325" t="s">
        <v>460</v>
      </c>
    </row>
    <row r="77" spans="1:17" x14ac:dyDescent="0.25">
      <c r="A77" s="325">
        <v>201718</v>
      </c>
      <c r="B77" s="325" t="s">
        <v>144</v>
      </c>
      <c r="C77" s="325" t="s">
        <v>123</v>
      </c>
      <c r="D77" s="325" t="s">
        <v>38</v>
      </c>
      <c r="E77" s="325" t="s">
        <v>134</v>
      </c>
      <c r="F77" s="325" t="s">
        <v>135</v>
      </c>
      <c r="G77" s="325">
        <v>893</v>
      </c>
      <c r="H77" s="325" t="s">
        <v>273</v>
      </c>
      <c r="I77" s="325" t="s">
        <v>274</v>
      </c>
      <c r="J77" s="325" t="str">
        <f t="shared" si="2"/>
        <v xml:space="preserve">CharShropshireTotal Total </v>
      </c>
      <c r="K77" s="325" t="s">
        <v>474</v>
      </c>
      <c r="M77" s="325" t="str">
        <f t="shared" si="3"/>
        <v xml:space="preserve">Total </v>
      </c>
      <c r="N77" s="325">
        <v>102.7</v>
      </c>
      <c r="O77" s="325" t="s">
        <v>460</v>
      </c>
      <c r="P77" s="325">
        <v>113</v>
      </c>
      <c r="Q77" s="325" t="s">
        <v>460</v>
      </c>
    </row>
    <row r="78" spans="1:17" x14ac:dyDescent="0.25">
      <c r="A78" s="325">
        <v>201718</v>
      </c>
      <c r="B78" s="325" t="s">
        <v>144</v>
      </c>
      <c r="C78" s="325" t="s">
        <v>123</v>
      </c>
      <c r="D78" s="325" t="s">
        <v>38</v>
      </c>
      <c r="E78" s="325" t="s">
        <v>134</v>
      </c>
      <c r="F78" s="325" t="s">
        <v>135</v>
      </c>
      <c r="G78" s="325">
        <v>334</v>
      </c>
      <c r="H78" s="325" t="s">
        <v>275</v>
      </c>
      <c r="I78" s="325" t="s">
        <v>276</v>
      </c>
      <c r="J78" s="325" t="str">
        <f t="shared" si="2"/>
        <v xml:space="preserve">CharSolihullTotal Total </v>
      </c>
      <c r="K78" s="325" t="s">
        <v>474</v>
      </c>
      <c r="M78" s="325" t="str">
        <f t="shared" si="3"/>
        <v xml:space="preserve">Total </v>
      </c>
      <c r="N78" s="325">
        <v>85.4</v>
      </c>
      <c r="O78" s="325" t="s">
        <v>460</v>
      </c>
      <c r="P78" s="325">
        <v>93</v>
      </c>
      <c r="Q78" s="325" t="s">
        <v>460</v>
      </c>
    </row>
    <row r="79" spans="1:17" x14ac:dyDescent="0.25">
      <c r="A79" s="325">
        <v>201718</v>
      </c>
      <c r="B79" s="325" t="s">
        <v>144</v>
      </c>
      <c r="C79" s="325" t="s">
        <v>123</v>
      </c>
      <c r="D79" s="325" t="s">
        <v>38</v>
      </c>
      <c r="E79" s="325" t="s">
        <v>134</v>
      </c>
      <c r="F79" s="325" t="s">
        <v>135</v>
      </c>
      <c r="G79" s="325">
        <v>860</v>
      </c>
      <c r="H79" s="325" t="s">
        <v>277</v>
      </c>
      <c r="I79" s="325" t="s">
        <v>278</v>
      </c>
      <c r="J79" s="325" t="str">
        <f t="shared" si="2"/>
        <v xml:space="preserve">CharStaffordshireTotal Total </v>
      </c>
      <c r="K79" s="325" t="s">
        <v>474</v>
      </c>
      <c r="M79" s="325" t="str">
        <f t="shared" si="3"/>
        <v xml:space="preserve">Total </v>
      </c>
      <c r="N79" s="325">
        <v>350.9</v>
      </c>
      <c r="O79" s="325" t="s">
        <v>460</v>
      </c>
      <c r="P79" s="325">
        <v>384</v>
      </c>
      <c r="Q79" s="325" t="s">
        <v>460</v>
      </c>
    </row>
    <row r="80" spans="1:17" x14ac:dyDescent="0.25">
      <c r="A80" s="325">
        <v>201718</v>
      </c>
      <c r="B80" s="325" t="s">
        <v>144</v>
      </c>
      <c r="C80" s="325" t="s">
        <v>123</v>
      </c>
      <c r="D80" s="325" t="s">
        <v>38</v>
      </c>
      <c r="E80" s="325" t="s">
        <v>134</v>
      </c>
      <c r="F80" s="325" t="s">
        <v>135</v>
      </c>
      <c r="G80" s="325">
        <v>861</v>
      </c>
      <c r="H80" s="325" t="s">
        <v>279</v>
      </c>
      <c r="I80" s="325" t="s">
        <v>280</v>
      </c>
      <c r="J80" s="325" t="str">
        <f t="shared" si="2"/>
        <v xml:space="preserve">CharStoke-on-TrentTotal Total </v>
      </c>
      <c r="K80" s="325" t="s">
        <v>474</v>
      </c>
      <c r="M80" s="325" t="str">
        <f t="shared" si="3"/>
        <v xml:space="preserve">Total </v>
      </c>
      <c r="N80" s="325">
        <v>208.8</v>
      </c>
      <c r="O80" s="325" t="s">
        <v>460</v>
      </c>
      <c r="P80" s="325">
        <v>225</v>
      </c>
      <c r="Q80" s="325" t="s">
        <v>460</v>
      </c>
    </row>
    <row r="81" spans="1:17" x14ac:dyDescent="0.25">
      <c r="A81" s="325">
        <v>201718</v>
      </c>
      <c r="B81" s="325" t="s">
        <v>144</v>
      </c>
      <c r="C81" s="325" t="s">
        <v>123</v>
      </c>
      <c r="D81" s="325" t="s">
        <v>38</v>
      </c>
      <c r="E81" s="325" t="s">
        <v>134</v>
      </c>
      <c r="F81" s="325" t="s">
        <v>135</v>
      </c>
      <c r="G81" s="325">
        <v>894</v>
      </c>
      <c r="H81" s="325" t="s">
        <v>281</v>
      </c>
      <c r="I81" s="325" t="s">
        <v>282</v>
      </c>
      <c r="J81" s="325" t="str">
        <f t="shared" si="2"/>
        <v xml:space="preserve">CharTelford and WrekinTotal Total </v>
      </c>
      <c r="K81" s="325" t="s">
        <v>474</v>
      </c>
      <c r="M81" s="325" t="str">
        <f t="shared" si="3"/>
        <v xml:space="preserve">Total </v>
      </c>
      <c r="N81" s="325">
        <v>134.6</v>
      </c>
      <c r="O81" s="325" t="s">
        <v>460</v>
      </c>
      <c r="P81" s="325">
        <v>142</v>
      </c>
      <c r="Q81" s="325" t="s">
        <v>460</v>
      </c>
    </row>
    <row r="82" spans="1:17" x14ac:dyDescent="0.25">
      <c r="A82" s="325">
        <v>201718</v>
      </c>
      <c r="B82" s="325" t="s">
        <v>144</v>
      </c>
      <c r="C82" s="325" t="s">
        <v>123</v>
      </c>
      <c r="D82" s="325" t="s">
        <v>38</v>
      </c>
      <c r="E82" s="325" t="s">
        <v>134</v>
      </c>
      <c r="F82" s="325" t="s">
        <v>135</v>
      </c>
      <c r="G82" s="325">
        <v>335</v>
      </c>
      <c r="H82" s="325" t="s">
        <v>283</v>
      </c>
      <c r="I82" s="325" t="s">
        <v>284</v>
      </c>
      <c r="J82" s="325" t="str">
        <f t="shared" si="2"/>
        <v xml:space="preserve">CharWalsallTotal Total </v>
      </c>
      <c r="K82" s="325" t="s">
        <v>474</v>
      </c>
      <c r="M82" s="325" t="str">
        <f t="shared" si="3"/>
        <v xml:space="preserve">Total </v>
      </c>
      <c r="N82" s="325">
        <v>173.3</v>
      </c>
      <c r="O82" s="325" t="s">
        <v>460</v>
      </c>
      <c r="P82" s="325">
        <v>181</v>
      </c>
      <c r="Q82" s="325" t="s">
        <v>460</v>
      </c>
    </row>
    <row r="83" spans="1:17" x14ac:dyDescent="0.25">
      <c r="A83" s="325">
        <v>201718</v>
      </c>
      <c r="B83" s="325" t="s">
        <v>144</v>
      </c>
      <c r="C83" s="325" t="s">
        <v>123</v>
      </c>
      <c r="D83" s="325" t="s">
        <v>38</v>
      </c>
      <c r="E83" s="325" t="s">
        <v>134</v>
      </c>
      <c r="F83" s="325" t="s">
        <v>135</v>
      </c>
      <c r="G83" s="325">
        <v>937</v>
      </c>
      <c r="H83" s="325" t="s">
        <v>285</v>
      </c>
      <c r="I83" s="325" t="s">
        <v>286</v>
      </c>
      <c r="J83" s="325" t="str">
        <f t="shared" si="2"/>
        <v xml:space="preserve">CharWarwickshireTotal Total </v>
      </c>
      <c r="K83" s="325" t="s">
        <v>474</v>
      </c>
      <c r="M83" s="325" t="str">
        <f t="shared" si="3"/>
        <v xml:space="preserve">Total </v>
      </c>
      <c r="N83" s="325">
        <v>356.6</v>
      </c>
      <c r="O83" s="325" t="s">
        <v>460</v>
      </c>
      <c r="P83" s="325">
        <v>388</v>
      </c>
      <c r="Q83" s="325" t="s">
        <v>460</v>
      </c>
    </row>
    <row r="84" spans="1:17" x14ac:dyDescent="0.25">
      <c r="A84" s="325">
        <v>201718</v>
      </c>
      <c r="B84" s="325" t="s">
        <v>144</v>
      </c>
      <c r="C84" s="325" t="s">
        <v>123</v>
      </c>
      <c r="D84" s="325" t="s">
        <v>38</v>
      </c>
      <c r="E84" s="325" t="s">
        <v>134</v>
      </c>
      <c r="F84" s="325" t="s">
        <v>135</v>
      </c>
      <c r="G84" s="325">
        <v>336</v>
      </c>
      <c r="H84" s="325" t="s">
        <v>287</v>
      </c>
      <c r="I84" s="325" t="s">
        <v>288</v>
      </c>
      <c r="J84" s="325" t="str">
        <f t="shared" si="2"/>
        <v xml:space="preserve">CharWolverhamptonTotal Total </v>
      </c>
      <c r="K84" s="325" t="s">
        <v>474</v>
      </c>
      <c r="M84" s="325" t="str">
        <f t="shared" si="3"/>
        <v xml:space="preserve">Total </v>
      </c>
      <c r="N84" s="325">
        <v>152</v>
      </c>
      <c r="O84" s="325" t="s">
        <v>460</v>
      </c>
      <c r="P84" s="325">
        <v>166</v>
      </c>
      <c r="Q84" s="325" t="s">
        <v>460</v>
      </c>
    </row>
    <row r="85" spans="1:17" x14ac:dyDescent="0.25">
      <c r="A85" s="325">
        <v>201718</v>
      </c>
      <c r="B85" s="325" t="s">
        <v>144</v>
      </c>
      <c r="C85" s="325" t="s">
        <v>123</v>
      </c>
      <c r="D85" s="325" t="s">
        <v>38</v>
      </c>
      <c r="E85" s="325" t="s">
        <v>134</v>
      </c>
      <c r="F85" s="325" t="s">
        <v>135</v>
      </c>
      <c r="G85" s="325">
        <v>885</v>
      </c>
      <c r="H85" s="325" t="s">
        <v>289</v>
      </c>
      <c r="I85" s="325" t="s">
        <v>290</v>
      </c>
      <c r="J85" s="325" t="str">
        <f t="shared" si="2"/>
        <v xml:space="preserve">CharWorcestershireTotal Total </v>
      </c>
      <c r="K85" s="325" t="s">
        <v>474</v>
      </c>
      <c r="M85" s="325" t="str">
        <f t="shared" si="3"/>
        <v xml:space="preserve">Total </v>
      </c>
      <c r="N85" s="325">
        <v>230.5</v>
      </c>
      <c r="O85" s="325" t="s">
        <v>460</v>
      </c>
      <c r="P85" s="325">
        <v>254</v>
      </c>
      <c r="Q85" s="325" t="s">
        <v>460</v>
      </c>
    </row>
    <row r="86" spans="1:17" x14ac:dyDescent="0.25">
      <c r="A86" s="325">
        <v>201718</v>
      </c>
      <c r="B86" s="325" t="s">
        <v>144</v>
      </c>
      <c r="C86" s="325" t="s">
        <v>123</v>
      </c>
      <c r="D86" s="325" t="s">
        <v>38</v>
      </c>
      <c r="E86" s="325" t="s">
        <v>136</v>
      </c>
      <c r="F86" s="325" t="s">
        <v>137</v>
      </c>
      <c r="G86" s="325">
        <v>822</v>
      </c>
      <c r="H86" s="325" t="s">
        <v>291</v>
      </c>
      <c r="I86" s="325" t="s">
        <v>292</v>
      </c>
      <c r="J86" s="325" t="str">
        <f t="shared" si="2"/>
        <v xml:space="preserve">CharBedford BoroughTotal Total </v>
      </c>
      <c r="K86" s="325" t="s">
        <v>474</v>
      </c>
      <c r="M86" s="325" t="str">
        <f t="shared" si="3"/>
        <v xml:space="preserve">Total </v>
      </c>
      <c r="N86" s="325">
        <v>82.5</v>
      </c>
      <c r="O86" s="325" t="s">
        <v>460</v>
      </c>
      <c r="P86" s="325">
        <v>88</v>
      </c>
      <c r="Q86" s="325" t="s">
        <v>460</v>
      </c>
    </row>
    <row r="87" spans="1:17" x14ac:dyDescent="0.25">
      <c r="A87" s="325">
        <v>201718</v>
      </c>
      <c r="B87" s="325" t="s">
        <v>144</v>
      </c>
      <c r="C87" s="325" t="s">
        <v>123</v>
      </c>
      <c r="D87" s="325" t="s">
        <v>38</v>
      </c>
      <c r="E87" s="325" t="s">
        <v>136</v>
      </c>
      <c r="F87" s="325" t="s">
        <v>137</v>
      </c>
      <c r="G87" s="325">
        <v>873</v>
      </c>
      <c r="H87" s="325" t="s">
        <v>293</v>
      </c>
      <c r="I87" s="325" t="s">
        <v>294</v>
      </c>
      <c r="J87" s="325" t="str">
        <f t="shared" si="2"/>
        <v xml:space="preserve">CharCambridgeshireTotal Total </v>
      </c>
      <c r="K87" s="325" t="s">
        <v>474</v>
      </c>
      <c r="M87" s="325" t="str">
        <f t="shared" si="3"/>
        <v xml:space="preserve">Total </v>
      </c>
      <c r="N87" s="325">
        <v>245</v>
      </c>
      <c r="O87" s="325" t="s">
        <v>460</v>
      </c>
      <c r="P87" s="325">
        <v>276</v>
      </c>
      <c r="Q87" s="325" t="s">
        <v>460</v>
      </c>
    </row>
    <row r="88" spans="1:17" x14ac:dyDescent="0.25">
      <c r="A88" s="325">
        <v>201718</v>
      </c>
      <c r="B88" s="325" t="s">
        <v>144</v>
      </c>
      <c r="C88" s="325" t="s">
        <v>123</v>
      </c>
      <c r="D88" s="325" t="s">
        <v>38</v>
      </c>
      <c r="E88" s="325" t="s">
        <v>136</v>
      </c>
      <c r="F88" s="325" t="s">
        <v>137</v>
      </c>
      <c r="G88" s="325">
        <v>823</v>
      </c>
      <c r="H88" s="325" t="s">
        <v>295</v>
      </c>
      <c r="I88" s="325" t="s">
        <v>296</v>
      </c>
      <c r="J88" s="325" t="str">
        <f t="shared" si="2"/>
        <v xml:space="preserve">CharCentral BedfordshireTotal Total </v>
      </c>
      <c r="K88" s="325" t="s">
        <v>474</v>
      </c>
      <c r="M88" s="325" t="str">
        <f t="shared" si="3"/>
        <v xml:space="preserve">Total </v>
      </c>
      <c r="N88" s="325">
        <v>146</v>
      </c>
      <c r="O88" s="325" t="s">
        <v>460</v>
      </c>
      <c r="P88" s="325">
        <v>153</v>
      </c>
      <c r="Q88" s="325" t="s">
        <v>460</v>
      </c>
    </row>
    <row r="89" spans="1:17" x14ac:dyDescent="0.25">
      <c r="A89" s="325">
        <v>201718</v>
      </c>
      <c r="B89" s="325" t="s">
        <v>144</v>
      </c>
      <c r="C89" s="325" t="s">
        <v>123</v>
      </c>
      <c r="D89" s="325" t="s">
        <v>38</v>
      </c>
      <c r="E89" s="325" t="s">
        <v>136</v>
      </c>
      <c r="F89" s="325" t="s">
        <v>137</v>
      </c>
      <c r="G89" s="325">
        <v>881</v>
      </c>
      <c r="H89" s="325" t="s">
        <v>297</v>
      </c>
      <c r="I89" s="325" t="s">
        <v>298</v>
      </c>
      <c r="J89" s="325" t="str">
        <f t="shared" si="2"/>
        <v xml:space="preserve">CharEssexTotal Total </v>
      </c>
      <c r="K89" s="325" t="s">
        <v>474</v>
      </c>
      <c r="M89" s="325" t="str">
        <f t="shared" si="3"/>
        <v xml:space="preserve">Total </v>
      </c>
      <c r="N89" s="325">
        <v>787.6</v>
      </c>
      <c r="O89" s="325" t="s">
        <v>460</v>
      </c>
      <c r="P89" s="325">
        <v>826</v>
      </c>
      <c r="Q89" s="325" t="s">
        <v>460</v>
      </c>
    </row>
    <row r="90" spans="1:17" x14ac:dyDescent="0.25">
      <c r="A90" s="325">
        <v>201718</v>
      </c>
      <c r="B90" s="325" t="s">
        <v>144</v>
      </c>
      <c r="C90" s="325" t="s">
        <v>123</v>
      </c>
      <c r="D90" s="325" t="s">
        <v>38</v>
      </c>
      <c r="E90" s="325" t="s">
        <v>136</v>
      </c>
      <c r="F90" s="325" t="s">
        <v>137</v>
      </c>
      <c r="G90" s="325">
        <v>919</v>
      </c>
      <c r="H90" s="325" t="s">
        <v>299</v>
      </c>
      <c r="I90" s="325" t="s">
        <v>300</v>
      </c>
      <c r="J90" s="325" t="str">
        <f t="shared" si="2"/>
        <v xml:space="preserve">CharHertfordshireTotal Total </v>
      </c>
      <c r="K90" s="325" t="s">
        <v>474</v>
      </c>
      <c r="M90" s="325" t="str">
        <f t="shared" si="3"/>
        <v xml:space="preserve">Total </v>
      </c>
      <c r="N90" s="325">
        <v>436.8</v>
      </c>
      <c r="O90" s="325" t="s">
        <v>460</v>
      </c>
      <c r="P90" s="325">
        <v>461</v>
      </c>
      <c r="Q90" s="325" t="s">
        <v>460</v>
      </c>
    </row>
    <row r="91" spans="1:17" x14ac:dyDescent="0.25">
      <c r="A91" s="325">
        <v>201718</v>
      </c>
      <c r="B91" s="325" t="s">
        <v>144</v>
      </c>
      <c r="C91" s="325" t="s">
        <v>123</v>
      </c>
      <c r="D91" s="325" t="s">
        <v>38</v>
      </c>
      <c r="E91" s="325" t="s">
        <v>136</v>
      </c>
      <c r="F91" s="325" t="s">
        <v>137</v>
      </c>
      <c r="G91" s="325">
        <v>821</v>
      </c>
      <c r="H91" s="325" t="s">
        <v>301</v>
      </c>
      <c r="I91" s="325" t="s">
        <v>302</v>
      </c>
      <c r="J91" s="325" t="str">
        <f t="shared" si="2"/>
        <v xml:space="preserve">CharLutonTotal Total </v>
      </c>
      <c r="K91" s="325" t="s">
        <v>474</v>
      </c>
      <c r="M91" s="325" t="str">
        <f t="shared" si="3"/>
        <v xml:space="preserve">Total </v>
      </c>
      <c r="N91" s="325">
        <v>96.7</v>
      </c>
      <c r="O91" s="325" t="s">
        <v>460</v>
      </c>
      <c r="P91" s="325">
        <v>103</v>
      </c>
      <c r="Q91" s="325" t="s">
        <v>460</v>
      </c>
    </row>
    <row r="92" spans="1:17" x14ac:dyDescent="0.25">
      <c r="A92" s="325">
        <v>201718</v>
      </c>
      <c r="B92" s="325" t="s">
        <v>144</v>
      </c>
      <c r="C92" s="325" t="s">
        <v>123</v>
      </c>
      <c r="D92" s="325" t="s">
        <v>38</v>
      </c>
      <c r="E92" s="325" t="s">
        <v>136</v>
      </c>
      <c r="F92" s="325" t="s">
        <v>137</v>
      </c>
      <c r="G92" s="325">
        <v>926</v>
      </c>
      <c r="H92" s="325" t="s">
        <v>303</v>
      </c>
      <c r="I92" s="325" t="s">
        <v>304</v>
      </c>
      <c r="J92" s="325" t="str">
        <f t="shared" si="2"/>
        <v xml:space="preserve">CharNorfolkTotal Total </v>
      </c>
      <c r="K92" s="325" t="s">
        <v>474</v>
      </c>
      <c r="M92" s="325" t="str">
        <f t="shared" si="3"/>
        <v xml:space="preserve">Total </v>
      </c>
      <c r="N92" s="325">
        <v>320.3</v>
      </c>
      <c r="O92" s="325" t="s">
        <v>460</v>
      </c>
      <c r="P92" s="325">
        <v>432</v>
      </c>
      <c r="Q92" s="325" t="s">
        <v>460</v>
      </c>
    </row>
    <row r="93" spans="1:17" x14ac:dyDescent="0.25">
      <c r="A93" s="325">
        <v>201718</v>
      </c>
      <c r="B93" s="325" t="s">
        <v>144</v>
      </c>
      <c r="C93" s="325" t="s">
        <v>123</v>
      </c>
      <c r="D93" s="325" t="s">
        <v>38</v>
      </c>
      <c r="E93" s="325" t="s">
        <v>136</v>
      </c>
      <c r="F93" s="325" t="s">
        <v>137</v>
      </c>
      <c r="G93" s="325">
        <v>874</v>
      </c>
      <c r="H93" s="325" t="s">
        <v>305</v>
      </c>
      <c r="I93" s="325" t="s">
        <v>306</v>
      </c>
      <c r="J93" s="325" t="str">
        <f t="shared" si="2"/>
        <v xml:space="preserve">CharPeterboroughTotal Total </v>
      </c>
      <c r="K93" s="325" t="s">
        <v>474</v>
      </c>
      <c r="M93" s="325" t="str">
        <f t="shared" si="3"/>
        <v xml:space="preserve">Total </v>
      </c>
      <c r="N93" s="325">
        <v>91.2</v>
      </c>
      <c r="O93" s="325" t="s">
        <v>460</v>
      </c>
      <c r="P93" s="325">
        <v>96</v>
      </c>
      <c r="Q93" s="325" t="s">
        <v>460</v>
      </c>
    </row>
    <row r="94" spans="1:17" x14ac:dyDescent="0.25">
      <c r="A94" s="325">
        <v>201718</v>
      </c>
      <c r="B94" s="325" t="s">
        <v>144</v>
      </c>
      <c r="C94" s="325" t="s">
        <v>123</v>
      </c>
      <c r="D94" s="325" t="s">
        <v>38</v>
      </c>
      <c r="E94" s="325" t="s">
        <v>136</v>
      </c>
      <c r="F94" s="325" t="s">
        <v>137</v>
      </c>
      <c r="G94" s="325">
        <v>882</v>
      </c>
      <c r="H94" s="325" t="s">
        <v>307</v>
      </c>
      <c r="I94" s="325" t="s">
        <v>308</v>
      </c>
      <c r="J94" s="325" t="str">
        <f t="shared" si="2"/>
        <v xml:space="preserve">CharSouthend-on-SeaTotal Total </v>
      </c>
      <c r="K94" s="325" t="s">
        <v>474</v>
      </c>
      <c r="M94" s="325" t="str">
        <f t="shared" si="3"/>
        <v xml:space="preserve">Total </v>
      </c>
      <c r="N94" s="325">
        <v>99.8</v>
      </c>
      <c r="O94" s="325" t="s">
        <v>460</v>
      </c>
      <c r="P94" s="325">
        <v>104</v>
      </c>
      <c r="Q94" s="325" t="s">
        <v>460</v>
      </c>
    </row>
    <row r="95" spans="1:17" x14ac:dyDescent="0.25">
      <c r="A95" s="325">
        <v>201718</v>
      </c>
      <c r="B95" s="325" t="s">
        <v>144</v>
      </c>
      <c r="C95" s="325" t="s">
        <v>123</v>
      </c>
      <c r="D95" s="325" t="s">
        <v>38</v>
      </c>
      <c r="E95" s="325" t="s">
        <v>136</v>
      </c>
      <c r="F95" s="325" t="s">
        <v>137</v>
      </c>
      <c r="G95" s="325">
        <v>935</v>
      </c>
      <c r="H95" s="325" t="s">
        <v>309</v>
      </c>
      <c r="I95" s="325" t="s">
        <v>310</v>
      </c>
      <c r="J95" s="325" t="str">
        <f t="shared" si="2"/>
        <v xml:space="preserve">CharSuffolkTotal Total </v>
      </c>
      <c r="K95" s="325" t="s">
        <v>474</v>
      </c>
      <c r="M95" s="325" t="str">
        <f t="shared" si="3"/>
        <v xml:space="preserve">Total </v>
      </c>
      <c r="N95" s="325">
        <v>322.7</v>
      </c>
      <c r="O95" s="325" t="s">
        <v>460</v>
      </c>
      <c r="P95" s="325">
        <v>352</v>
      </c>
      <c r="Q95" s="325" t="s">
        <v>460</v>
      </c>
    </row>
    <row r="96" spans="1:17" x14ac:dyDescent="0.25">
      <c r="A96" s="325">
        <v>201718</v>
      </c>
      <c r="B96" s="325" t="s">
        <v>144</v>
      </c>
      <c r="C96" s="325" t="s">
        <v>123</v>
      </c>
      <c r="D96" s="325" t="s">
        <v>38</v>
      </c>
      <c r="E96" s="325" t="s">
        <v>136</v>
      </c>
      <c r="F96" s="325" t="s">
        <v>137</v>
      </c>
      <c r="G96" s="325">
        <v>883</v>
      </c>
      <c r="H96" s="325" t="s">
        <v>311</v>
      </c>
      <c r="I96" s="325" t="s">
        <v>312</v>
      </c>
      <c r="J96" s="325" t="str">
        <f t="shared" si="2"/>
        <v xml:space="preserve">CharThurrockTotal Total </v>
      </c>
      <c r="K96" s="325" t="s">
        <v>474</v>
      </c>
      <c r="M96" s="325" t="str">
        <f t="shared" si="3"/>
        <v xml:space="preserve">Total </v>
      </c>
      <c r="N96" s="325">
        <v>112.4</v>
      </c>
      <c r="O96" s="325" t="s">
        <v>460</v>
      </c>
      <c r="P96" s="325">
        <v>114</v>
      </c>
      <c r="Q96" s="325" t="s">
        <v>460</v>
      </c>
    </row>
    <row r="97" spans="1:17" x14ac:dyDescent="0.25">
      <c r="A97" s="325">
        <v>201718</v>
      </c>
      <c r="B97" s="325" t="s">
        <v>144</v>
      </c>
      <c r="C97" s="325" t="s">
        <v>123</v>
      </c>
      <c r="D97" s="325" t="s">
        <v>38</v>
      </c>
      <c r="E97" s="325" t="s">
        <v>138</v>
      </c>
      <c r="F97" s="325" t="s">
        <v>23</v>
      </c>
      <c r="G97" s="325">
        <v>867</v>
      </c>
      <c r="H97" s="325" t="s">
        <v>313</v>
      </c>
      <c r="I97" s="325" t="s">
        <v>0</v>
      </c>
      <c r="J97" s="325" t="str">
        <f t="shared" si="2"/>
        <v xml:space="preserve">CharBracknell ForestTotal Total </v>
      </c>
      <c r="K97" s="325" t="s">
        <v>474</v>
      </c>
      <c r="M97" s="325" t="str">
        <f t="shared" si="3"/>
        <v xml:space="preserve">Total </v>
      </c>
      <c r="N97" s="325">
        <v>71.7</v>
      </c>
      <c r="O97" s="325" t="s">
        <v>460</v>
      </c>
      <c r="P97" s="325">
        <v>76</v>
      </c>
      <c r="Q97" s="325" t="s">
        <v>460</v>
      </c>
    </row>
    <row r="98" spans="1:17" x14ac:dyDescent="0.25">
      <c r="A98" s="325">
        <v>201718</v>
      </c>
      <c r="B98" s="325" t="s">
        <v>144</v>
      </c>
      <c r="C98" s="325" t="s">
        <v>123</v>
      </c>
      <c r="D98" s="325" t="s">
        <v>38</v>
      </c>
      <c r="E98" s="325" t="s">
        <v>138</v>
      </c>
      <c r="F98" s="325" t="s">
        <v>23</v>
      </c>
      <c r="G98" s="325">
        <v>846</v>
      </c>
      <c r="H98" s="325" t="s">
        <v>314</v>
      </c>
      <c r="I98" s="325" t="s">
        <v>315</v>
      </c>
      <c r="J98" s="325" t="str">
        <f t="shared" si="2"/>
        <v xml:space="preserve">CharBrighton and HoveTotal Total </v>
      </c>
      <c r="K98" s="325" t="s">
        <v>474</v>
      </c>
      <c r="M98" s="325" t="str">
        <f t="shared" si="3"/>
        <v xml:space="preserve">Total </v>
      </c>
      <c r="N98" s="325">
        <v>215.8</v>
      </c>
      <c r="O98" s="325" t="s">
        <v>460</v>
      </c>
      <c r="P98" s="325">
        <v>244</v>
      </c>
      <c r="Q98" s="325" t="s">
        <v>460</v>
      </c>
    </row>
    <row r="99" spans="1:17" x14ac:dyDescent="0.25">
      <c r="A99" s="325">
        <v>201718</v>
      </c>
      <c r="B99" s="325" t="s">
        <v>144</v>
      </c>
      <c r="C99" s="325" t="s">
        <v>123</v>
      </c>
      <c r="D99" s="325" t="s">
        <v>38</v>
      </c>
      <c r="E99" s="325" t="s">
        <v>138</v>
      </c>
      <c r="F99" s="325" t="s">
        <v>23</v>
      </c>
      <c r="G99" s="325">
        <v>825</v>
      </c>
      <c r="H99" s="325" t="s">
        <v>316</v>
      </c>
      <c r="I99" s="325" t="s">
        <v>8</v>
      </c>
      <c r="J99" s="325" t="str">
        <f t="shared" si="2"/>
        <v xml:space="preserve">CharBuckinghamshireTotal Total </v>
      </c>
      <c r="K99" s="325" t="s">
        <v>474</v>
      </c>
      <c r="M99" s="325" t="str">
        <f t="shared" si="3"/>
        <v xml:space="preserve">Total </v>
      </c>
      <c r="N99" s="325">
        <v>218.2</v>
      </c>
      <c r="O99" s="325" t="s">
        <v>460</v>
      </c>
      <c r="P99" s="325">
        <v>236</v>
      </c>
      <c r="Q99" s="325" t="s">
        <v>460</v>
      </c>
    </row>
    <row r="100" spans="1:17" x14ac:dyDescent="0.25">
      <c r="A100" s="325">
        <v>201718</v>
      </c>
      <c r="B100" s="325" t="s">
        <v>144</v>
      </c>
      <c r="C100" s="325" t="s">
        <v>123</v>
      </c>
      <c r="D100" s="325" t="s">
        <v>38</v>
      </c>
      <c r="E100" s="325" t="s">
        <v>138</v>
      </c>
      <c r="F100" s="325" t="s">
        <v>23</v>
      </c>
      <c r="G100" s="325">
        <v>845</v>
      </c>
      <c r="H100" s="325" t="s">
        <v>317</v>
      </c>
      <c r="I100" s="325" t="s">
        <v>4</v>
      </c>
      <c r="J100" s="325" t="str">
        <f t="shared" si="2"/>
        <v xml:space="preserve">CharEast SussexTotal Total </v>
      </c>
      <c r="K100" s="325" t="s">
        <v>474</v>
      </c>
      <c r="M100" s="325" t="str">
        <f t="shared" si="3"/>
        <v xml:space="preserve">Total </v>
      </c>
      <c r="N100" s="325">
        <v>313.39999999999998</v>
      </c>
      <c r="O100" s="325" t="s">
        <v>460</v>
      </c>
      <c r="P100" s="325">
        <v>348</v>
      </c>
      <c r="Q100" s="325" t="s">
        <v>460</v>
      </c>
    </row>
    <row r="101" spans="1:17" x14ac:dyDescent="0.25">
      <c r="A101" s="325">
        <v>201718</v>
      </c>
      <c r="B101" s="325" t="s">
        <v>144</v>
      </c>
      <c r="C101" s="325" t="s">
        <v>123</v>
      </c>
      <c r="D101" s="325" t="s">
        <v>38</v>
      </c>
      <c r="E101" s="325" t="s">
        <v>138</v>
      </c>
      <c r="F101" s="325" t="s">
        <v>23</v>
      </c>
      <c r="G101" s="325">
        <v>850</v>
      </c>
      <c r="H101" s="325" t="s">
        <v>318</v>
      </c>
      <c r="I101" s="325" t="s">
        <v>6</v>
      </c>
      <c r="J101" s="325" t="str">
        <f t="shared" si="2"/>
        <v xml:space="preserve">CharHampshireTotal Total </v>
      </c>
      <c r="K101" s="325" t="s">
        <v>474</v>
      </c>
      <c r="M101" s="325" t="str">
        <f t="shared" si="3"/>
        <v xml:space="preserve">Total </v>
      </c>
      <c r="N101" s="325">
        <v>462.7</v>
      </c>
      <c r="O101" s="325" t="s">
        <v>460</v>
      </c>
      <c r="P101" s="325">
        <v>495</v>
      </c>
      <c r="Q101" s="325" t="s">
        <v>460</v>
      </c>
    </row>
    <row r="102" spans="1:17" x14ac:dyDescent="0.25">
      <c r="A102" s="325">
        <v>201718</v>
      </c>
      <c r="B102" s="325" t="s">
        <v>144</v>
      </c>
      <c r="C102" s="325" t="s">
        <v>123</v>
      </c>
      <c r="D102" s="325" t="s">
        <v>38</v>
      </c>
      <c r="E102" s="325" t="s">
        <v>138</v>
      </c>
      <c r="F102" s="325" t="s">
        <v>23</v>
      </c>
      <c r="G102" s="325">
        <v>921</v>
      </c>
      <c r="H102" s="325" t="s">
        <v>319</v>
      </c>
      <c r="I102" s="325" t="s">
        <v>1</v>
      </c>
      <c r="J102" s="325" t="str">
        <f t="shared" si="2"/>
        <v xml:space="preserve">CharIsle of WightTotal Total </v>
      </c>
      <c r="K102" s="325" t="s">
        <v>474</v>
      </c>
      <c r="M102" s="325" t="str">
        <f t="shared" si="3"/>
        <v xml:space="preserve">Total </v>
      </c>
      <c r="N102" s="325">
        <v>71.2</v>
      </c>
      <c r="O102" s="325" t="s">
        <v>460</v>
      </c>
      <c r="P102" s="325">
        <v>75</v>
      </c>
      <c r="Q102" s="325" t="s">
        <v>460</v>
      </c>
    </row>
    <row r="103" spans="1:17" x14ac:dyDescent="0.25">
      <c r="A103" s="325">
        <v>201718</v>
      </c>
      <c r="B103" s="325" t="s">
        <v>144</v>
      </c>
      <c r="C103" s="325" t="s">
        <v>123</v>
      </c>
      <c r="D103" s="325" t="s">
        <v>38</v>
      </c>
      <c r="E103" s="325" t="s">
        <v>138</v>
      </c>
      <c r="F103" s="325" t="s">
        <v>23</v>
      </c>
      <c r="G103" s="325">
        <v>886</v>
      </c>
      <c r="H103" s="325" t="s">
        <v>320</v>
      </c>
      <c r="I103" s="325" t="s">
        <v>9</v>
      </c>
      <c r="J103" s="325" t="str">
        <f t="shared" si="2"/>
        <v xml:space="preserve">CharKentTotal Total </v>
      </c>
      <c r="K103" s="325" t="s">
        <v>474</v>
      </c>
      <c r="M103" s="325" t="str">
        <f t="shared" si="3"/>
        <v xml:space="preserve">Total </v>
      </c>
      <c r="N103" s="325">
        <v>702</v>
      </c>
      <c r="O103" s="325" t="s">
        <v>460</v>
      </c>
      <c r="P103" s="325">
        <v>754</v>
      </c>
      <c r="Q103" s="325" t="s">
        <v>460</v>
      </c>
    </row>
    <row r="104" spans="1:17" x14ac:dyDescent="0.25">
      <c r="A104" s="325">
        <v>201718</v>
      </c>
      <c r="B104" s="325" t="s">
        <v>144</v>
      </c>
      <c r="C104" s="325" t="s">
        <v>123</v>
      </c>
      <c r="D104" s="325" t="s">
        <v>38</v>
      </c>
      <c r="E104" s="325" t="s">
        <v>138</v>
      </c>
      <c r="F104" s="325" t="s">
        <v>23</v>
      </c>
      <c r="G104" s="325">
        <v>887</v>
      </c>
      <c r="H104" s="325" t="s">
        <v>321</v>
      </c>
      <c r="I104" s="325" t="s">
        <v>2</v>
      </c>
      <c r="J104" s="325" t="str">
        <f t="shared" si="2"/>
        <v xml:space="preserve">CharMedwayTotal Total </v>
      </c>
      <c r="K104" s="325" t="s">
        <v>474</v>
      </c>
      <c r="M104" s="325" t="str">
        <f t="shared" si="3"/>
        <v xml:space="preserve">Total </v>
      </c>
      <c r="N104" s="325">
        <v>129.80000000000001</v>
      </c>
      <c r="O104" s="325" t="s">
        <v>460</v>
      </c>
      <c r="P104" s="325">
        <v>136</v>
      </c>
      <c r="Q104" s="325" t="s">
        <v>460</v>
      </c>
    </row>
    <row r="105" spans="1:17" x14ac:dyDescent="0.25">
      <c r="A105" s="325">
        <v>201718</v>
      </c>
      <c r="B105" s="325" t="s">
        <v>144</v>
      </c>
      <c r="C105" s="325" t="s">
        <v>123</v>
      </c>
      <c r="D105" s="325" t="s">
        <v>38</v>
      </c>
      <c r="E105" s="325" t="s">
        <v>138</v>
      </c>
      <c r="F105" s="325" t="s">
        <v>23</v>
      </c>
      <c r="G105" s="325">
        <v>826</v>
      </c>
      <c r="H105" s="325" t="s">
        <v>322</v>
      </c>
      <c r="I105" s="325" t="s">
        <v>10</v>
      </c>
      <c r="J105" s="325" t="str">
        <f t="shared" si="2"/>
        <v xml:space="preserve">CharMilton KeynesTotal Total </v>
      </c>
      <c r="K105" s="325" t="s">
        <v>474</v>
      </c>
      <c r="M105" s="325" t="str">
        <f t="shared" si="3"/>
        <v xml:space="preserve">Total </v>
      </c>
      <c r="N105" s="325">
        <v>142.1</v>
      </c>
      <c r="O105" s="325" t="s">
        <v>460</v>
      </c>
      <c r="P105" s="325">
        <v>150</v>
      </c>
      <c r="Q105" s="325" t="s">
        <v>460</v>
      </c>
    </row>
    <row r="106" spans="1:17" x14ac:dyDescent="0.25">
      <c r="A106" s="325">
        <v>201718</v>
      </c>
      <c r="B106" s="325" t="s">
        <v>144</v>
      </c>
      <c r="C106" s="325" t="s">
        <v>123</v>
      </c>
      <c r="D106" s="325" t="s">
        <v>38</v>
      </c>
      <c r="E106" s="325" t="s">
        <v>138</v>
      </c>
      <c r="F106" s="325" t="s">
        <v>23</v>
      </c>
      <c r="G106" s="325">
        <v>931</v>
      </c>
      <c r="H106" s="325" t="s">
        <v>323</v>
      </c>
      <c r="I106" s="325" t="s">
        <v>11</v>
      </c>
      <c r="J106" s="325" t="str">
        <f t="shared" si="2"/>
        <v xml:space="preserve">CharOxfordshireTotal Total </v>
      </c>
      <c r="K106" s="325" t="s">
        <v>474</v>
      </c>
      <c r="M106" s="325" t="str">
        <f t="shared" si="3"/>
        <v xml:space="preserve">Total </v>
      </c>
      <c r="N106" s="325">
        <v>363.4</v>
      </c>
      <c r="O106" s="325" t="s">
        <v>460</v>
      </c>
      <c r="P106" s="325">
        <v>415</v>
      </c>
      <c r="Q106" s="325" t="s">
        <v>460</v>
      </c>
    </row>
    <row r="107" spans="1:17" x14ac:dyDescent="0.25">
      <c r="A107" s="325">
        <v>201718</v>
      </c>
      <c r="B107" s="325" t="s">
        <v>144</v>
      </c>
      <c r="C107" s="325" t="s">
        <v>123</v>
      </c>
      <c r="D107" s="325" t="s">
        <v>38</v>
      </c>
      <c r="E107" s="325" t="s">
        <v>138</v>
      </c>
      <c r="F107" s="325" t="s">
        <v>23</v>
      </c>
      <c r="G107" s="325">
        <v>851</v>
      </c>
      <c r="H107" s="325" t="s">
        <v>324</v>
      </c>
      <c r="I107" s="325" t="s">
        <v>12</v>
      </c>
      <c r="J107" s="325" t="str">
        <f t="shared" si="2"/>
        <v xml:space="preserve">CharPortsmouthTotal Total </v>
      </c>
      <c r="K107" s="325" t="s">
        <v>474</v>
      </c>
      <c r="M107" s="325" t="str">
        <f t="shared" si="3"/>
        <v xml:space="preserve">Total </v>
      </c>
      <c r="N107" s="325">
        <v>172</v>
      </c>
      <c r="O107" s="325" t="s">
        <v>460</v>
      </c>
      <c r="P107" s="325">
        <v>187</v>
      </c>
      <c r="Q107" s="325" t="s">
        <v>460</v>
      </c>
    </row>
    <row r="108" spans="1:17" x14ac:dyDescent="0.25">
      <c r="A108" s="325">
        <v>201718</v>
      </c>
      <c r="B108" s="325" t="s">
        <v>144</v>
      </c>
      <c r="C108" s="325" t="s">
        <v>123</v>
      </c>
      <c r="D108" s="325" t="s">
        <v>38</v>
      </c>
      <c r="E108" s="325" t="s">
        <v>138</v>
      </c>
      <c r="F108" s="325" t="s">
        <v>23</v>
      </c>
      <c r="G108" s="325">
        <v>870</v>
      </c>
      <c r="H108" s="325" t="s">
        <v>325</v>
      </c>
      <c r="I108" s="325" t="s">
        <v>3</v>
      </c>
      <c r="J108" s="325" t="str">
        <f t="shared" si="2"/>
        <v xml:space="preserve">CharReadingTotal Total </v>
      </c>
      <c r="K108" s="325" t="s">
        <v>474</v>
      </c>
      <c r="M108" s="325" t="str">
        <f t="shared" si="3"/>
        <v xml:space="preserve">Total </v>
      </c>
      <c r="N108" s="325">
        <v>96.8</v>
      </c>
      <c r="O108" s="325" t="s">
        <v>460</v>
      </c>
      <c r="P108" s="325">
        <v>105</v>
      </c>
      <c r="Q108" s="325" t="s">
        <v>460</v>
      </c>
    </row>
    <row r="109" spans="1:17" x14ac:dyDescent="0.25">
      <c r="A109" s="325">
        <v>201718</v>
      </c>
      <c r="B109" s="325" t="s">
        <v>144</v>
      </c>
      <c r="C109" s="325" t="s">
        <v>123</v>
      </c>
      <c r="D109" s="325" t="s">
        <v>38</v>
      </c>
      <c r="E109" s="325" t="s">
        <v>138</v>
      </c>
      <c r="F109" s="325" t="s">
        <v>23</v>
      </c>
      <c r="G109" s="325">
        <v>871</v>
      </c>
      <c r="H109" s="325" t="s">
        <v>326</v>
      </c>
      <c r="I109" s="325" t="s">
        <v>13</v>
      </c>
      <c r="J109" s="325" t="str">
        <f t="shared" si="2"/>
        <v xml:space="preserve">CharSloughTotal Total </v>
      </c>
      <c r="K109" s="325" t="s">
        <v>474</v>
      </c>
      <c r="M109" s="325" t="str">
        <f t="shared" si="3"/>
        <v xml:space="preserve">Total </v>
      </c>
      <c r="N109" s="325">
        <v>94.1</v>
      </c>
      <c r="O109" s="325" t="s">
        <v>460</v>
      </c>
      <c r="P109" s="325">
        <v>99</v>
      </c>
      <c r="Q109" s="325" t="s">
        <v>460</v>
      </c>
    </row>
    <row r="110" spans="1:17" x14ac:dyDescent="0.25">
      <c r="A110" s="325">
        <v>201718</v>
      </c>
      <c r="B110" s="325" t="s">
        <v>144</v>
      </c>
      <c r="C110" s="325" t="s">
        <v>123</v>
      </c>
      <c r="D110" s="325" t="s">
        <v>38</v>
      </c>
      <c r="E110" s="325" t="s">
        <v>138</v>
      </c>
      <c r="F110" s="325" t="s">
        <v>23</v>
      </c>
      <c r="G110" s="325">
        <v>852</v>
      </c>
      <c r="H110" s="325" t="s">
        <v>327</v>
      </c>
      <c r="I110" s="325" t="s">
        <v>14</v>
      </c>
      <c r="J110" s="325" t="str">
        <f t="shared" si="2"/>
        <v xml:space="preserve">CharSouthamptonTotal Total </v>
      </c>
      <c r="K110" s="325" t="s">
        <v>474</v>
      </c>
      <c r="M110" s="325" t="str">
        <f t="shared" si="3"/>
        <v xml:space="preserve">Total </v>
      </c>
      <c r="N110" s="325">
        <v>180.7</v>
      </c>
      <c r="O110" s="325" t="s">
        <v>460</v>
      </c>
      <c r="P110" s="325">
        <v>198</v>
      </c>
      <c r="Q110" s="325" t="s">
        <v>460</v>
      </c>
    </row>
    <row r="111" spans="1:17" x14ac:dyDescent="0.25">
      <c r="A111" s="325">
        <v>201718</v>
      </c>
      <c r="B111" s="325" t="s">
        <v>144</v>
      </c>
      <c r="C111" s="325" t="s">
        <v>123</v>
      </c>
      <c r="D111" s="325" t="s">
        <v>38</v>
      </c>
      <c r="E111" s="325" t="s">
        <v>138</v>
      </c>
      <c r="F111" s="325" t="s">
        <v>23</v>
      </c>
      <c r="G111" s="325">
        <v>936</v>
      </c>
      <c r="H111" s="325" t="s">
        <v>328</v>
      </c>
      <c r="I111" s="325" t="s">
        <v>7</v>
      </c>
      <c r="J111" s="325" t="str">
        <f t="shared" si="2"/>
        <v xml:space="preserve">CharSurreyTotal Total </v>
      </c>
      <c r="K111" s="325" t="s">
        <v>474</v>
      </c>
      <c r="M111" s="325" t="str">
        <f t="shared" si="3"/>
        <v xml:space="preserve">Total </v>
      </c>
      <c r="N111" s="325">
        <v>470.8</v>
      </c>
      <c r="O111" s="325" t="s">
        <v>460</v>
      </c>
      <c r="P111" s="325">
        <v>533</v>
      </c>
      <c r="Q111" s="325" t="s">
        <v>460</v>
      </c>
    </row>
    <row r="112" spans="1:17" x14ac:dyDescent="0.25">
      <c r="A112" s="325">
        <v>201718</v>
      </c>
      <c r="B112" s="325" t="s">
        <v>144</v>
      </c>
      <c r="C112" s="325" t="s">
        <v>123</v>
      </c>
      <c r="D112" s="325" t="s">
        <v>38</v>
      </c>
      <c r="E112" s="325" t="s">
        <v>138</v>
      </c>
      <c r="F112" s="325" t="s">
        <v>23</v>
      </c>
      <c r="G112" s="325">
        <v>869</v>
      </c>
      <c r="H112" s="325" t="s">
        <v>329</v>
      </c>
      <c r="I112" s="325" t="s">
        <v>15</v>
      </c>
      <c r="J112" s="325" t="str">
        <f t="shared" si="2"/>
        <v xml:space="preserve">CharWest BerkshireTotal Total </v>
      </c>
      <c r="K112" s="325" t="s">
        <v>474</v>
      </c>
      <c r="M112" s="325" t="str">
        <f t="shared" si="3"/>
        <v xml:space="preserve">Total </v>
      </c>
      <c r="N112" s="325">
        <v>80.8</v>
      </c>
      <c r="O112" s="325" t="s">
        <v>460</v>
      </c>
      <c r="P112" s="325">
        <v>85</v>
      </c>
      <c r="Q112" s="325" t="s">
        <v>460</v>
      </c>
    </row>
    <row r="113" spans="1:17" x14ac:dyDescent="0.25">
      <c r="A113" s="325">
        <v>201718</v>
      </c>
      <c r="B113" s="325" t="s">
        <v>144</v>
      </c>
      <c r="C113" s="325" t="s">
        <v>123</v>
      </c>
      <c r="D113" s="325" t="s">
        <v>38</v>
      </c>
      <c r="E113" s="325" t="s">
        <v>138</v>
      </c>
      <c r="F113" s="325" t="s">
        <v>23</v>
      </c>
      <c r="G113" s="325">
        <v>938</v>
      </c>
      <c r="H113" s="325" t="s">
        <v>330</v>
      </c>
      <c r="I113" s="325" t="s">
        <v>5</v>
      </c>
      <c r="J113" s="325" t="str">
        <f t="shared" si="2"/>
        <v xml:space="preserve">CharWest SussexTotal Total </v>
      </c>
      <c r="K113" s="325" t="s">
        <v>474</v>
      </c>
      <c r="M113" s="325" t="str">
        <f t="shared" si="3"/>
        <v xml:space="preserve">Total </v>
      </c>
      <c r="N113" s="325">
        <v>433.4</v>
      </c>
      <c r="O113" s="325" t="s">
        <v>460</v>
      </c>
      <c r="P113" s="325">
        <v>470</v>
      </c>
      <c r="Q113" s="325" t="s">
        <v>460</v>
      </c>
    </row>
    <row r="114" spans="1:17" x14ac:dyDescent="0.25">
      <c r="A114" s="325">
        <v>201718</v>
      </c>
      <c r="B114" s="325" t="s">
        <v>144</v>
      </c>
      <c r="C114" s="325" t="s">
        <v>123</v>
      </c>
      <c r="D114" s="325" t="s">
        <v>38</v>
      </c>
      <c r="E114" s="325" t="s">
        <v>138</v>
      </c>
      <c r="F114" s="325" t="s">
        <v>23</v>
      </c>
      <c r="G114" s="325">
        <v>868</v>
      </c>
      <c r="H114" s="325" t="s">
        <v>331</v>
      </c>
      <c r="I114" s="325" t="s">
        <v>332</v>
      </c>
      <c r="J114" s="325" t="str">
        <f t="shared" si="2"/>
        <v xml:space="preserve">CharWindsor and MaidenheadTotal Total </v>
      </c>
      <c r="K114" s="325" t="s">
        <v>474</v>
      </c>
      <c r="M114" s="325" t="str">
        <f t="shared" si="3"/>
        <v xml:space="preserve">Total </v>
      </c>
      <c r="N114" s="325">
        <v>40.200000000000003</v>
      </c>
      <c r="O114" s="325" t="s">
        <v>460</v>
      </c>
      <c r="P114" s="325">
        <v>42</v>
      </c>
      <c r="Q114" s="325" t="s">
        <v>460</v>
      </c>
    </row>
    <row r="115" spans="1:17" x14ac:dyDescent="0.25">
      <c r="A115" s="325">
        <v>201718</v>
      </c>
      <c r="B115" s="325" t="s">
        <v>144</v>
      </c>
      <c r="C115" s="325" t="s">
        <v>123</v>
      </c>
      <c r="D115" s="325" t="s">
        <v>38</v>
      </c>
      <c r="E115" s="325" t="s">
        <v>138</v>
      </c>
      <c r="F115" s="325" t="s">
        <v>23</v>
      </c>
      <c r="G115" s="325">
        <v>872</v>
      </c>
      <c r="H115" s="325" t="s">
        <v>333</v>
      </c>
      <c r="I115" s="325" t="s">
        <v>16</v>
      </c>
      <c r="J115" s="325" t="str">
        <f t="shared" si="2"/>
        <v xml:space="preserve">CharWokinghamTotal Total </v>
      </c>
      <c r="K115" s="325" t="s">
        <v>474</v>
      </c>
      <c r="M115" s="325" t="str">
        <f t="shared" si="3"/>
        <v xml:space="preserve">Total </v>
      </c>
      <c r="N115" s="325">
        <v>53.7</v>
      </c>
      <c r="O115" s="325" t="s">
        <v>460</v>
      </c>
      <c r="P115" s="325">
        <v>57</v>
      </c>
      <c r="Q115" s="325" t="s">
        <v>460</v>
      </c>
    </row>
    <row r="116" spans="1:17" x14ac:dyDescent="0.25">
      <c r="A116" s="325">
        <v>201718</v>
      </c>
      <c r="B116" s="325" t="s">
        <v>144</v>
      </c>
      <c r="C116" s="325" t="s">
        <v>123</v>
      </c>
      <c r="D116" s="325" t="s">
        <v>38</v>
      </c>
      <c r="E116" s="325" t="s">
        <v>139</v>
      </c>
      <c r="F116" s="325" t="s">
        <v>43</v>
      </c>
      <c r="G116" s="325">
        <v>800</v>
      </c>
      <c r="H116" s="325" t="s">
        <v>334</v>
      </c>
      <c r="I116" s="325" t="s">
        <v>335</v>
      </c>
      <c r="J116" s="325" t="str">
        <f t="shared" si="2"/>
        <v xml:space="preserve">CharBath and North East SomersetTotal Total </v>
      </c>
      <c r="K116" s="325" t="s">
        <v>474</v>
      </c>
      <c r="M116" s="325" t="str">
        <f t="shared" si="3"/>
        <v xml:space="preserve">Total </v>
      </c>
      <c r="N116" s="325">
        <v>93.3</v>
      </c>
      <c r="O116" s="325" t="s">
        <v>460</v>
      </c>
      <c r="P116" s="325">
        <v>107</v>
      </c>
      <c r="Q116" s="325" t="s">
        <v>460</v>
      </c>
    </row>
    <row r="117" spans="1:17" x14ac:dyDescent="0.25">
      <c r="A117" s="325">
        <v>201718</v>
      </c>
      <c r="B117" s="325" t="s">
        <v>144</v>
      </c>
      <c r="C117" s="325" t="s">
        <v>123</v>
      </c>
      <c r="D117" s="325" t="s">
        <v>38</v>
      </c>
      <c r="E117" s="325" t="s">
        <v>139</v>
      </c>
      <c r="F117" s="325" t="s">
        <v>43</v>
      </c>
      <c r="G117" s="325">
        <v>837</v>
      </c>
      <c r="H117" s="325" t="s">
        <v>336</v>
      </c>
      <c r="I117" s="325" t="s">
        <v>337</v>
      </c>
      <c r="J117" s="325" t="str">
        <f t="shared" si="2"/>
        <v xml:space="preserve">CharBournemouthTotal Total </v>
      </c>
      <c r="K117" s="325" t="s">
        <v>474</v>
      </c>
      <c r="M117" s="325" t="str">
        <f t="shared" si="3"/>
        <v xml:space="preserve">Total </v>
      </c>
      <c r="N117" s="325">
        <v>146.4</v>
      </c>
      <c r="O117" s="325" t="s">
        <v>460</v>
      </c>
      <c r="P117" s="325">
        <v>162</v>
      </c>
      <c r="Q117" s="325" t="s">
        <v>460</v>
      </c>
    </row>
    <row r="118" spans="1:17" x14ac:dyDescent="0.25">
      <c r="A118" s="325">
        <v>201718</v>
      </c>
      <c r="B118" s="325" t="s">
        <v>144</v>
      </c>
      <c r="C118" s="325" t="s">
        <v>123</v>
      </c>
      <c r="D118" s="325" t="s">
        <v>38</v>
      </c>
      <c r="E118" s="325" t="s">
        <v>139</v>
      </c>
      <c r="F118" s="325" t="s">
        <v>43</v>
      </c>
      <c r="G118" s="325">
        <v>801</v>
      </c>
      <c r="H118" s="325" t="s">
        <v>338</v>
      </c>
      <c r="I118" s="325" t="s">
        <v>339</v>
      </c>
      <c r="J118" s="325" t="str">
        <f t="shared" si="2"/>
        <v xml:space="preserve">CharBristol City ofTotal Total </v>
      </c>
      <c r="K118" s="325" t="s">
        <v>474</v>
      </c>
      <c r="M118" s="325" t="str">
        <f t="shared" si="3"/>
        <v xml:space="preserve">Total </v>
      </c>
      <c r="N118" s="325">
        <v>268.7</v>
      </c>
      <c r="O118" s="325" t="s">
        <v>460</v>
      </c>
      <c r="P118" s="325">
        <v>311</v>
      </c>
      <c r="Q118" s="325" t="s">
        <v>460</v>
      </c>
    </row>
    <row r="119" spans="1:17" x14ac:dyDescent="0.25">
      <c r="A119" s="325">
        <v>201718</v>
      </c>
      <c r="B119" s="325" t="s">
        <v>144</v>
      </c>
      <c r="C119" s="325" t="s">
        <v>123</v>
      </c>
      <c r="D119" s="325" t="s">
        <v>38</v>
      </c>
      <c r="E119" s="325" t="s">
        <v>139</v>
      </c>
      <c r="F119" s="325" t="s">
        <v>43</v>
      </c>
      <c r="G119" s="325">
        <v>908</v>
      </c>
      <c r="H119" s="325" t="s">
        <v>340</v>
      </c>
      <c r="I119" s="325" t="s">
        <v>341</v>
      </c>
      <c r="J119" s="325" t="str">
        <f t="shared" si="2"/>
        <v xml:space="preserve">CharCornwallTotal Total </v>
      </c>
      <c r="K119" s="325" t="s">
        <v>474</v>
      </c>
      <c r="M119" s="325" t="str">
        <f t="shared" si="3"/>
        <v xml:space="preserve">Total </v>
      </c>
      <c r="N119" s="325">
        <v>239.2</v>
      </c>
      <c r="O119" s="325" t="s">
        <v>460</v>
      </c>
      <c r="P119" s="325">
        <v>264</v>
      </c>
      <c r="Q119" s="325" t="s">
        <v>460</v>
      </c>
    </row>
    <row r="120" spans="1:17" x14ac:dyDescent="0.25">
      <c r="A120" s="325">
        <v>201718</v>
      </c>
      <c r="B120" s="325" t="s">
        <v>144</v>
      </c>
      <c r="C120" s="325" t="s">
        <v>123</v>
      </c>
      <c r="D120" s="325" t="s">
        <v>38</v>
      </c>
      <c r="E120" s="325" t="s">
        <v>139</v>
      </c>
      <c r="F120" s="325" t="s">
        <v>43</v>
      </c>
      <c r="G120" s="325">
        <v>878</v>
      </c>
      <c r="H120" s="325" t="s">
        <v>342</v>
      </c>
      <c r="I120" s="325" t="s">
        <v>343</v>
      </c>
      <c r="J120" s="325" t="str">
        <f t="shared" si="2"/>
        <v xml:space="preserve">CharDevonTotal Total </v>
      </c>
      <c r="K120" s="325" t="s">
        <v>474</v>
      </c>
      <c r="M120" s="325" t="str">
        <f t="shared" si="3"/>
        <v xml:space="preserve">Total </v>
      </c>
      <c r="N120" s="325">
        <v>316.7</v>
      </c>
      <c r="O120" s="325" t="s">
        <v>460</v>
      </c>
      <c r="P120" s="325">
        <v>345</v>
      </c>
      <c r="Q120" s="325" t="s">
        <v>460</v>
      </c>
    </row>
    <row r="121" spans="1:17" x14ac:dyDescent="0.25">
      <c r="A121" s="325">
        <v>201718</v>
      </c>
      <c r="B121" s="325" t="s">
        <v>144</v>
      </c>
      <c r="C121" s="325" t="s">
        <v>123</v>
      </c>
      <c r="D121" s="325" t="s">
        <v>38</v>
      </c>
      <c r="E121" s="325" t="s">
        <v>139</v>
      </c>
      <c r="F121" s="325" t="s">
        <v>43</v>
      </c>
      <c r="G121" s="325">
        <v>835</v>
      </c>
      <c r="H121" s="325" t="s">
        <v>344</v>
      </c>
      <c r="I121" s="325" t="s">
        <v>345</v>
      </c>
      <c r="J121" s="325" t="str">
        <f t="shared" si="2"/>
        <v xml:space="preserve">CharDorsetTotal Total </v>
      </c>
      <c r="K121" s="325" t="s">
        <v>474</v>
      </c>
      <c r="M121" s="325" t="str">
        <f t="shared" si="3"/>
        <v xml:space="preserve">Total </v>
      </c>
      <c r="N121" s="325">
        <v>199.3</v>
      </c>
      <c r="O121" s="325" t="s">
        <v>460</v>
      </c>
      <c r="P121" s="325">
        <v>216</v>
      </c>
      <c r="Q121" s="325" t="s">
        <v>460</v>
      </c>
    </row>
    <row r="122" spans="1:17" x14ac:dyDescent="0.25">
      <c r="A122" s="325">
        <v>201718</v>
      </c>
      <c r="B122" s="325" t="s">
        <v>144</v>
      </c>
      <c r="C122" s="325" t="s">
        <v>123</v>
      </c>
      <c r="D122" s="325" t="s">
        <v>38</v>
      </c>
      <c r="E122" s="325" t="s">
        <v>139</v>
      </c>
      <c r="F122" s="325" t="s">
        <v>43</v>
      </c>
      <c r="G122" s="325">
        <v>916</v>
      </c>
      <c r="H122" s="325" t="s">
        <v>346</v>
      </c>
      <c r="I122" s="325" t="s">
        <v>347</v>
      </c>
      <c r="J122" s="325" t="str">
        <f t="shared" si="2"/>
        <v xml:space="preserve">CharGloucestershireTotal Total </v>
      </c>
      <c r="K122" s="325" t="s">
        <v>474</v>
      </c>
      <c r="M122" s="325" t="str">
        <f t="shared" si="3"/>
        <v xml:space="preserve">Total </v>
      </c>
      <c r="N122" s="325">
        <v>264</v>
      </c>
      <c r="O122" s="325" t="s">
        <v>460</v>
      </c>
      <c r="P122" s="325">
        <v>296</v>
      </c>
      <c r="Q122" s="325" t="s">
        <v>460</v>
      </c>
    </row>
    <row r="123" spans="1:17" x14ac:dyDescent="0.25">
      <c r="A123" s="325">
        <v>201718</v>
      </c>
      <c r="B123" s="325" t="s">
        <v>144</v>
      </c>
      <c r="C123" s="325" t="s">
        <v>123</v>
      </c>
      <c r="D123" s="325" t="s">
        <v>38</v>
      </c>
      <c r="E123" s="325" t="s">
        <v>139</v>
      </c>
      <c r="F123" s="325" t="s">
        <v>43</v>
      </c>
      <c r="G123" s="325">
        <v>420</v>
      </c>
      <c r="H123" s="325" t="s">
        <v>348</v>
      </c>
      <c r="I123" s="325" t="s">
        <v>349</v>
      </c>
      <c r="J123" s="325" t="str">
        <f t="shared" si="2"/>
        <v xml:space="preserve">CharIsles of ScillyTotal Total </v>
      </c>
      <c r="K123" s="325" t="s">
        <v>474</v>
      </c>
      <c r="M123" s="325" t="str">
        <f t="shared" si="3"/>
        <v xml:space="preserve">Total </v>
      </c>
      <c r="N123" s="325">
        <v>2</v>
      </c>
      <c r="O123" s="325" t="s">
        <v>460</v>
      </c>
      <c r="P123" s="325">
        <v>2</v>
      </c>
      <c r="Q123" s="325" t="s">
        <v>460</v>
      </c>
    </row>
    <row r="124" spans="1:17" x14ac:dyDescent="0.25">
      <c r="A124" s="325">
        <v>201718</v>
      </c>
      <c r="B124" s="325" t="s">
        <v>144</v>
      </c>
      <c r="C124" s="325" t="s">
        <v>123</v>
      </c>
      <c r="D124" s="325" t="s">
        <v>38</v>
      </c>
      <c r="E124" s="325" t="s">
        <v>139</v>
      </c>
      <c r="F124" s="325" t="s">
        <v>43</v>
      </c>
      <c r="G124" s="325">
        <v>802</v>
      </c>
      <c r="H124" s="325" t="s">
        <v>351</v>
      </c>
      <c r="I124" s="325" t="s">
        <v>352</v>
      </c>
      <c r="J124" s="325" t="str">
        <f t="shared" si="2"/>
        <v xml:space="preserve">CharNorth SomersetTotal Total </v>
      </c>
      <c r="K124" s="325" t="s">
        <v>474</v>
      </c>
      <c r="M124" s="325" t="str">
        <f t="shared" si="3"/>
        <v xml:space="preserve">Total </v>
      </c>
      <c r="N124" s="325">
        <v>83.8</v>
      </c>
      <c r="O124" s="325" t="s">
        <v>460</v>
      </c>
      <c r="P124" s="325">
        <v>95</v>
      </c>
      <c r="Q124" s="325" t="s">
        <v>460</v>
      </c>
    </row>
    <row r="125" spans="1:17" x14ac:dyDescent="0.25">
      <c r="A125" s="325">
        <v>201718</v>
      </c>
      <c r="B125" s="325" t="s">
        <v>144</v>
      </c>
      <c r="C125" s="325" t="s">
        <v>123</v>
      </c>
      <c r="D125" s="325" t="s">
        <v>38</v>
      </c>
      <c r="E125" s="325" t="s">
        <v>139</v>
      </c>
      <c r="F125" s="325" t="s">
        <v>43</v>
      </c>
      <c r="G125" s="325">
        <v>879</v>
      </c>
      <c r="H125" s="325" t="s">
        <v>353</v>
      </c>
      <c r="I125" s="325" t="s">
        <v>354</v>
      </c>
      <c r="J125" s="325" t="str">
        <f t="shared" si="2"/>
        <v xml:space="preserve">CharPlymouthTotal Total </v>
      </c>
      <c r="K125" s="325" t="s">
        <v>474</v>
      </c>
      <c r="M125" s="325" t="str">
        <f t="shared" si="3"/>
        <v xml:space="preserve">Total </v>
      </c>
      <c r="N125" s="325">
        <v>165.4</v>
      </c>
      <c r="O125" s="325" t="s">
        <v>460</v>
      </c>
      <c r="P125" s="325">
        <v>170</v>
      </c>
      <c r="Q125" s="325" t="s">
        <v>460</v>
      </c>
    </row>
    <row r="126" spans="1:17" x14ac:dyDescent="0.25">
      <c r="A126" s="325">
        <v>201718</v>
      </c>
      <c r="B126" s="325" t="s">
        <v>144</v>
      </c>
      <c r="C126" s="325" t="s">
        <v>123</v>
      </c>
      <c r="D126" s="325" t="s">
        <v>38</v>
      </c>
      <c r="E126" s="325" t="s">
        <v>139</v>
      </c>
      <c r="F126" s="325" t="s">
        <v>43</v>
      </c>
      <c r="G126" s="325">
        <v>836</v>
      </c>
      <c r="H126" s="325" t="s">
        <v>355</v>
      </c>
      <c r="I126" s="325" t="s">
        <v>356</v>
      </c>
      <c r="J126" s="325" t="str">
        <f t="shared" si="2"/>
        <v xml:space="preserve">CharPooleTotal Total </v>
      </c>
      <c r="K126" s="325" t="s">
        <v>474</v>
      </c>
      <c r="M126" s="325" t="str">
        <f t="shared" si="3"/>
        <v xml:space="preserve">Total </v>
      </c>
      <c r="N126" s="325">
        <v>97.5</v>
      </c>
      <c r="O126" s="325" t="s">
        <v>460</v>
      </c>
      <c r="P126" s="325">
        <v>109</v>
      </c>
      <c r="Q126" s="325" t="s">
        <v>460</v>
      </c>
    </row>
    <row r="127" spans="1:17" x14ac:dyDescent="0.25">
      <c r="A127" s="325">
        <v>201718</v>
      </c>
      <c r="B127" s="325" t="s">
        <v>144</v>
      </c>
      <c r="C127" s="325" t="s">
        <v>123</v>
      </c>
      <c r="D127" s="325" t="s">
        <v>38</v>
      </c>
      <c r="E127" s="325" t="s">
        <v>139</v>
      </c>
      <c r="F127" s="325" t="s">
        <v>43</v>
      </c>
      <c r="G127" s="325">
        <v>933</v>
      </c>
      <c r="H127" s="325" t="s">
        <v>357</v>
      </c>
      <c r="I127" s="325" t="s">
        <v>27</v>
      </c>
      <c r="J127" s="325" t="str">
        <f t="shared" si="2"/>
        <v xml:space="preserve">CharSomersetTotal Total </v>
      </c>
      <c r="K127" s="325" t="s">
        <v>474</v>
      </c>
      <c r="M127" s="325" t="str">
        <f t="shared" si="3"/>
        <v xml:space="preserve">Total </v>
      </c>
      <c r="N127" s="325">
        <v>233.2</v>
      </c>
      <c r="O127" s="325" t="s">
        <v>460</v>
      </c>
      <c r="P127" s="325">
        <v>253</v>
      </c>
      <c r="Q127" s="325" t="s">
        <v>460</v>
      </c>
    </row>
    <row r="128" spans="1:17" x14ac:dyDescent="0.25">
      <c r="A128" s="325">
        <v>201718</v>
      </c>
      <c r="B128" s="325" t="s">
        <v>144</v>
      </c>
      <c r="C128" s="325" t="s">
        <v>123</v>
      </c>
      <c r="D128" s="325" t="s">
        <v>38</v>
      </c>
      <c r="E128" s="325" t="s">
        <v>139</v>
      </c>
      <c r="F128" s="325" t="s">
        <v>43</v>
      </c>
      <c r="G128" s="325">
        <v>803</v>
      </c>
      <c r="H128" s="325" t="s">
        <v>358</v>
      </c>
      <c r="I128" s="325" t="s">
        <v>359</v>
      </c>
      <c r="J128" s="325" t="str">
        <f t="shared" si="2"/>
        <v xml:space="preserve">CharSouth GloucestershireTotal Total </v>
      </c>
      <c r="K128" s="325" t="s">
        <v>474</v>
      </c>
      <c r="M128" s="325" t="str">
        <f t="shared" si="3"/>
        <v xml:space="preserve">Total </v>
      </c>
      <c r="N128" s="325">
        <v>115.5</v>
      </c>
      <c r="O128" s="325" t="s">
        <v>460</v>
      </c>
      <c r="P128" s="325">
        <v>123</v>
      </c>
      <c r="Q128" s="325" t="s">
        <v>460</v>
      </c>
    </row>
    <row r="129" spans="1:17" x14ac:dyDescent="0.25">
      <c r="A129" s="325">
        <v>201718</v>
      </c>
      <c r="B129" s="325" t="s">
        <v>144</v>
      </c>
      <c r="C129" s="325" t="s">
        <v>123</v>
      </c>
      <c r="D129" s="325" t="s">
        <v>38</v>
      </c>
      <c r="E129" s="325" t="s">
        <v>139</v>
      </c>
      <c r="F129" s="325" t="s">
        <v>43</v>
      </c>
      <c r="G129" s="325">
        <v>866</v>
      </c>
      <c r="H129" s="325" t="s">
        <v>360</v>
      </c>
      <c r="I129" s="325" t="s">
        <v>41</v>
      </c>
      <c r="J129" s="325" t="str">
        <f t="shared" si="2"/>
        <v xml:space="preserve">CharSwindonTotal Total </v>
      </c>
      <c r="K129" s="325" t="s">
        <v>474</v>
      </c>
      <c r="M129" s="325" t="str">
        <f t="shared" si="3"/>
        <v xml:space="preserve">Total </v>
      </c>
      <c r="N129" s="325">
        <v>87.7</v>
      </c>
      <c r="O129" s="325" t="s">
        <v>460</v>
      </c>
      <c r="P129" s="325">
        <v>95</v>
      </c>
      <c r="Q129" s="325" t="s">
        <v>460</v>
      </c>
    </row>
    <row r="130" spans="1:17" x14ac:dyDescent="0.25">
      <c r="A130" s="325">
        <v>201718</v>
      </c>
      <c r="B130" s="325" t="s">
        <v>144</v>
      </c>
      <c r="C130" s="325" t="s">
        <v>123</v>
      </c>
      <c r="D130" s="325" t="s">
        <v>38</v>
      </c>
      <c r="E130" s="325" t="s">
        <v>139</v>
      </c>
      <c r="F130" s="325" t="s">
        <v>43</v>
      </c>
      <c r="G130" s="325">
        <v>880</v>
      </c>
      <c r="H130" s="325" t="s">
        <v>361</v>
      </c>
      <c r="I130" s="325" t="s">
        <v>76</v>
      </c>
      <c r="J130" s="325" t="str">
        <f t="shared" si="2"/>
        <v xml:space="preserve">CharTorbayTotal Total </v>
      </c>
      <c r="K130" s="325" t="s">
        <v>474</v>
      </c>
      <c r="M130" s="325" t="str">
        <f t="shared" si="3"/>
        <v xml:space="preserve">Total </v>
      </c>
      <c r="N130" s="325">
        <v>72.5</v>
      </c>
      <c r="O130" s="325" t="s">
        <v>460</v>
      </c>
      <c r="P130" s="325">
        <v>79</v>
      </c>
      <c r="Q130" s="325" t="s">
        <v>460</v>
      </c>
    </row>
    <row r="131" spans="1:17" x14ac:dyDescent="0.25">
      <c r="A131" s="325">
        <v>201718</v>
      </c>
      <c r="B131" s="325" t="s">
        <v>144</v>
      </c>
      <c r="C131" s="325" t="s">
        <v>123</v>
      </c>
      <c r="D131" s="325" t="s">
        <v>38</v>
      </c>
      <c r="E131" s="325" t="s">
        <v>139</v>
      </c>
      <c r="F131" s="325" t="s">
        <v>43</v>
      </c>
      <c r="G131" s="325">
        <v>865</v>
      </c>
      <c r="H131" s="325" t="s">
        <v>363</v>
      </c>
      <c r="I131" s="325" t="s">
        <v>364</v>
      </c>
      <c r="J131" s="325" t="str">
        <f t="shared" ref="J131:J194" si="4">CONCATENATE("Char",I131,K131,L131,M131)</f>
        <v xml:space="preserve">CharWiltshireTotal Total </v>
      </c>
      <c r="K131" s="325" t="s">
        <v>474</v>
      </c>
      <c r="M131" s="325" t="str">
        <f t="shared" ref="M131:M194" si="5">CONCATENATE(K131,L131,)</f>
        <v xml:space="preserve">Total </v>
      </c>
      <c r="N131" s="325">
        <v>207.2</v>
      </c>
      <c r="O131" s="325" t="s">
        <v>460</v>
      </c>
      <c r="P131" s="325">
        <v>226</v>
      </c>
      <c r="Q131" s="325" t="s">
        <v>460</v>
      </c>
    </row>
    <row r="132" spans="1:17" x14ac:dyDescent="0.25">
      <c r="A132" s="325">
        <v>201718</v>
      </c>
      <c r="B132" s="325" t="s">
        <v>144</v>
      </c>
      <c r="C132" s="325" t="s">
        <v>123</v>
      </c>
      <c r="D132" s="325" t="s">
        <v>38</v>
      </c>
      <c r="E132" s="325" t="s">
        <v>140</v>
      </c>
      <c r="F132" s="325" t="s">
        <v>141</v>
      </c>
      <c r="G132" s="325">
        <v>202</v>
      </c>
      <c r="H132" s="325" t="s">
        <v>365</v>
      </c>
      <c r="I132" s="325" t="s">
        <v>366</v>
      </c>
      <c r="J132" s="325" t="str">
        <f t="shared" si="4"/>
        <v xml:space="preserve">CharCamdenTotal Total </v>
      </c>
      <c r="K132" s="325" t="s">
        <v>474</v>
      </c>
      <c r="M132" s="325" t="str">
        <f t="shared" si="5"/>
        <v xml:space="preserve">Total </v>
      </c>
      <c r="N132" s="325">
        <v>182.4</v>
      </c>
      <c r="O132" s="325" t="s">
        <v>460</v>
      </c>
      <c r="P132" s="325">
        <v>193</v>
      </c>
      <c r="Q132" s="325" t="s">
        <v>460</v>
      </c>
    </row>
    <row r="133" spans="1:17" x14ac:dyDescent="0.25">
      <c r="A133" s="325">
        <v>201718</v>
      </c>
      <c r="B133" s="325" t="s">
        <v>144</v>
      </c>
      <c r="C133" s="325" t="s">
        <v>123</v>
      </c>
      <c r="D133" s="325" t="s">
        <v>38</v>
      </c>
      <c r="E133" s="325" t="s">
        <v>140</v>
      </c>
      <c r="F133" s="325" t="s">
        <v>141</v>
      </c>
      <c r="G133" s="325">
        <v>201</v>
      </c>
      <c r="H133" s="325" t="s">
        <v>367</v>
      </c>
      <c r="I133" s="325" t="s">
        <v>368</v>
      </c>
      <c r="J133" s="325" t="str">
        <f t="shared" si="4"/>
        <v xml:space="preserve">CharCity of LondonTotal Total </v>
      </c>
      <c r="K133" s="325" t="s">
        <v>474</v>
      </c>
      <c r="M133" s="325" t="str">
        <f t="shared" si="5"/>
        <v xml:space="preserve">Total </v>
      </c>
      <c r="N133" s="325">
        <v>7.6</v>
      </c>
      <c r="O133" s="325" t="s">
        <v>460</v>
      </c>
      <c r="P133" s="325">
        <v>8</v>
      </c>
      <c r="Q133" s="325" t="s">
        <v>460</v>
      </c>
    </row>
    <row r="134" spans="1:17" x14ac:dyDescent="0.25">
      <c r="A134" s="325">
        <v>201718</v>
      </c>
      <c r="B134" s="325" t="s">
        <v>144</v>
      </c>
      <c r="C134" s="325" t="s">
        <v>123</v>
      </c>
      <c r="D134" s="325" t="s">
        <v>38</v>
      </c>
      <c r="E134" s="325" t="s">
        <v>140</v>
      </c>
      <c r="F134" s="325" t="s">
        <v>141</v>
      </c>
      <c r="G134" s="325">
        <v>204</v>
      </c>
      <c r="H134" s="325" t="s">
        <v>369</v>
      </c>
      <c r="I134" s="325" t="s">
        <v>370</v>
      </c>
      <c r="J134" s="325" t="str">
        <f t="shared" si="4"/>
        <v xml:space="preserve">CharHackneyTotal Total </v>
      </c>
      <c r="K134" s="325" t="s">
        <v>474</v>
      </c>
      <c r="M134" s="325" t="str">
        <f t="shared" si="5"/>
        <v xml:space="preserve">Total </v>
      </c>
      <c r="N134" s="325">
        <v>170.6</v>
      </c>
      <c r="O134" s="325" t="s">
        <v>460</v>
      </c>
      <c r="P134" s="325">
        <v>175</v>
      </c>
      <c r="Q134" s="325" t="s">
        <v>460</v>
      </c>
    </row>
    <row r="135" spans="1:17" x14ac:dyDescent="0.25">
      <c r="A135" s="325">
        <v>201718</v>
      </c>
      <c r="B135" s="325" t="s">
        <v>144</v>
      </c>
      <c r="C135" s="325" t="s">
        <v>123</v>
      </c>
      <c r="D135" s="325" t="s">
        <v>38</v>
      </c>
      <c r="E135" s="325" t="s">
        <v>140</v>
      </c>
      <c r="F135" s="325" t="s">
        <v>141</v>
      </c>
      <c r="G135" s="325">
        <v>205</v>
      </c>
      <c r="H135" s="325" t="s">
        <v>371</v>
      </c>
      <c r="I135" s="325" t="s">
        <v>372</v>
      </c>
      <c r="J135" s="325" t="str">
        <f t="shared" si="4"/>
        <v xml:space="preserve">CharHammersmith and FulhamTotal Total </v>
      </c>
      <c r="K135" s="325" t="s">
        <v>474</v>
      </c>
      <c r="M135" s="325" t="str">
        <f t="shared" si="5"/>
        <v xml:space="preserve">Total </v>
      </c>
      <c r="N135" s="325">
        <v>137.5</v>
      </c>
      <c r="O135" s="325" t="s">
        <v>460</v>
      </c>
      <c r="P135" s="325">
        <v>143</v>
      </c>
      <c r="Q135" s="325" t="s">
        <v>460</v>
      </c>
    </row>
    <row r="136" spans="1:17" x14ac:dyDescent="0.25">
      <c r="A136" s="325">
        <v>201718</v>
      </c>
      <c r="B136" s="325" t="s">
        <v>144</v>
      </c>
      <c r="C136" s="325" t="s">
        <v>123</v>
      </c>
      <c r="D136" s="325" t="s">
        <v>38</v>
      </c>
      <c r="E136" s="325" t="s">
        <v>140</v>
      </c>
      <c r="F136" s="325" t="s">
        <v>141</v>
      </c>
      <c r="G136" s="325">
        <v>309</v>
      </c>
      <c r="H136" s="325" t="s">
        <v>373</v>
      </c>
      <c r="I136" s="325" t="s">
        <v>374</v>
      </c>
      <c r="J136" s="325" t="str">
        <f t="shared" si="4"/>
        <v xml:space="preserve">CharHaringeyTotal Total </v>
      </c>
      <c r="K136" s="325" t="s">
        <v>474</v>
      </c>
      <c r="M136" s="325" t="str">
        <f t="shared" si="5"/>
        <v xml:space="preserve">Total </v>
      </c>
      <c r="N136" s="325">
        <v>140.6</v>
      </c>
      <c r="O136" s="325" t="s">
        <v>460</v>
      </c>
      <c r="P136" s="325">
        <v>143</v>
      </c>
      <c r="Q136" s="325" t="s">
        <v>460</v>
      </c>
    </row>
    <row r="137" spans="1:17" x14ac:dyDescent="0.25">
      <c r="A137" s="325">
        <v>201718</v>
      </c>
      <c r="B137" s="325" t="s">
        <v>144</v>
      </c>
      <c r="C137" s="325" t="s">
        <v>123</v>
      </c>
      <c r="D137" s="325" t="s">
        <v>38</v>
      </c>
      <c r="E137" s="325" t="s">
        <v>140</v>
      </c>
      <c r="F137" s="325" t="s">
        <v>141</v>
      </c>
      <c r="G137" s="325">
        <v>206</v>
      </c>
      <c r="H137" s="325" t="s">
        <v>375</v>
      </c>
      <c r="I137" s="325" t="s">
        <v>376</v>
      </c>
      <c r="J137" s="325" t="str">
        <f t="shared" si="4"/>
        <v xml:space="preserve">CharIslingtonTotal Total </v>
      </c>
      <c r="K137" s="325" t="s">
        <v>474</v>
      </c>
      <c r="M137" s="325" t="str">
        <f t="shared" si="5"/>
        <v xml:space="preserve">Total </v>
      </c>
      <c r="N137" s="325">
        <v>214.4</v>
      </c>
      <c r="O137" s="325" t="s">
        <v>460</v>
      </c>
      <c r="P137" s="325">
        <v>228</v>
      </c>
      <c r="Q137" s="325" t="s">
        <v>460</v>
      </c>
    </row>
    <row r="138" spans="1:17" x14ac:dyDescent="0.25">
      <c r="A138" s="325">
        <v>201718</v>
      </c>
      <c r="B138" s="325" t="s">
        <v>144</v>
      </c>
      <c r="C138" s="325" t="s">
        <v>123</v>
      </c>
      <c r="D138" s="325" t="s">
        <v>38</v>
      </c>
      <c r="E138" s="325" t="s">
        <v>140</v>
      </c>
      <c r="F138" s="325" t="s">
        <v>141</v>
      </c>
      <c r="G138" s="325">
        <v>207</v>
      </c>
      <c r="H138" s="325" t="s">
        <v>377</v>
      </c>
      <c r="I138" s="325" t="s">
        <v>378</v>
      </c>
      <c r="J138" s="325" t="str">
        <f t="shared" si="4"/>
        <v xml:space="preserve">CharKensington and ChelseaTotal Total </v>
      </c>
      <c r="K138" s="325" t="s">
        <v>474</v>
      </c>
      <c r="M138" s="325" t="str">
        <f t="shared" si="5"/>
        <v xml:space="preserve">Total </v>
      </c>
      <c r="N138" s="325">
        <v>143.1</v>
      </c>
      <c r="O138" s="325" t="s">
        <v>460</v>
      </c>
      <c r="P138" s="325">
        <v>151</v>
      </c>
      <c r="Q138" s="325" t="s">
        <v>460</v>
      </c>
    </row>
    <row r="139" spans="1:17" x14ac:dyDescent="0.25">
      <c r="A139" s="325">
        <v>201718</v>
      </c>
      <c r="B139" s="325" t="s">
        <v>144</v>
      </c>
      <c r="C139" s="325" t="s">
        <v>123</v>
      </c>
      <c r="D139" s="325" t="s">
        <v>38</v>
      </c>
      <c r="E139" s="325" t="s">
        <v>140</v>
      </c>
      <c r="F139" s="325" t="s">
        <v>141</v>
      </c>
      <c r="G139" s="325">
        <v>208</v>
      </c>
      <c r="H139" s="325" t="s">
        <v>379</v>
      </c>
      <c r="I139" s="325" t="s">
        <v>380</v>
      </c>
      <c r="J139" s="325" t="str">
        <f t="shared" si="4"/>
        <v xml:space="preserve">CharLambethTotal Total </v>
      </c>
      <c r="K139" s="325" t="s">
        <v>474</v>
      </c>
      <c r="M139" s="325" t="str">
        <f t="shared" si="5"/>
        <v xml:space="preserve">Total </v>
      </c>
      <c r="N139" s="325">
        <v>162.30000000000001</v>
      </c>
      <c r="O139" s="325" t="s">
        <v>460</v>
      </c>
      <c r="P139" s="325">
        <v>166</v>
      </c>
      <c r="Q139" s="325" t="s">
        <v>460</v>
      </c>
    </row>
    <row r="140" spans="1:17" x14ac:dyDescent="0.25">
      <c r="A140" s="325">
        <v>201718</v>
      </c>
      <c r="B140" s="325" t="s">
        <v>144</v>
      </c>
      <c r="C140" s="325" t="s">
        <v>123</v>
      </c>
      <c r="D140" s="325" t="s">
        <v>38</v>
      </c>
      <c r="E140" s="325" t="s">
        <v>140</v>
      </c>
      <c r="F140" s="325" t="s">
        <v>141</v>
      </c>
      <c r="G140" s="325">
        <v>209</v>
      </c>
      <c r="H140" s="325" t="s">
        <v>381</v>
      </c>
      <c r="I140" s="325" t="s">
        <v>382</v>
      </c>
      <c r="J140" s="325" t="str">
        <f t="shared" si="4"/>
        <v xml:space="preserve">CharLewishamTotal Total </v>
      </c>
      <c r="K140" s="325" t="s">
        <v>474</v>
      </c>
      <c r="M140" s="325" t="str">
        <f t="shared" si="5"/>
        <v xml:space="preserve">Total </v>
      </c>
      <c r="N140" s="325">
        <v>153.30000000000001</v>
      </c>
      <c r="O140" s="325" t="s">
        <v>460</v>
      </c>
      <c r="P140" s="325">
        <v>164</v>
      </c>
      <c r="Q140" s="325" t="s">
        <v>460</v>
      </c>
    </row>
    <row r="141" spans="1:17" x14ac:dyDescent="0.25">
      <c r="A141" s="325">
        <v>201718</v>
      </c>
      <c r="B141" s="325" t="s">
        <v>144</v>
      </c>
      <c r="C141" s="325" t="s">
        <v>123</v>
      </c>
      <c r="D141" s="325" t="s">
        <v>38</v>
      </c>
      <c r="E141" s="325" t="s">
        <v>140</v>
      </c>
      <c r="F141" s="325" t="s">
        <v>141</v>
      </c>
      <c r="G141" s="325">
        <v>316</v>
      </c>
      <c r="H141" s="325" t="s">
        <v>383</v>
      </c>
      <c r="I141" s="325" t="s">
        <v>384</v>
      </c>
      <c r="J141" s="325" t="str">
        <f t="shared" si="4"/>
        <v xml:space="preserve">CharNewhamTotal Total </v>
      </c>
      <c r="K141" s="325" t="s">
        <v>474</v>
      </c>
      <c r="M141" s="325" t="str">
        <f t="shared" si="5"/>
        <v xml:space="preserve">Total </v>
      </c>
      <c r="N141" s="325">
        <v>161.19999999999999</v>
      </c>
      <c r="O141" s="325" t="s">
        <v>460</v>
      </c>
      <c r="P141" s="325">
        <v>164</v>
      </c>
      <c r="Q141" s="325" t="s">
        <v>460</v>
      </c>
    </row>
    <row r="142" spans="1:17" x14ac:dyDescent="0.25">
      <c r="A142" s="325">
        <v>201718</v>
      </c>
      <c r="B142" s="325" t="s">
        <v>144</v>
      </c>
      <c r="C142" s="325" t="s">
        <v>123</v>
      </c>
      <c r="D142" s="325" t="s">
        <v>38</v>
      </c>
      <c r="E142" s="325" t="s">
        <v>140</v>
      </c>
      <c r="F142" s="325" t="s">
        <v>141</v>
      </c>
      <c r="G142" s="325">
        <v>210</v>
      </c>
      <c r="H142" s="325" t="s">
        <v>385</v>
      </c>
      <c r="I142" s="325" t="s">
        <v>386</v>
      </c>
      <c r="J142" s="325" t="str">
        <f t="shared" si="4"/>
        <v xml:space="preserve">CharSouthwarkTotal Total </v>
      </c>
      <c r="K142" s="325" t="s">
        <v>474</v>
      </c>
      <c r="M142" s="325" t="str">
        <f t="shared" si="5"/>
        <v xml:space="preserve">Total </v>
      </c>
      <c r="N142" s="325">
        <v>229</v>
      </c>
      <c r="O142" s="325" t="s">
        <v>460</v>
      </c>
      <c r="P142" s="325">
        <v>254</v>
      </c>
      <c r="Q142" s="325" t="s">
        <v>460</v>
      </c>
    </row>
    <row r="143" spans="1:17" x14ac:dyDescent="0.25">
      <c r="A143" s="325">
        <v>201718</v>
      </c>
      <c r="B143" s="325" t="s">
        <v>144</v>
      </c>
      <c r="C143" s="325" t="s">
        <v>123</v>
      </c>
      <c r="D143" s="325" t="s">
        <v>38</v>
      </c>
      <c r="E143" s="325" t="s">
        <v>140</v>
      </c>
      <c r="F143" s="325" t="s">
        <v>141</v>
      </c>
      <c r="G143" s="325">
        <v>211</v>
      </c>
      <c r="H143" s="325" t="s">
        <v>387</v>
      </c>
      <c r="I143" s="325" t="s">
        <v>388</v>
      </c>
      <c r="J143" s="325" t="str">
        <f t="shared" si="4"/>
        <v xml:space="preserve">CharTower HamletsTotal Total </v>
      </c>
      <c r="K143" s="325" t="s">
        <v>474</v>
      </c>
      <c r="M143" s="325" t="str">
        <f t="shared" si="5"/>
        <v xml:space="preserve">Total </v>
      </c>
      <c r="N143" s="325">
        <v>215.1</v>
      </c>
      <c r="O143" s="325" t="s">
        <v>460</v>
      </c>
      <c r="P143" s="325">
        <v>225</v>
      </c>
      <c r="Q143" s="325" t="s">
        <v>460</v>
      </c>
    </row>
    <row r="144" spans="1:17" x14ac:dyDescent="0.25">
      <c r="A144" s="325">
        <v>201718</v>
      </c>
      <c r="B144" s="325" t="s">
        <v>144</v>
      </c>
      <c r="C144" s="325" t="s">
        <v>123</v>
      </c>
      <c r="D144" s="325" t="s">
        <v>38</v>
      </c>
      <c r="E144" s="325" t="s">
        <v>140</v>
      </c>
      <c r="F144" s="325" t="s">
        <v>141</v>
      </c>
      <c r="G144" s="325">
        <v>212</v>
      </c>
      <c r="H144" s="325" t="s">
        <v>389</v>
      </c>
      <c r="I144" s="325" t="s">
        <v>390</v>
      </c>
      <c r="J144" s="325" t="str">
        <f t="shared" si="4"/>
        <v xml:space="preserve">CharWandsworthTotal Total </v>
      </c>
      <c r="K144" s="325" t="s">
        <v>474</v>
      </c>
      <c r="M144" s="325" t="str">
        <f t="shared" si="5"/>
        <v xml:space="preserve">Total </v>
      </c>
      <c r="N144" s="325">
        <v>150.4</v>
      </c>
      <c r="O144" s="325" t="s">
        <v>460</v>
      </c>
      <c r="P144" s="325">
        <v>157</v>
      </c>
      <c r="Q144" s="325" t="s">
        <v>460</v>
      </c>
    </row>
    <row r="145" spans="1:17" x14ac:dyDescent="0.25">
      <c r="A145" s="325">
        <v>201718</v>
      </c>
      <c r="B145" s="325" t="s">
        <v>144</v>
      </c>
      <c r="C145" s="325" t="s">
        <v>123</v>
      </c>
      <c r="D145" s="325" t="s">
        <v>38</v>
      </c>
      <c r="E145" s="325" t="s">
        <v>140</v>
      </c>
      <c r="F145" s="325" t="s">
        <v>141</v>
      </c>
      <c r="G145" s="325">
        <v>213</v>
      </c>
      <c r="H145" s="325" t="s">
        <v>391</v>
      </c>
      <c r="I145" s="325" t="s">
        <v>392</v>
      </c>
      <c r="J145" s="325" t="str">
        <f t="shared" si="4"/>
        <v xml:space="preserve">CharWestminsterTotal Total </v>
      </c>
      <c r="K145" s="325" t="s">
        <v>474</v>
      </c>
      <c r="M145" s="325" t="str">
        <f t="shared" si="5"/>
        <v xml:space="preserve">Total </v>
      </c>
      <c r="N145" s="325">
        <v>123.4</v>
      </c>
      <c r="O145" s="325" t="s">
        <v>460</v>
      </c>
      <c r="P145" s="325">
        <v>125</v>
      </c>
      <c r="Q145" s="325" t="s">
        <v>460</v>
      </c>
    </row>
    <row r="146" spans="1:17" x14ac:dyDescent="0.25">
      <c r="A146" s="325">
        <v>201718</v>
      </c>
      <c r="B146" s="325" t="s">
        <v>144</v>
      </c>
      <c r="C146" s="325" t="s">
        <v>123</v>
      </c>
      <c r="D146" s="325" t="s">
        <v>38</v>
      </c>
      <c r="E146" s="325" t="s">
        <v>142</v>
      </c>
      <c r="F146" s="325" t="s">
        <v>143</v>
      </c>
      <c r="G146" s="325">
        <v>301</v>
      </c>
      <c r="H146" s="325" t="s">
        <v>393</v>
      </c>
      <c r="I146" s="325" t="s">
        <v>394</v>
      </c>
      <c r="J146" s="325" t="str">
        <f t="shared" si="4"/>
        <v xml:space="preserve">CharBarking and DagenhamTotal Total </v>
      </c>
      <c r="K146" s="325" t="s">
        <v>474</v>
      </c>
      <c r="M146" s="325" t="str">
        <f t="shared" si="5"/>
        <v xml:space="preserve">Total </v>
      </c>
      <c r="N146" s="325">
        <v>133.69999999999999</v>
      </c>
      <c r="O146" s="325" t="s">
        <v>460</v>
      </c>
      <c r="P146" s="325">
        <v>137</v>
      </c>
      <c r="Q146" s="325" t="s">
        <v>460</v>
      </c>
    </row>
    <row r="147" spans="1:17" x14ac:dyDescent="0.25">
      <c r="A147" s="325">
        <v>201718</v>
      </c>
      <c r="B147" s="325" t="s">
        <v>144</v>
      </c>
      <c r="C147" s="325" t="s">
        <v>123</v>
      </c>
      <c r="D147" s="325" t="s">
        <v>38</v>
      </c>
      <c r="E147" s="325" t="s">
        <v>142</v>
      </c>
      <c r="F147" s="325" t="s">
        <v>143</v>
      </c>
      <c r="G147" s="325">
        <v>302</v>
      </c>
      <c r="H147" s="325" t="s">
        <v>395</v>
      </c>
      <c r="I147" s="325" t="s">
        <v>396</v>
      </c>
      <c r="J147" s="325" t="str">
        <f t="shared" si="4"/>
        <v xml:space="preserve">CharBarnetTotal Total </v>
      </c>
      <c r="K147" s="325" t="s">
        <v>474</v>
      </c>
      <c r="M147" s="325" t="str">
        <f t="shared" si="5"/>
        <v xml:space="preserve">Total </v>
      </c>
      <c r="N147" s="325">
        <v>138.80000000000001</v>
      </c>
      <c r="O147" s="325" t="s">
        <v>460</v>
      </c>
      <c r="P147" s="325">
        <v>147</v>
      </c>
      <c r="Q147" s="325" t="s">
        <v>460</v>
      </c>
    </row>
    <row r="148" spans="1:17" x14ac:dyDescent="0.25">
      <c r="A148" s="325">
        <v>201718</v>
      </c>
      <c r="B148" s="325" t="s">
        <v>144</v>
      </c>
      <c r="C148" s="325" t="s">
        <v>123</v>
      </c>
      <c r="D148" s="325" t="s">
        <v>38</v>
      </c>
      <c r="E148" s="325" t="s">
        <v>142</v>
      </c>
      <c r="F148" s="325" t="s">
        <v>143</v>
      </c>
      <c r="G148" s="325">
        <v>303</v>
      </c>
      <c r="H148" s="325" t="s">
        <v>397</v>
      </c>
      <c r="I148" s="325" t="s">
        <v>398</v>
      </c>
      <c r="J148" s="325" t="str">
        <f t="shared" si="4"/>
        <v xml:space="preserve">CharBexleyTotal Total </v>
      </c>
      <c r="K148" s="325" t="s">
        <v>474</v>
      </c>
      <c r="M148" s="325" t="str">
        <f t="shared" si="5"/>
        <v xml:space="preserve">Total </v>
      </c>
      <c r="N148" s="325">
        <v>180.1</v>
      </c>
      <c r="O148" s="325" t="s">
        <v>460</v>
      </c>
      <c r="P148" s="325">
        <v>187</v>
      </c>
      <c r="Q148" s="325" t="s">
        <v>460</v>
      </c>
    </row>
    <row r="149" spans="1:17" x14ac:dyDescent="0.25">
      <c r="A149" s="325">
        <v>201718</v>
      </c>
      <c r="B149" s="325" t="s">
        <v>144</v>
      </c>
      <c r="C149" s="325" t="s">
        <v>123</v>
      </c>
      <c r="D149" s="325" t="s">
        <v>38</v>
      </c>
      <c r="E149" s="325" t="s">
        <v>142</v>
      </c>
      <c r="F149" s="325" t="s">
        <v>143</v>
      </c>
      <c r="G149" s="325">
        <v>304</v>
      </c>
      <c r="H149" s="325" t="s">
        <v>399</v>
      </c>
      <c r="I149" s="325" t="s">
        <v>400</v>
      </c>
      <c r="J149" s="325" t="str">
        <f t="shared" si="4"/>
        <v xml:space="preserve">CharBrentTotal Total </v>
      </c>
      <c r="K149" s="325" t="s">
        <v>474</v>
      </c>
      <c r="M149" s="325" t="str">
        <f t="shared" si="5"/>
        <v xml:space="preserve">Total </v>
      </c>
      <c r="N149" s="325">
        <v>115.5</v>
      </c>
      <c r="O149" s="325" t="s">
        <v>460</v>
      </c>
      <c r="P149" s="325">
        <v>118</v>
      </c>
      <c r="Q149" s="325" t="s">
        <v>460</v>
      </c>
    </row>
    <row r="150" spans="1:17" x14ac:dyDescent="0.25">
      <c r="A150" s="325">
        <v>201718</v>
      </c>
      <c r="B150" s="325" t="s">
        <v>144</v>
      </c>
      <c r="C150" s="325" t="s">
        <v>123</v>
      </c>
      <c r="D150" s="325" t="s">
        <v>38</v>
      </c>
      <c r="E150" s="325" t="s">
        <v>142</v>
      </c>
      <c r="F150" s="325" t="s">
        <v>143</v>
      </c>
      <c r="G150" s="325">
        <v>305</v>
      </c>
      <c r="H150" s="325" t="s">
        <v>401</v>
      </c>
      <c r="I150" s="325" t="s">
        <v>402</v>
      </c>
      <c r="J150" s="325" t="str">
        <f t="shared" si="4"/>
        <v xml:space="preserve">CharBromleyTotal Total </v>
      </c>
      <c r="K150" s="325" t="s">
        <v>474</v>
      </c>
      <c r="M150" s="325" t="str">
        <f t="shared" si="5"/>
        <v xml:space="preserve">Total </v>
      </c>
      <c r="N150" s="325">
        <v>156.6</v>
      </c>
      <c r="O150" s="325" t="s">
        <v>460</v>
      </c>
      <c r="P150" s="325">
        <v>170</v>
      </c>
      <c r="Q150" s="325" t="s">
        <v>460</v>
      </c>
    </row>
    <row r="151" spans="1:17" x14ac:dyDescent="0.25">
      <c r="A151" s="325">
        <v>201718</v>
      </c>
      <c r="B151" s="325" t="s">
        <v>144</v>
      </c>
      <c r="C151" s="325" t="s">
        <v>123</v>
      </c>
      <c r="D151" s="325" t="s">
        <v>38</v>
      </c>
      <c r="E151" s="325" t="s">
        <v>142</v>
      </c>
      <c r="F151" s="325" t="s">
        <v>143</v>
      </c>
      <c r="G151" s="325">
        <v>306</v>
      </c>
      <c r="H151" s="325" t="s">
        <v>403</v>
      </c>
      <c r="I151" s="325" t="s">
        <v>404</v>
      </c>
      <c r="J151" s="325" t="str">
        <f t="shared" si="4"/>
        <v xml:space="preserve">CharCroydonTotal Total </v>
      </c>
      <c r="K151" s="325" t="s">
        <v>474</v>
      </c>
      <c r="M151" s="325" t="str">
        <f t="shared" si="5"/>
        <v xml:space="preserve">Total </v>
      </c>
      <c r="N151" s="325">
        <v>205.2</v>
      </c>
      <c r="O151" s="325" t="s">
        <v>460</v>
      </c>
      <c r="P151" s="325">
        <v>209</v>
      </c>
      <c r="Q151" s="325" t="s">
        <v>460</v>
      </c>
    </row>
    <row r="152" spans="1:17" x14ac:dyDescent="0.25">
      <c r="A152" s="325">
        <v>201718</v>
      </c>
      <c r="B152" s="325" t="s">
        <v>144</v>
      </c>
      <c r="C152" s="325" t="s">
        <v>123</v>
      </c>
      <c r="D152" s="325" t="s">
        <v>38</v>
      </c>
      <c r="E152" s="325" t="s">
        <v>142</v>
      </c>
      <c r="F152" s="325" t="s">
        <v>143</v>
      </c>
      <c r="G152" s="325">
        <v>307</v>
      </c>
      <c r="H152" s="325" t="s">
        <v>405</v>
      </c>
      <c r="I152" s="325" t="s">
        <v>406</v>
      </c>
      <c r="J152" s="325" t="str">
        <f t="shared" si="4"/>
        <v xml:space="preserve">CharEalingTotal Total </v>
      </c>
      <c r="K152" s="325" t="s">
        <v>474</v>
      </c>
      <c r="M152" s="325" t="str">
        <f t="shared" si="5"/>
        <v xml:space="preserve">Total </v>
      </c>
      <c r="N152" s="325">
        <v>187</v>
      </c>
      <c r="O152" s="325" t="s">
        <v>460</v>
      </c>
      <c r="P152" s="325">
        <v>203</v>
      </c>
      <c r="Q152" s="325" t="s">
        <v>460</v>
      </c>
    </row>
    <row r="153" spans="1:17" x14ac:dyDescent="0.25">
      <c r="A153" s="325">
        <v>201718</v>
      </c>
      <c r="B153" s="325" t="s">
        <v>144</v>
      </c>
      <c r="C153" s="325" t="s">
        <v>123</v>
      </c>
      <c r="D153" s="325" t="s">
        <v>38</v>
      </c>
      <c r="E153" s="325" t="s">
        <v>142</v>
      </c>
      <c r="F153" s="325" t="s">
        <v>143</v>
      </c>
      <c r="G153" s="325">
        <v>308</v>
      </c>
      <c r="H153" s="325" t="s">
        <v>407</v>
      </c>
      <c r="I153" s="325" t="s">
        <v>408</v>
      </c>
      <c r="J153" s="325" t="str">
        <f t="shared" si="4"/>
        <v xml:space="preserve">CharEnfieldTotal Total </v>
      </c>
      <c r="K153" s="325" t="s">
        <v>474</v>
      </c>
      <c r="M153" s="325" t="str">
        <f t="shared" si="5"/>
        <v xml:space="preserve">Total </v>
      </c>
      <c r="N153" s="325">
        <v>166.3</v>
      </c>
      <c r="O153" s="325" t="s">
        <v>460</v>
      </c>
      <c r="P153" s="325">
        <v>172</v>
      </c>
      <c r="Q153" s="325" t="s">
        <v>460</v>
      </c>
    </row>
    <row r="154" spans="1:17" x14ac:dyDescent="0.25">
      <c r="A154" s="325">
        <v>201718</v>
      </c>
      <c r="B154" s="325" t="s">
        <v>144</v>
      </c>
      <c r="C154" s="325" t="s">
        <v>123</v>
      </c>
      <c r="D154" s="325" t="s">
        <v>38</v>
      </c>
      <c r="E154" s="325" t="s">
        <v>142</v>
      </c>
      <c r="F154" s="325" t="s">
        <v>143</v>
      </c>
      <c r="G154" s="325">
        <v>203</v>
      </c>
      <c r="H154" s="325" t="s">
        <v>409</v>
      </c>
      <c r="I154" s="325" t="s">
        <v>410</v>
      </c>
      <c r="J154" s="325" t="str">
        <f t="shared" si="4"/>
        <v xml:space="preserve">CharGreenwichTotal Total </v>
      </c>
      <c r="K154" s="325" t="s">
        <v>474</v>
      </c>
      <c r="M154" s="325" t="str">
        <f t="shared" si="5"/>
        <v xml:space="preserve">Total </v>
      </c>
      <c r="N154" s="325">
        <v>230.6</v>
      </c>
      <c r="O154" s="325" t="s">
        <v>460</v>
      </c>
      <c r="P154" s="325">
        <v>241</v>
      </c>
      <c r="Q154" s="325" t="s">
        <v>460</v>
      </c>
    </row>
    <row r="155" spans="1:17" x14ac:dyDescent="0.25">
      <c r="A155" s="325">
        <v>201718</v>
      </c>
      <c r="B155" s="325" t="s">
        <v>144</v>
      </c>
      <c r="C155" s="325" t="s">
        <v>123</v>
      </c>
      <c r="D155" s="325" t="s">
        <v>38</v>
      </c>
      <c r="E155" s="325" t="s">
        <v>142</v>
      </c>
      <c r="F155" s="325" t="s">
        <v>143</v>
      </c>
      <c r="G155" s="325">
        <v>310</v>
      </c>
      <c r="H155" s="325" t="s">
        <v>411</v>
      </c>
      <c r="I155" s="325" t="s">
        <v>412</v>
      </c>
      <c r="J155" s="325" t="str">
        <f t="shared" si="4"/>
        <v xml:space="preserve">CharHarrowTotal Total </v>
      </c>
      <c r="K155" s="325" t="s">
        <v>474</v>
      </c>
      <c r="M155" s="325" t="str">
        <f t="shared" si="5"/>
        <v xml:space="preserve">Total </v>
      </c>
      <c r="N155" s="325">
        <v>129.6</v>
      </c>
      <c r="O155" s="325" t="s">
        <v>460</v>
      </c>
      <c r="P155" s="325">
        <v>136</v>
      </c>
      <c r="Q155" s="325" t="s">
        <v>460</v>
      </c>
    </row>
    <row r="156" spans="1:17" x14ac:dyDescent="0.25">
      <c r="A156" s="325">
        <v>201718</v>
      </c>
      <c r="B156" s="325" t="s">
        <v>144</v>
      </c>
      <c r="C156" s="325" t="s">
        <v>123</v>
      </c>
      <c r="D156" s="325" t="s">
        <v>38</v>
      </c>
      <c r="E156" s="325" t="s">
        <v>142</v>
      </c>
      <c r="F156" s="325" t="s">
        <v>143</v>
      </c>
      <c r="G156" s="325">
        <v>311</v>
      </c>
      <c r="H156" s="325" t="s">
        <v>413</v>
      </c>
      <c r="I156" s="325" t="s">
        <v>414</v>
      </c>
      <c r="J156" s="325" t="str">
        <f t="shared" si="4"/>
        <v xml:space="preserve">CharHaveringTotal Total </v>
      </c>
      <c r="K156" s="325" t="s">
        <v>474</v>
      </c>
      <c r="M156" s="325" t="str">
        <f t="shared" si="5"/>
        <v xml:space="preserve">Total </v>
      </c>
      <c r="N156" s="325">
        <v>103.8</v>
      </c>
      <c r="O156" s="325" t="s">
        <v>460</v>
      </c>
      <c r="P156" s="325">
        <v>107</v>
      </c>
      <c r="Q156" s="325" t="s">
        <v>460</v>
      </c>
    </row>
    <row r="157" spans="1:17" x14ac:dyDescent="0.25">
      <c r="A157" s="325">
        <v>201718</v>
      </c>
      <c r="B157" s="325" t="s">
        <v>144</v>
      </c>
      <c r="C157" s="325" t="s">
        <v>123</v>
      </c>
      <c r="D157" s="325" t="s">
        <v>38</v>
      </c>
      <c r="E157" s="325" t="s">
        <v>142</v>
      </c>
      <c r="F157" s="325" t="s">
        <v>143</v>
      </c>
      <c r="G157" s="325">
        <v>312</v>
      </c>
      <c r="H157" s="325" t="s">
        <v>415</v>
      </c>
      <c r="I157" s="325" t="s">
        <v>416</v>
      </c>
      <c r="J157" s="325" t="str">
        <f t="shared" si="4"/>
        <v xml:space="preserve">CharHillingdonTotal Total </v>
      </c>
      <c r="K157" s="325" t="s">
        <v>474</v>
      </c>
      <c r="M157" s="325" t="str">
        <f t="shared" si="5"/>
        <v xml:space="preserve">Total </v>
      </c>
      <c r="N157" s="325">
        <v>124.7</v>
      </c>
      <c r="O157" s="325" t="s">
        <v>460</v>
      </c>
      <c r="P157" s="325">
        <v>127</v>
      </c>
      <c r="Q157" s="325" t="s">
        <v>460</v>
      </c>
    </row>
    <row r="158" spans="1:17" x14ac:dyDescent="0.25">
      <c r="A158" s="325">
        <v>201718</v>
      </c>
      <c r="B158" s="325" t="s">
        <v>144</v>
      </c>
      <c r="C158" s="325" t="s">
        <v>123</v>
      </c>
      <c r="D158" s="325" t="s">
        <v>38</v>
      </c>
      <c r="E158" s="325" t="s">
        <v>142</v>
      </c>
      <c r="F158" s="325" t="s">
        <v>143</v>
      </c>
      <c r="G158" s="325">
        <v>313</v>
      </c>
      <c r="H158" s="325" t="s">
        <v>417</v>
      </c>
      <c r="I158" s="325" t="s">
        <v>418</v>
      </c>
      <c r="J158" s="325" t="str">
        <f t="shared" si="4"/>
        <v xml:space="preserve">CharHounslowTotal Total </v>
      </c>
      <c r="K158" s="325" t="s">
        <v>474</v>
      </c>
      <c r="M158" s="325" t="str">
        <f t="shared" si="5"/>
        <v xml:space="preserve">Total </v>
      </c>
      <c r="N158" s="325">
        <v>162</v>
      </c>
      <c r="O158" s="325" t="s">
        <v>460</v>
      </c>
      <c r="P158" s="325">
        <v>165</v>
      </c>
      <c r="Q158" s="325" t="s">
        <v>460</v>
      </c>
    </row>
    <row r="159" spans="1:17" x14ac:dyDescent="0.25">
      <c r="A159" s="325">
        <v>201718</v>
      </c>
      <c r="B159" s="325" t="s">
        <v>144</v>
      </c>
      <c r="C159" s="325" t="s">
        <v>123</v>
      </c>
      <c r="D159" s="325" t="s">
        <v>38</v>
      </c>
      <c r="E159" s="325" t="s">
        <v>142</v>
      </c>
      <c r="F159" s="325" t="s">
        <v>143</v>
      </c>
      <c r="G159" s="325">
        <v>314</v>
      </c>
      <c r="H159" s="325" t="s">
        <v>419</v>
      </c>
      <c r="I159" s="325" t="s">
        <v>420</v>
      </c>
      <c r="J159" s="325" t="str">
        <f t="shared" si="4"/>
        <v xml:space="preserve">CharKingston upon ThamesTotal Total </v>
      </c>
      <c r="K159" s="325" t="s">
        <v>474</v>
      </c>
      <c r="M159" s="325" t="str">
        <f t="shared" si="5"/>
        <v xml:space="preserve">Total </v>
      </c>
      <c r="N159" s="325">
        <v>127.7</v>
      </c>
      <c r="O159" s="325" t="s">
        <v>460</v>
      </c>
      <c r="P159" s="325">
        <v>129</v>
      </c>
      <c r="Q159" s="325" t="s">
        <v>460</v>
      </c>
    </row>
    <row r="160" spans="1:17" x14ac:dyDescent="0.25">
      <c r="A160" s="325">
        <v>201718</v>
      </c>
      <c r="B160" s="325" t="s">
        <v>144</v>
      </c>
      <c r="C160" s="325" t="s">
        <v>123</v>
      </c>
      <c r="D160" s="325" t="s">
        <v>38</v>
      </c>
      <c r="E160" s="325" t="s">
        <v>142</v>
      </c>
      <c r="F160" s="325" t="s">
        <v>143</v>
      </c>
      <c r="G160" s="325">
        <v>315</v>
      </c>
      <c r="H160" s="325" t="s">
        <v>421</v>
      </c>
      <c r="I160" s="325" t="s">
        <v>422</v>
      </c>
      <c r="J160" s="325" t="str">
        <f t="shared" si="4"/>
        <v xml:space="preserve">CharMertonTotal Total </v>
      </c>
      <c r="K160" s="325" t="s">
        <v>474</v>
      </c>
      <c r="M160" s="325" t="str">
        <f t="shared" si="5"/>
        <v xml:space="preserve">Total </v>
      </c>
      <c r="N160" s="325">
        <v>121.2</v>
      </c>
      <c r="O160" s="325" t="s">
        <v>460</v>
      </c>
      <c r="P160" s="325">
        <v>127</v>
      </c>
      <c r="Q160" s="325" t="s">
        <v>460</v>
      </c>
    </row>
    <row r="161" spans="1:17" x14ac:dyDescent="0.25">
      <c r="A161" s="325">
        <v>201718</v>
      </c>
      <c r="B161" s="325" t="s">
        <v>144</v>
      </c>
      <c r="C161" s="325" t="s">
        <v>123</v>
      </c>
      <c r="D161" s="325" t="s">
        <v>38</v>
      </c>
      <c r="E161" s="325" t="s">
        <v>142</v>
      </c>
      <c r="F161" s="325" t="s">
        <v>143</v>
      </c>
      <c r="G161" s="325">
        <v>317</v>
      </c>
      <c r="H161" s="325" t="s">
        <v>423</v>
      </c>
      <c r="I161" s="325" t="s">
        <v>424</v>
      </c>
      <c r="J161" s="325" t="str">
        <f t="shared" si="4"/>
        <v xml:space="preserve">CharRedbridgeTotal Total </v>
      </c>
      <c r="K161" s="325" t="s">
        <v>474</v>
      </c>
      <c r="M161" s="325" t="str">
        <f t="shared" si="5"/>
        <v xml:space="preserve">Total </v>
      </c>
      <c r="N161" s="325">
        <v>140.69999999999999</v>
      </c>
      <c r="O161" s="325" t="s">
        <v>460</v>
      </c>
      <c r="P161" s="325">
        <v>153</v>
      </c>
      <c r="Q161" s="325" t="s">
        <v>460</v>
      </c>
    </row>
    <row r="162" spans="1:17" x14ac:dyDescent="0.25">
      <c r="A162" s="325">
        <v>201718</v>
      </c>
      <c r="B162" s="325" t="s">
        <v>144</v>
      </c>
      <c r="C162" s="325" t="s">
        <v>123</v>
      </c>
      <c r="D162" s="325" t="s">
        <v>38</v>
      </c>
      <c r="E162" s="325" t="s">
        <v>142</v>
      </c>
      <c r="F162" s="325" t="s">
        <v>143</v>
      </c>
      <c r="G162" s="325">
        <v>319</v>
      </c>
      <c r="H162" s="325" t="s">
        <v>425</v>
      </c>
      <c r="I162" s="325" t="s">
        <v>426</v>
      </c>
      <c r="J162" s="325" t="str">
        <f t="shared" si="4"/>
        <v xml:space="preserve">CharSuttonTotal Total </v>
      </c>
      <c r="K162" s="325" t="s">
        <v>474</v>
      </c>
      <c r="M162" s="325" t="str">
        <f t="shared" si="5"/>
        <v xml:space="preserve">Total </v>
      </c>
      <c r="N162" s="325">
        <v>110.5</v>
      </c>
      <c r="O162" s="325" t="s">
        <v>460</v>
      </c>
      <c r="P162" s="325">
        <v>115</v>
      </c>
      <c r="Q162" s="325" t="s">
        <v>460</v>
      </c>
    </row>
    <row r="163" spans="1:17" x14ac:dyDescent="0.25">
      <c r="A163" s="325">
        <v>201718</v>
      </c>
      <c r="B163" s="325" t="s">
        <v>144</v>
      </c>
      <c r="C163" s="325" t="s">
        <v>123</v>
      </c>
      <c r="D163" s="325" t="s">
        <v>38</v>
      </c>
      <c r="E163" s="325" t="s">
        <v>142</v>
      </c>
      <c r="F163" s="325" t="s">
        <v>143</v>
      </c>
      <c r="G163" s="325">
        <v>320</v>
      </c>
      <c r="H163" s="325" t="s">
        <v>427</v>
      </c>
      <c r="I163" s="325" t="s">
        <v>428</v>
      </c>
      <c r="J163" s="325" t="str">
        <f t="shared" si="4"/>
        <v xml:space="preserve">CharWaltham ForestTotal Total </v>
      </c>
      <c r="K163" s="325" t="s">
        <v>474</v>
      </c>
      <c r="M163" s="325" t="str">
        <f t="shared" si="5"/>
        <v xml:space="preserve">Total </v>
      </c>
      <c r="N163" s="325">
        <v>125.1</v>
      </c>
      <c r="O163" s="325" t="s">
        <v>460</v>
      </c>
      <c r="P163" s="325">
        <v>129</v>
      </c>
      <c r="Q163" s="325" t="s">
        <v>460</v>
      </c>
    </row>
    <row r="164" spans="1:17" x14ac:dyDescent="0.25">
      <c r="A164" s="325">
        <v>201718</v>
      </c>
      <c r="B164" s="325" t="s">
        <v>122</v>
      </c>
      <c r="C164" s="325" t="s">
        <v>123</v>
      </c>
      <c r="D164" s="325" t="s">
        <v>38</v>
      </c>
      <c r="E164" s="325" t="s">
        <v>124</v>
      </c>
      <c r="F164" s="325" t="s">
        <v>124</v>
      </c>
      <c r="G164" s="325" t="s">
        <v>124</v>
      </c>
      <c r="H164" s="325" t="s">
        <v>124</v>
      </c>
      <c r="I164" s="325" t="s">
        <v>38</v>
      </c>
      <c r="J164" s="325" t="str">
        <f t="shared" si="4"/>
        <v>CharEnglandGenderFemaleGenderFemale</v>
      </c>
      <c r="K164" s="325" t="s">
        <v>475</v>
      </c>
      <c r="L164" s="325" t="s">
        <v>476</v>
      </c>
      <c r="M164" s="325" t="str">
        <f t="shared" si="5"/>
        <v>GenderFemale</v>
      </c>
      <c r="N164" s="325">
        <v>25025.200000000001</v>
      </c>
      <c r="O164" s="325">
        <v>85.6</v>
      </c>
      <c r="P164" s="325">
        <v>27093</v>
      </c>
      <c r="Q164" s="325">
        <v>86.1</v>
      </c>
    </row>
    <row r="165" spans="1:17" x14ac:dyDescent="0.25">
      <c r="A165" s="325">
        <v>201718</v>
      </c>
      <c r="B165" s="325" t="s">
        <v>122</v>
      </c>
      <c r="C165" s="325" t="s">
        <v>123</v>
      </c>
      <c r="D165" s="325" t="s">
        <v>38</v>
      </c>
      <c r="E165" s="325" t="s">
        <v>124</v>
      </c>
      <c r="F165" s="325" t="s">
        <v>124</v>
      </c>
      <c r="G165" s="325" t="s">
        <v>124</v>
      </c>
      <c r="H165" s="325" t="s">
        <v>124</v>
      </c>
      <c r="I165" s="325" t="s">
        <v>38</v>
      </c>
      <c r="J165" s="325" t="str">
        <f t="shared" si="4"/>
        <v>CharEnglandGenderMaleGenderMale</v>
      </c>
      <c r="K165" s="325" t="s">
        <v>475</v>
      </c>
      <c r="L165" s="325" t="s">
        <v>477</v>
      </c>
      <c r="M165" s="325" t="str">
        <f t="shared" si="5"/>
        <v>GenderMale</v>
      </c>
      <c r="N165" s="325">
        <v>4208.8</v>
      </c>
      <c r="O165" s="325">
        <v>14.4</v>
      </c>
      <c r="P165" s="325">
        <v>4363</v>
      </c>
      <c r="Q165" s="325">
        <v>13.9</v>
      </c>
    </row>
    <row r="166" spans="1:17" x14ac:dyDescent="0.25">
      <c r="A166" s="325">
        <v>201718</v>
      </c>
      <c r="B166" s="325" t="s">
        <v>125</v>
      </c>
      <c r="C166" s="325" t="s">
        <v>123</v>
      </c>
      <c r="D166" s="325" t="s">
        <v>38</v>
      </c>
      <c r="E166" s="325" t="s">
        <v>126</v>
      </c>
      <c r="F166" s="325" t="s">
        <v>127</v>
      </c>
      <c r="G166" s="325" t="s">
        <v>124</v>
      </c>
      <c r="H166" s="325" t="s">
        <v>124</v>
      </c>
      <c r="I166" s="325" t="s">
        <v>127</v>
      </c>
      <c r="J166" s="325" t="str">
        <f t="shared" si="4"/>
        <v>CharNorth EastGenderFemaleGenderFemale</v>
      </c>
      <c r="K166" s="325" t="s">
        <v>475</v>
      </c>
      <c r="L166" s="325" t="s">
        <v>476</v>
      </c>
      <c r="M166" s="325" t="str">
        <f t="shared" si="5"/>
        <v>GenderFemale</v>
      </c>
      <c r="N166" s="325">
        <v>1580.3</v>
      </c>
      <c r="O166" s="325">
        <v>85.5</v>
      </c>
      <c r="P166" s="325">
        <v>1692</v>
      </c>
      <c r="Q166" s="325">
        <v>86.1</v>
      </c>
    </row>
    <row r="167" spans="1:17" x14ac:dyDescent="0.25">
      <c r="A167" s="325">
        <v>201718</v>
      </c>
      <c r="B167" s="325" t="s">
        <v>125</v>
      </c>
      <c r="C167" s="325" t="s">
        <v>123</v>
      </c>
      <c r="D167" s="325" t="s">
        <v>38</v>
      </c>
      <c r="E167" s="325" t="s">
        <v>126</v>
      </c>
      <c r="F167" s="325" t="s">
        <v>127</v>
      </c>
      <c r="G167" s="325" t="s">
        <v>124</v>
      </c>
      <c r="H167" s="325" t="s">
        <v>124</v>
      </c>
      <c r="I167" s="325" t="s">
        <v>127</v>
      </c>
      <c r="J167" s="325" t="str">
        <f t="shared" si="4"/>
        <v>CharNorth EastGenderMaleGenderMale</v>
      </c>
      <c r="K167" s="325" t="s">
        <v>475</v>
      </c>
      <c r="L167" s="325" t="s">
        <v>477</v>
      </c>
      <c r="M167" s="325" t="str">
        <f t="shared" si="5"/>
        <v>GenderMale</v>
      </c>
      <c r="N167" s="325">
        <v>267.39999999999998</v>
      </c>
      <c r="O167" s="325">
        <v>14.5</v>
      </c>
      <c r="P167" s="325">
        <v>274</v>
      </c>
      <c r="Q167" s="325">
        <v>13.9</v>
      </c>
    </row>
    <row r="168" spans="1:17" x14ac:dyDescent="0.25">
      <c r="A168" s="325">
        <v>201718</v>
      </c>
      <c r="B168" s="325" t="s">
        <v>125</v>
      </c>
      <c r="C168" s="325" t="s">
        <v>123</v>
      </c>
      <c r="D168" s="325" t="s">
        <v>38</v>
      </c>
      <c r="E168" s="325" t="s">
        <v>128</v>
      </c>
      <c r="F168" s="325" t="s">
        <v>129</v>
      </c>
      <c r="G168" s="325" t="s">
        <v>124</v>
      </c>
      <c r="H168" s="325" t="s">
        <v>124</v>
      </c>
      <c r="I168" s="325" t="s">
        <v>129</v>
      </c>
      <c r="J168" s="325" t="str">
        <f t="shared" si="4"/>
        <v>CharNorth WestGenderFemaleGenderFemale</v>
      </c>
      <c r="K168" s="325" t="s">
        <v>475</v>
      </c>
      <c r="L168" s="325" t="s">
        <v>476</v>
      </c>
      <c r="M168" s="325" t="str">
        <f t="shared" si="5"/>
        <v>GenderFemale</v>
      </c>
      <c r="N168" s="325">
        <v>3597.6</v>
      </c>
      <c r="O168" s="325">
        <v>86.4</v>
      </c>
      <c r="P168" s="325">
        <v>3843</v>
      </c>
      <c r="Q168" s="325">
        <v>86.8</v>
      </c>
    </row>
    <row r="169" spans="1:17" x14ac:dyDescent="0.25">
      <c r="A169" s="325">
        <v>201718</v>
      </c>
      <c r="B169" s="325" t="s">
        <v>125</v>
      </c>
      <c r="C169" s="325" t="s">
        <v>123</v>
      </c>
      <c r="D169" s="325" t="s">
        <v>38</v>
      </c>
      <c r="E169" s="325" t="s">
        <v>128</v>
      </c>
      <c r="F169" s="325" t="s">
        <v>129</v>
      </c>
      <c r="G169" s="325" t="s">
        <v>124</v>
      </c>
      <c r="H169" s="325" t="s">
        <v>124</v>
      </c>
      <c r="I169" s="325" t="s">
        <v>129</v>
      </c>
      <c r="J169" s="325" t="str">
        <f t="shared" si="4"/>
        <v>CharNorth WestGenderMaleGenderMale</v>
      </c>
      <c r="K169" s="325" t="s">
        <v>475</v>
      </c>
      <c r="L169" s="325" t="s">
        <v>477</v>
      </c>
      <c r="M169" s="325" t="str">
        <f t="shared" si="5"/>
        <v>GenderMale</v>
      </c>
      <c r="N169" s="325">
        <v>564.1</v>
      </c>
      <c r="O169" s="325">
        <v>13.6</v>
      </c>
      <c r="P169" s="325">
        <v>584</v>
      </c>
      <c r="Q169" s="325">
        <v>13.2</v>
      </c>
    </row>
    <row r="170" spans="1:17" x14ac:dyDescent="0.25">
      <c r="A170" s="325">
        <v>201718</v>
      </c>
      <c r="B170" s="325" t="s">
        <v>125</v>
      </c>
      <c r="C170" s="325" t="s">
        <v>123</v>
      </c>
      <c r="D170" s="325" t="s">
        <v>38</v>
      </c>
      <c r="E170" s="325" t="s">
        <v>130</v>
      </c>
      <c r="F170" s="325" t="s">
        <v>131</v>
      </c>
      <c r="G170" s="325" t="s">
        <v>124</v>
      </c>
      <c r="H170" s="325" t="s">
        <v>124</v>
      </c>
      <c r="I170" s="325" t="s">
        <v>131</v>
      </c>
      <c r="J170" s="325" t="str">
        <f>CONCATENATE("Char",I170,K170,L170,M170)</f>
        <v>CharYorkshire and the HumberGenderFemaleGenderFemale</v>
      </c>
      <c r="K170" s="325" t="s">
        <v>475</v>
      </c>
      <c r="L170" s="325" t="s">
        <v>476</v>
      </c>
      <c r="M170" s="325" t="str">
        <f t="shared" si="5"/>
        <v>GenderFemale</v>
      </c>
      <c r="N170" s="325">
        <v>3084.3</v>
      </c>
      <c r="O170" s="325">
        <v>86.8</v>
      </c>
      <c r="P170" s="325">
        <v>3373</v>
      </c>
      <c r="Q170" s="325">
        <v>87.4</v>
      </c>
    </row>
    <row r="171" spans="1:17" x14ac:dyDescent="0.25">
      <c r="A171" s="325">
        <v>201718</v>
      </c>
      <c r="B171" s="325" t="s">
        <v>125</v>
      </c>
      <c r="C171" s="325" t="s">
        <v>123</v>
      </c>
      <c r="D171" s="325" t="s">
        <v>38</v>
      </c>
      <c r="E171" s="325" t="s">
        <v>130</v>
      </c>
      <c r="F171" s="325" t="s">
        <v>131</v>
      </c>
      <c r="G171" s="325" t="s">
        <v>124</v>
      </c>
      <c r="H171" s="325" t="s">
        <v>124</v>
      </c>
      <c r="I171" s="325" t="s">
        <v>131</v>
      </c>
      <c r="J171" s="325" t="str">
        <f t="shared" si="4"/>
        <v>CharYorkshire and the HumberGenderMaleGenderMale</v>
      </c>
      <c r="K171" s="325" t="s">
        <v>475</v>
      </c>
      <c r="L171" s="325" t="s">
        <v>477</v>
      </c>
      <c r="M171" s="325" t="str">
        <f t="shared" si="5"/>
        <v>GenderMale</v>
      </c>
      <c r="N171" s="325">
        <v>468.2</v>
      </c>
      <c r="O171" s="325">
        <v>13.2</v>
      </c>
      <c r="P171" s="325">
        <v>485</v>
      </c>
      <c r="Q171" s="325">
        <v>12.6</v>
      </c>
    </row>
    <row r="172" spans="1:17" x14ac:dyDescent="0.25">
      <c r="A172" s="325">
        <v>201718</v>
      </c>
      <c r="B172" s="325" t="s">
        <v>125</v>
      </c>
      <c r="C172" s="325" t="s">
        <v>123</v>
      </c>
      <c r="D172" s="325" t="s">
        <v>38</v>
      </c>
      <c r="E172" s="325" t="s">
        <v>132</v>
      </c>
      <c r="F172" s="325" t="s">
        <v>133</v>
      </c>
      <c r="G172" s="325" t="s">
        <v>124</v>
      </c>
      <c r="H172" s="325" t="s">
        <v>124</v>
      </c>
      <c r="I172" s="325" t="s">
        <v>133</v>
      </c>
      <c r="J172" s="325" t="str">
        <f t="shared" si="4"/>
        <v>CharEast MidlandsGenderFemaleGenderFemale</v>
      </c>
      <c r="K172" s="325" t="s">
        <v>475</v>
      </c>
      <c r="L172" s="325" t="s">
        <v>476</v>
      </c>
      <c r="M172" s="325" t="str">
        <f t="shared" si="5"/>
        <v>GenderFemale</v>
      </c>
      <c r="N172" s="325">
        <v>1910.8</v>
      </c>
      <c r="O172" s="325">
        <v>86.2</v>
      </c>
      <c r="P172" s="325">
        <v>2088</v>
      </c>
      <c r="Q172" s="325">
        <v>86.6</v>
      </c>
    </row>
    <row r="173" spans="1:17" x14ac:dyDescent="0.25">
      <c r="A173" s="325">
        <v>201718</v>
      </c>
      <c r="B173" s="325" t="s">
        <v>125</v>
      </c>
      <c r="C173" s="325" t="s">
        <v>123</v>
      </c>
      <c r="D173" s="325" t="s">
        <v>38</v>
      </c>
      <c r="E173" s="325" t="s">
        <v>132</v>
      </c>
      <c r="F173" s="325" t="s">
        <v>133</v>
      </c>
      <c r="G173" s="325" t="s">
        <v>124</v>
      </c>
      <c r="H173" s="325" t="s">
        <v>124</v>
      </c>
      <c r="I173" s="325" t="s">
        <v>133</v>
      </c>
      <c r="J173" s="325" t="str">
        <f t="shared" si="4"/>
        <v>CharEast MidlandsGenderMaleGenderMale</v>
      </c>
      <c r="K173" s="325" t="s">
        <v>475</v>
      </c>
      <c r="L173" s="325" t="s">
        <v>477</v>
      </c>
      <c r="M173" s="325" t="str">
        <f t="shared" si="5"/>
        <v>GenderMale</v>
      </c>
      <c r="N173" s="325">
        <v>306.3</v>
      </c>
      <c r="O173" s="325">
        <v>13.8</v>
      </c>
      <c r="P173" s="325">
        <v>322</v>
      </c>
      <c r="Q173" s="325">
        <v>13.4</v>
      </c>
    </row>
    <row r="174" spans="1:17" x14ac:dyDescent="0.25">
      <c r="A174" s="325">
        <v>201718</v>
      </c>
      <c r="B174" s="325" t="s">
        <v>125</v>
      </c>
      <c r="C174" s="325" t="s">
        <v>123</v>
      </c>
      <c r="D174" s="325" t="s">
        <v>38</v>
      </c>
      <c r="E174" s="325" t="s">
        <v>134</v>
      </c>
      <c r="F174" s="325" t="s">
        <v>135</v>
      </c>
      <c r="G174" s="325" t="s">
        <v>124</v>
      </c>
      <c r="H174" s="325" t="s">
        <v>124</v>
      </c>
      <c r="I174" s="325" t="s">
        <v>135</v>
      </c>
      <c r="J174" s="325" t="str">
        <f t="shared" si="4"/>
        <v>CharWest MidlandsGenderFemaleGenderFemale</v>
      </c>
      <c r="K174" s="325" t="s">
        <v>475</v>
      </c>
      <c r="L174" s="325" t="s">
        <v>476</v>
      </c>
      <c r="M174" s="325" t="str">
        <f t="shared" si="5"/>
        <v>GenderFemale</v>
      </c>
      <c r="N174" s="325">
        <v>2780.6</v>
      </c>
      <c r="O174" s="325">
        <v>86.9</v>
      </c>
      <c r="P174" s="325">
        <v>3000</v>
      </c>
      <c r="Q174" s="325">
        <v>87.5</v>
      </c>
    </row>
    <row r="175" spans="1:17" x14ac:dyDescent="0.25">
      <c r="A175" s="325">
        <v>201718</v>
      </c>
      <c r="B175" s="325" t="s">
        <v>125</v>
      </c>
      <c r="C175" s="325" t="s">
        <v>123</v>
      </c>
      <c r="D175" s="325" t="s">
        <v>38</v>
      </c>
      <c r="E175" s="325" t="s">
        <v>134</v>
      </c>
      <c r="F175" s="325" t="s">
        <v>135</v>
      </c>
      <c r="G175" s="325" t="s">
        <v>124</v>
      </c>
      <c r="H175" s="325" t="s">
        <v>124</v>
      </c>
      <c r="I175" s="325" t="s">
        <v>135</v>
      </c>
      <c r="J175" s="325" t="str">
        <f t="shared" si="4"/>
        <v>CharWest MidlandsGenderMaleGenderMale</v>
      </c>
      <c r="K175" s="325" t="s">
        <v>475</v>
      </c>
      <c r="L175" s="325" t="s">
        <v>477</v>
      </c>
      <c r="M175" s="325" t="str">
        <f t="shared" si="5"/>
        <v>GenderMale</v>
      </c>
      <c r="N175" s="325">
        <v>418.4</v>
      </c>
      <c r="O175" s="325">
        <v>13.1</v>
      </c>
      <c r="P175" s="325">
        <v>429</v>
      </c>
      <c r="Q175" s="325">
        <v>12.5</v>
      </c>
    </row>
    <row r="176" spans="1:17" x14ac:dyDescent="0.25">
      <c r="A176" s="325">
        <v>201718</v>
      </c>
      <c r="B176" s="325" t="s">
        <v>125</v>
      </c>
      <c r="C176" s="325" t="s">
        <v>123</v>
      </c>
      <c r="D176" s="325" t="s">
        <v>38</v>
      </c>
      <c r="E176" s="325" t="s">
        <v>136</v>
      </c>
      <c r="F176" s="325" t="s">
        <v>137</v>
      </c>
      <c r="G176" s="325" t="s">
        <v>124</v>
      </c>
      <c r="H176" s="325" t="s">
        <v>124</v>
      </c>
      <c r="I176" s="325" t="s">
        <v>137</v>
      </c>
      <c r="J176" s="325" t="str">
        <f t="shared" si="4"/>
        <v>CharEast of EnglandGenderFemaleGenderFemale</v>
      </c>
      <c r="K176" s="325" t="s">
        <v>475</v>
      </c>
      <c r="L176" s="325" t="s">
        <v>476</v>
      </c>
      <c r="M176" s="325" t="str">
        <f t="shared" si="5"/>
        <v>GenderFemale</v>
      </c>
      <c r="N176" s="325">
        <v>2346.1999999999998</v>
      </c>
      <c r="O176" s="325">
        <v>85.6</v>
      </c>
      <c r="P176" s="325">
        <v>2588</v>
      </c>
      <c r="Q176" s="325">
        <v>86.1</v>
      </c>
    </row>
    <row r="177" spans="1:17" x14ac:dyDescent="0.25">
      <c r="A177" s="325">
        <v>201718</v>
      </c>
      <c r="B177" s="325" t="s">
        <v>125</v>
      </c>
      <c r="C177" s="325" t="s">
        <v>123</v>
      </c>
      <c r="D177" s="325" t="s">
        <v>38</v>
      </c>
      <c r="E177" s="325" t="s">
        <v>136</v>
      </c>
      <c r="F177" s="325" t="s">
        <v>137</v>
      </c>
      <c r="G177" s="325" t="s">
        <v>124</v>
      </c>
      <c r="H177" s="325" t="s">
        <v>124</v>
      </c>
      <c r="I177" s="325" t="s">
        <v>137</v>
      </c>
      <c r="J177" s="325" t="str">
        <f t="shared" si="4"/>
        <v>CharEast of EnglandGenderMaleGenderMale</v>
      </c>
      <c r="K177" s="325" t="s">
        <v>475</v>
      </c>
      <c r="L177" s="325" t="s">
        <v>477</v>
      </c>
      <c r="M177" s="325" t="str">
        <f t="shared" si="5"/>
        <v>GenderMale</v>
      </c>
      <c r="N177" s="325">
        <v>394.9</v>
      </c>
      <c r="O177" s="325">
        <v>14.4</v>
      </c>
      <c r="P177" s="325">
        <v>417</v>
      </c>
      <c r="Q177" s="325">
        <v>13.9</v>
      </c>
    </row>
    <row r="178" spans="1:17" x14ac:dyDescent="0.25">
      <c r="A178" s="325">
        <v>201718</v>
      </c>
      <c r="B178" s="325" t="s">
        <v>125</v>
      </c>
      <c r="C178" s="325" t="s">
        <v>123</v>
      </c>
      <c r="D178" s="325" t="s">
        <v>38</v>
      </c>
      <c r="E178" s="325" t="s">
        <v>138</v>
      </c>
      <c r="F178" s="325" t="s">
        <v>23</v>
      </c>
      <c r="G178" s="325" t="s">
        <v>124</v>
      </c>
      <c r="H178" s="325" t="s">
        <v>124</v>
      </c>
      <c r="I178" s="325" t="s">
        <v>23</v>
      </c>
      <c r="J178" s="325" t="str">
        <f t="shared" si="4"/>
        <v>CharSouth EastGenderFemaleGenderFemale</v>
      </c>
      <c r="K178" s="325" t="s">
        <v>475</v>
      </c>
      <c r="L178" s="325" t="s">
        <v>476</v>
      </c>
      <c r="M178" s="325" t="str">
        <f t="shared" si="5"/>
        <v>GenderFemale</v>
      </c>
      <c r="N178" s="325">
        <v>3725.3</v>
      </c>
      <c r="O178" s="325">
        <v>86.4</v>
      </c>
      <c r="P178" s="325">
        <v>4093</v>
      </c>
      <c r="Q178" s="325">
        <v>87</v>
      </c>
    </row>
    <row r="179" spans="1:17" x14ac:dyDescent="0.25">
      <c r="A179" s="325">
        <v>201718</v>
      </c>
      <c r="B179" s="325" t="s">
        <v>125</v>
      </c>
      <c r="C179" s="325" t="s">
        <v>123</v>
      </c>
      <c r="D179" s="325" t="s">
        <v>38</v>
      </c>
      <c r="E179" s="325" t="s">
        <v>138</v>
      </c>
      <c r="F179" s="325" t="s">
        <v>23</v>
      </c>
      <c r="G179" s="325" t="s">
        <v>124</v>
      </c>
      <c r="H179" s="325" t="s">
        <v>124</v>
      </c>
      <c r="I179" s="325" t="s">
        <v>23</v>
      </c>
      <c r="J179" s="325" t="str">
        <f t="shared" si="4"/>
        <v>CharSouth EastGenderMaleGenderMale</v>
      </c>
      <c r="K179" s="325" t="s">
        <v>475</v>
      </c>
      <c r="L179" s="325" t="s">
        <v>477</v>
      </c>
      <c r="M179" s="325" t="str">
        <f t="shared" si="5"/>
        <v>GenderMale</v>
      </c>
      <c r="N179" s="325">
        <v>587.29999999999995</v>
      </c>
      <c r="O179" s="325">
        <v>13.6</v>
      </c>
      <c r="P179" s="325">
        <v>612</v>
      </c>
      <c r="Q179" s="325">
        <v>13</v>
      </c>
    </row>
    <row r="180" spans="1:17" x14ac:dyDescent="0.25">
      <c r="A180" s="325">
        <v>201718</v>
      </c>
      <c r="B180" s="325" t="s">
        <v>125</v>
      </c>
      <c r="C180" s="325" t="s">
        <v>123</v>
      </c>
      <c r="D180" s="325" t="s">
        <v>38</v>
      </c>
      <c r="E180" s="325" t="s">
        <v>139</v>
      </c>
      <c r="F180" s="325" t="s">
        <v>43</v>
      </c>
      <c r="G180" s="325" t="s">
        <v>124</v>
      </c>
      <c r="H180" s="325" t="s">
        <v>124</v>
      </c>
      <c r="I180" s="325" t="s">
        <v>43</v>
      </c>
      <c r="J180" s="325" t="str">
        <f t="shared" si="4"/>
        <v>CharSouth WestGenderFemaleGenderFemale</v>
      </c>
      <c r="K180" s="325" t="s">
        <v>475</v>
      </c>
      <c r="L180" s="325" t="s">
        <v>476</v>
      </c>
      <c r="M180" s="325" t="str">
        <f t="shared" si="5"/>
        <v>GenderFemale</v>
      </c>
      <c r="N180" s="325">
        <v>1983.3</v>
      </c>
      <c r="O180" s="325">
        <v>84.3</v>
      </c>
      <c r="P180" s="325">
        <v>2199</v>
      </c>
      <c r="Q180" s="325">
        <v>84.9</v>
      </c>
    </row>
    <row r="181" spans="1:17" x14ac:dyDescent="0.25">
      <c r="A181" s="325">
        <v>201718</v>
      </c>
      <c r="B181" s="325" t="s">
        <v>125</v>
      </c>
      <c r="C181" s="325" t="s">
        <v>123</v>
      </c>
      <c r="D181" s="325" t="s">
        <v>38</v>
      </c>
      <c r="E181" s="325" t="s">
        <v>139</v>
      </c>
      <c r="F181" s="325" t="s">
        <v>43</v>
      </c>
      <c r="G181" s="325" t="s">
        <v>124</v>
      </c>
      <c r="H181" s="325" t="s">
        <v>124</v>
      </c>
      <c r="I181" s="325" t="s">
        <v>43</v>
      </c>
      <c r="J181" s="325" t="str">
        <f t="shared" si="4"/>
        <v>CharSouth WestGenderMaleGenderMale</v>
      </c>
      <c r="K181" s="325" t="s">
        <v>475</v>
      </c>
      <c r="L181" s="325" t="s">
        <v>477</v>
      </c>
      <c r="M181" s="325" t="str">
        <f t="shared" si="5"/>
        <v>GenderMale</v>
      </c>
      <c r="N181" s="325">
        <v>369.8</v>
      </c>
      <c r="O181" s="325">
        <v>15.7</v>
      </c>
      <c r="P181" s="325">
        <v>390</v>
      </c>
      <c r="Q181" s="325">
        <v>15.1</v>
      </c>
    </row>
    <row r="182" spans="1:17" x14ac:dyDescent="0.25">
      <c r="A182" s="325">
        <v>201718</v>
      </c>
      <c r="B182" s="325" t="s">
        <v>125</v>
      </c>
      <c r="C182" s="325" t="s">
        <v>123</v>
      </c>
      <c r="D182" s="325" t="s">
        <v>38</v>
      </c>
      <c r="E182" s="325" t="s">
        <v>140</v>
      </c>
      <c r="F182" s="325" t="s">
        <v>141</v>
      </c>
      <c r="G182" s="325" t="s">
        <v>124</v>
      </c>
      <c r="H182" s="325" t="s">
        <v>124</v>
      </c>
      <c r="I182" s="325" t="s">
        <v>141</v>
      </c>
      <c r="J182" s="325" t="str">
        <f t="shared" si="4"/>
        <v>CharInner LondonGenderFemaleGenderFemale</v>
      </c>
      <c r="K182" s="325" t="s">
        <v>475</v>
      </c>
      <c r="L182" s="325" t="s">
        <v>476</v>
      </c>
      <c r="M182" s="325" t="str">
        <f t="shared" si="5"/>
        <v>GenderFemale</v>
      </c>
      <c r="N182" s="325">
        <v>1832</v>
      </c>
      <c r="O182" s="325">
        <v>83.7</v>
      </c>
      <c r="P182" s="325">
        <v>1930</v>
      </c>
      <c r="Q182" s="325">
        <v>84.1</v>
      </c>
    </row>
    <row r="183" spans="1:17" x14ac:dyDescent="0.25">
      <c r="A183" s="325">
        <v>201718</v>
      </c>
      <c r="B183" s="325" t="s">
        <v>125</v>
      </c>
      <c r="C183" s="325" t="s">
        <v>123</v>
      </c>
      <c r="D183" s="325" t="s">
        <v>38</v>
      </c>
      <c r="E183" s="325" t="s">
        <v>140</v>
      </c>
      <c r="F183" s="325" t="s">
        <v>141</v>
      </c>
      <c r="G183" s="325" t="s">
        <v>124</v>
      </c>
      <c r="H183" s="325" t="s">
        <v>124</v>
      </c>
      <c r="I183" s="325" t="s">
        <v>141</v>
      </c>
      <c r="J183" s="325" t="str">
        <f t="shared" si="4"/>
        <v>CharInner LondonGenderMaleGenderMale</v>
      </c>
      <c r="K183" s="325" t="s">
        <v>475</v>
      </c>
      <c r="L183" s="325" t="s">
        <v>477</v>
      </c>
      <c r="M183" s="325" t="str">
        <f t="shared" si="5"/>
        <v>GenderMale</v>
      </c>
      <c r="N183" s="325">
        <v>357.9</v>
      </c>
      <c r="O183" s="325">
        <v>16.3</v>
      </c>
      <c r="P183" s="325">
        <v>365</v>
      </c>
      <c r="Q183" s="325">
        <v>15.9</v>
      </c>
    </row>
    <row r="184" spans="1:17" x14ac:dyDescent="0.25">
      <c r="A184" s="325">
        <v>201718</v>
      </c>
      <c r="B184" s="325" t="s">
        <v>125</v>
      </c>
      <c r="C184" s="325" t="s">
        <v>123</v>
      </c>
      <c r="D184" s="325" t="s">
        <v>38</v>
      </c>
      <c r="E184" s="325" t="s">
        <v>142</v>
      </c>
      <c r="F184" s="325" t="s">
        <v>143</v>
      </c>
      <c r="G184" s="325" t="s">
        <v>124</v>
      </c>
      <c r="H184" s="325" t="s">
        <v>124</v>
      </c>
      <c r="I184" s="325" t="s">
        <v>143</v>
      </c>
      <c r="J184" s="325" t="str">
        <f t="shared" si="4"/>
        <v>CharOuter LondonGenderFemaleGenderFemale</v>
      </c>
      <c r="K184" s="325" t="s">
        <v>475</v>
      </c>
      <c r="L184" s="325" t="s">
        <v>476</v>
      </c>
      <c r="M184" s="325" t="str">
        <f t="shared" si="5"/>
        <v>GenderFemale</v>
      </c>
      <c r="N184" s="325">
        <v>2184.9</v>
      </c>
      <c r="O184" s="325">
        <v>82.2</v>
      </c>
      <c r="P184" s="325">
        <v>2287</v>
      </c>
      <c r="Q184" s="325">
        <v>82.5</v>
      </c>
    </row>
    <row r="185" spans="1:17" x14ac:dyDescent="0.25">
      <c r="A185" s="325">
        <v>201718</v>
      </c>
      <c r="B185" s="325" t="s">
        <v>125</v>
      </c>
      <c r="C185" s="325" t="s">
        <v>123</v>
      </c>
      <c r="D185" s="325" t="s">
        <v>38</v>
      </c>
      <c r="E185" s="325" t="s">
        <v>142</v>
      </c>
      <c r="F185" s="325" t="s">
        <v>143</v>
      </c>
      <c r="G185" s="325" t="s">
        <v>124</v>
      </c>
      <c r="H185" s="325" t="s">
        <v>124</v>
      </c>
      <c r="I185" s="325" t="s">
        <v>143</v>
      </c>
      <c r="J185" s="325" t="str">
        <f t="shared" si="4"/>
        <v>CharOuter LondonGenderMaleGenderMale</v>
      </c>
      <c r="K185" s="325" t="s">
        <v>475</v>
      </c>
      <c r="L185" s="325" t="s">
        <v>477</v>
      </c>
      <c r="M185" s="325" t="str">
        <f t="shared" si="5"/>
        <v>GenderMale</v>
      </c>
      <c r="N185" s="325">
        <v>474.4</v>
      </c>
      <c r="O185" s="325">
        <v>17.8</v>
      </c>
      <c r="P185" s="325">
        <v>485</v>
      </c>
      <c r="Q185" s="325">
        <v>17.5</v>
      </c>
    </row>
    <row r="186" spans="1:17" x14ac:dyDescent="0.25">
      <c r="A186" s="325">
        <v>201718</v>
      </c>
      <c r="B186" s="325" t="s">
        <v>144</v>
      </c>
      <c r="C186" s="325" t="s">
        <v>123</v>
      </c>
      <c r="D186" s="325" t="s">
        <v>38</v>
      </c>
      <c r="E186" s="325" t="s">
        <v>126</v>
      </c>
      <c r="F186" s="325" t="s">
        <v>127</v>
      </c>
      <c r="G186" s="325">
        <v>841</v>
      </c>
      <c r="H186" s="325" t="s">
        <v>145</v>
      </c>
      <c r="I186" s="325" t="s">
        <v>146</v>
      </c>
      <c r="J186" s="325" t="str">
        <f t="shared" si="4"/>
        <v>CharDarlingtonGenderFemaleGenderFemale</v>
      </c>
      <c r="K186" s="325" t="s">
        <v>475</v>
      </c>
      <c r="L186" s="325" t="s">
        <v>476</v>
      </c>
      <c r="M186" s="325" t="str">
        <f t="shared" si="5"/>
        <v>GenderFemale</v>
      </c>
      <c r="N186" s="325">
        <v>69.099999999999994</v>
      </c>
      <c r="O186" s="325">
        <v>88.5</v>
      </c>
      <c r="P186" s="325">
        <v>75</v>
      </c>
      <c r="Q186" s="325">
        <v>89.3</v>
      </c>
    </row>
    <row r="187" spans="1:17" x14ac:dyDescent="0.25">
      <c r="A187" s="325">
        <v>201718</v>
      </c>
      <c r="B187" s="325" t="s">
        <v>144</v>
      </c>
      <c r="C187" s="325" t="s">
        <v>123</v>
      </c>
      <c r="D187" s="325" t="s">
        <v>38</v>
      </c>
      <c r="E187" s="325" t="s">
        <v>126</v>
      </c>
      <c r="F187" s="325" t="s">
        <v>127</v>
      </c>
      <c r="G187" s="325">
        <v>841</v>
      </c>
      <c r="H187" s="325" t="s">
        <v>145</v>
      </c>
      <c r="I187" s="325" t="s">
        <v>146</v>
      </c>
      <c r="J187" s="325" t="str">
        <f t="shared" si="4"/>
        <v>CharDarlingtonGenderMaleGenderMale</v>
      </c>
      <c r="K187" s="325" t="s">
        <v>475</v>
      </c>
      <c r="L187" s="325" t="s">
        <v>477</v>
      </c>
      <c r="M187" s="325" t="str">
        <f t="shared" si="5"/>
        <v>GenderMale</v>
      </c>
      <c r="N187" s="325">
        <v>9</v>
      </c>
      <c r="O187" s="325">
        <v>11.5</v>
      </c>
      <c r="P187" s="325">
        <v>9</v>
      </c>
      <c r="Q187" s="325">
        <v>10.7</v>
      </c>
    </row>
    <row r="188" spans="1:17" x14ac:dyDescent="0.25">
      <c r="A188" s="325">
        <v>201718</v>
      </c>
      <c r="B188" s="325" t="s">
        <v>144</v>
      </c>
      <c r="C188" s="325" t="s">
        <v>123</v>
      </c>
      <c r="D188" s="325" t="s">
        <v>38</v>
      </c>
      <c r="E188" s="325" t="s">
        <v>126</v>
      </c>
      <c r="F188" s="325" t="s">
        <v>127</v>
      </c>
      <c r="G188" s="325">
        <v>840</v>
      </c>
      <c r="H188" s="325" t="s">
        <v>147</v>
      </c>
      <c r="I188" s="325" t="s">
        <v>148</v>
      </c>
      <c r="J188" s="325" t="str">
        <f t="shared" si="4"/>
        <v>CharDurhamGenderFemaleGenderFemale</v>
      </c>
      <c r="K188" s="325" t="s">
        <v>475</v>
      </c>
      <c r="L188" s="325" t="s">
        <v>476</v>
      </c>
      <c r="M188" s="325" t="str">
        <f t="shared" si="5"/>
        <v>GenderFemale</v>
      </c>
      <c r="N188" s="325">
        <v>216.8</v>
      </c>
      <c r="O188" s="325">
        <v>85.2</v>
      </c>
      <c r="P188" s="325">
        <v>230</v>
      </c>
      <c r="Q188" s="325">
        <v>85.8</v>
      </c>
    </row>
    <row r="189" spans="1:17" x14ac:dyDescent="0.25">
      <c r="A189" s="325">
        <v>201718</v>
      </c>
      <c r="B189" s="325" t="s">
        <v>144</v>
      </c>
      <c r="C189" s="325" t="s">
        <v>123</v>
      </c>
      <c r="D189" s="325" t="s">
        <v>38</v>
      </c>
      <c r="E189" s="325" t="s">
        <v>126</v>
      </c>
      <c r="F189" s="325" t="s">
        <v>127</v>
      </c>
      <c r="G189" s="325">
        <v>840</v>
      </c>
      <c r="H189" s="325" t="s">
        <v>147</v>
      </c>
      <c r="I189" s="325" t="s">
        <v>148</v>
      </c>
      <c r="J189" s="325" t="str">
        <f t="shared" si="4"/>
        <v>CharDurhamGenderMaleGenderMale</v>
      </c>
      <c r="K189" s="325" t="s">
        <v>475</v>
      </c>
      <c r="L189" s="325" t="s">
        <v>477</v>
      </c>
      <c r="M189" s="325" t="str">
        <f t="shared" si="5"/>
        <v>GenderMale</v>
      </c>
      <c r="N189" s="325">
        <v>37.6</v>
      </c>
      <c r="O189" s="325">
        <v>14.8</v>
      </c>
      <c r="P189" s="325">
        <v>38</v>
      </c>
      <c r="Q189" s="325">
        <v>14.2</v>
      </c>
    </row>
    <row r="190" spans="1:17" x14ac:dyDescent="0.25">
      <c r="A190" s="325">
        <v>201718</v>
      </c>
      <c r="B190" s="325" t="s">
        <v>144</v>
      </c>
      <c r="C190" s="325" t="s">
        <v>123</v>
      </c>
      <c r="D190" s="325" t="s">
        <v>38</v>
      </c>
      <c r="E190" s="325" t="s">
        <v>126</v>
      </c>
      <c r="F190" s="325" t="s">
        <v>127</v>
      </c>
      <c r="G190" s="325">
        <v>390</v>
      </c>
      <c r="H190" s="325" t="s">
        <v>149</v>
      </c>
      <c r="I190" s="325" t="s">
        <v>150</v>
      </c>
      <c r="J190" s="325" t="str">
        <f t="shared" si="4"/>
        <v>CharGatesheadGenderFemaleGenderFemale</v>
      </c>
      <c r="K190" s="325" t="s">
        <v>475</v>
      </c>
      <c r="L190" s="325" t="s">
        <v>476</v>
      </c>
      <c r="M190" s="325" t="str">
        <f t="shared" si="5"/>
        <v>GenderFemale</v>
      </c>
      <c r="N190" s="325">
        <v>125.1</v>
      </c>
      <c r="O190" s="325">
        <v>85.3</v>
      </c>
      <c r="P190" s="325">
        <v>135</v>
      </c>
      <c r="Q190" s="325">
        <v>86</v>
      </c>
    </row>
    <row r="191" spans="1:17" x14ac:dyDescent="0.25">
      <c r="A191" s="325">
        <v>201718</v>
      </c>
      <c r="B191" s="325" t="s">
        <v>144</v>
      </c>
      <c r="C191" s="325" t="s">
        <v>123</v>
      </c>
      <c r="D191" s="325" t="s">
        <v>38</v>
      </c>
      <c r="E191" s="325" t="s">
        <v>126</v>
      </c>
      <c r="F191" s="325" t="s">
        <v>127</v>
      </c>
      <c r="G191" s="325">
        <v>390</v>
      </c>
      <c r="H191" s="325" t="s">
        <v>149</v>
      </c>
      <c r="I191" s="325" t="s">
        <v>150</v>
      </c>
      <c r="J191" s="325" t="str">
        <f t="shared" si="4"/>
        <v>CharGatesheadGenderMaleGenderMale</v>
      </c>
      <c r="K191" s="325" t="s">
        <v>475</v>
      </c>
      <c r="L191" s="325" t="s">
        <v>477</v>
      </c>
      <c r="M191" s="325" t="str">
        <f t="shared" si="5"/>
        <v>GenderMale</v>
      </c>
      <c r="N191" s="325">
        <v>21.5</v>
      </c>
      <c r="O191" s="325">
        <v>14.7</v>
      </c>
      <c r="P191" s="325">
        <v>22</v>
      </c>
      <c r="Q191" s="325">
        <v>14</v>
      </c>
    </row>
    <row r="192" spans="1:17" x14ac:dyDescent="0.25">
      <c r="A192" s="325">
        <v>201718</v>
      </c>
      <c r="B192" s="325" t="s">
        <v>144</v>
      </c>
      <c r="C192" s="325" t="s">
        <v>123</v>
      </c>
      <c r="D192" s="325" t="s">
        <v>38</v>
      </c>
      <c r="E192" s="325" t="s">
        <v>126</v>
      </c>
      <c r="F192" s="325" t="s">
        <v>127</v>
      </c>
      <c r="G192" s="325">
        <v>805</v>
      </c>
      <c r="H192" s="325" t="s">
        <v>151</v>
      </c>
      <c r="I192" s="325" t="s">
        <v>152</v>
      </c>
      <c r="J192" s="325" t="str">
        <f t="shared" si="4"/>
        <v>CharHartlepoolGenderFemaleGenderFemale</v>
      </c>
      <c r="K192" s="325" t="s">
        <v>475</v>
      </c>
      <c r="L192" s="325" t="s">
        <v>476</v>
      </c>
      <c r="M192" s="325" t="str">
        <f t="shared" si="5"/>
        <v>GenderFemale</v>
      </c>
      <c r="N192" s="325">
        <v>92.7</v>
      </c>
      <c r="O192" s="325">
        <v>84.5</v>
      </c>
      <c r="P192" s="325">
        <v>96</v>
      </c>
      <c r="Q192" s="325">
        <v>85</v>
      </c>
    </row>
    <row r="193" spans="1:17" x14ac:dyDescent="0.25">
      <c r="A193" s="325">
        <v>201718</v>
      </c>
      <c r="B193" s="325" t="s">
        <v>144</v>
      </c>
      <c r="C193" s="325" t="s">
        <v>123</v>
      </c>
      <c r="D193" s="325" t="s">
        <v>38</v>
      </c>
      <c r="E193" s="325" t="s">
        <v>126</v>
      </c>
      <c r="F193" s="325" t="s">
        <v>127</v>
      </c>
      <c r="G193" s="325">
        <v>805</v>
      </c>
      <c r="H193" s="325" t="s">
        <v>151</v>
      </c>
      <c r="I193" s="325" t="s">
        <v>152</v>
      </c>
      <c r="J193" s="325" t="str">
        <f t="shared" si="4"/>
        <v>CharHartlepoolGenderMaleGenderMale</v>
      </c>
      <c r="K193" s="325" t="s">
        <v>475</v>
      </c>
      <c r="L193" s="325" t="s">
        <v>477</v>
      </c>
      <c r="M193" s="325" t="str">
        <f t="shared" si="5"/>
        <v>GenderMale</v>
      </c>
      <c r="N193" s="325">
        <v>17</v>
      </c>
      <c r="O193" s="325">
        <v>15.5</v>
      </c>
      <c r="P193" s="325">
        <v>17</v>
      </c>
      <c r="Q193" s="325">
        <v>15</v>
      </c>
    </row>
    <row r="194" spans="1:17" x14ac:dyDescent="0.25">
      <c r="A194" s="325">
        <v>201718</v>
      </c>
      <c r="B194" s="325" t="s">
        <v>144</v>
      </c>
      <c r="C194" s="325" t="s">
        <v>123</v>
      </c>
      <c r="D194" s="325" t="s">
        <v>38</v>
      </c>
      <c r="E194" s="325" t="s">
        <v>126</v>
      </c>
      <c r="F194" s="325" t="s">
        <v>127</v>
      </c>
      <c r="G194" s="325">
        <v>806</v>
      </c>
      <c r="H194" s="325" t="s">
        <v>153</v>
      </c>
      <c r="I194" s="325" t="s">
        <v>154</v>
      </c>
      <c r="J194" s="325" t="str">
        <f t="shared" si="4"/>
        <v>CharMiddlesbroughGenderFemaleGenderFemale</v>
      </c>
      <c r="K194" s="325" t="s">
        <v>475</v>
      </c>
      <c r="L194" s="325" t="s">
        <v>476</v>
      </c>
      <c r="M194" s="325" t="str">
        <f t="shared" si="5"/>
        <v>GenderFemale</v>
      </c>
      <c r="N194" s="325">
        <v>141.4</v>
      </c>
      <c r="O194" s="325">
        <v>84.8</v>
      </c>
      <c r="P194" s="325">
        <v>149</v>
      </c>
      <c r="Q194" s="325">
        <v>85.1</v>
      </c>
    </row>
    <row r="195" spans="1:17" x14ac:dyDescent="0.25">
      <c r="A195" s="325">
        <v>201718</v>
      </c>
      <c r="B195" s="325" t="s">
        <v>144</v>
      </c>
      <c r="C195" s="325" t="s">
        <v>123</v>
      </c>
      <c r="D195" s="325" t="s">
        <v>38</v>
      </c>
      <c r="E195" s="325" t="s">
        <v>126</v>
      </c>
      <c r="F195" s="325" t="s">
        <v>127</v>
      </c>
      <c r="G195" s="325">
        <v>806</v>
      </c>
      <c r="H195" s="325" t="s">
        <v>153</v>
      </c>
      <c r="I195" s="325" t="s">
        <v>154</v>
      </c>
      <c r="J195" s="325" t="str">
        <f t="shared" ref="J195:J258" si="6">CONCATENATE("Char",I195,K195,L195,M195)</f>
        <v>CharMiddlesbroughGenderMaleGenderMale</v>
      </c>
      <c r="K195" s="325" t="s">
        <v>475</v>
      </c>
      <c r="L195" s="325" t="s">
        <v>477</v>
      </c>
      <c r="M195" s="325" t="str">
        <f t="shared" ref="M195:M258" si="7">CONCATENATE(K195,L195,)</f>
        <v>GenderMale</v>
      </c>
      <c r="N195" s="325">
        <v>25.4</v>
      </c>
      <c r="O195" s="325">
        <v>15.2</v>
      </c>
      <c r="P195" s="325">
        <v>26</v>
      </c>
      <c r="Q195" s="325">
        <v>14.9</v>
      </c>
    </row>
    <row r="196" spans="1:17" x14ac:dyDescent="0.25">
      <c r="A196" s="325">
        <v>201718</v>
      </c>
      <c r="B196" s="325" t="s">
        <v>144</v>
      </c>
      <c r="C196" s="325" t="s">
        <v>123</v>
      </c>
      <c r="D196" s="325" t="s">
        <v>38</v>
      </c>
      <c r="E196" s="325" t="s">
        <v>126</v>
      </c>
      <c r="F196" s="325" t="s">
        <v>127</v>
      </c>
      <c r="G196" s="325">
        <v>391</v>
      </c>
      <c r="H196" s="325" t="s">
        <v>155</v>
      </c>
      <c r="I196" s="325" t="s">
        <v>156</v>
      </c>
      <c r="J196" s="325" t="str">
        <f t="shared" si="6"/>
        <v>CharNewcastle upon TyneGenderFemaleGenderFemale</v>
      </c>
      <c r="K196" s="325" t="s">
        <v>475</v>
      </c>
      <c r="L196" s="325" t="s">
        <v>476</v>
      </c>
      <c r="M196" s="325" t="str">
        <f t="shared" si="7"/>
        <v>GenderFemale</v>
      </c>
      <c r="N196" s="325">
        <v>209.8</v>
      </c>
      <c r="O196" s="325">
        <v>80.900000000000006</v>
      </c>
      <c r="P196" s="325">
        <v>231</v>
      </c>
      <c r="Q196" s="325">
        <v>81.900000000000006</v>
      </c>
    </row>
    <row r="197" spans="1:17" x14ac:dyDescent="0.25">
      <c r="A197" s="325">
        <v>201718</v>
      </c>
      <c r="B197" s="325" t="s">
        <v>144</v>
      </c>
      <c r="C197" s="325" t="s">
        <v>123</v>
      </c>
      <c r="D197" s="325" t="s">
        <v>38</v>
      </c>
      <c r="E197" s="325" t="s">
        <v>126</v>
      </c>
      <c r="F197" s="325" t="s">
        <v>127</v>
      </c>
      <c r="G197" s="325">
        <v>391</v>
      </c>
      <c r="H197" s="325" t="s">
        <v>155</v>
      </c>
      <c r="I197" s="325" t="s">
        <v>156</v>
      </c>
      <c r="J197" s="325" t="str">
        <f t="shared" si="6"/>
        <v>CharNewcastle upon TyneGenderMaleGenderMale</v>
      </c>
      <c r="K197" s="325" t="s">
        <v>475</v>
      </c>
      <c r="L197" s="325" t="s">
        <v>477</v>
      </c>
      <c r="M197" s="325" t="str">
        <f t="shared" si="7"/>
        <v>GenderMale</v>
      </c>
      <c r="N197" s="325">
        <v>49.6</v>
      </c>
      <c r="O197" s="325">
        <v>19.100000000000001</v>
      </c>
      <c r="P197" s="325">
        <v>51</v>
      </c>
      <c r="Q197" s="325">
        <v>18.100000000000001</v>
      </c>
    </row>
    <row r="198" spans="1:17" x14ac:dyDescent="0.25">
      <c r="A198" s="325">
        <v>201718</v>
      </c>
      <c r="B198" s="325" t="s">
        <v>144</v>
      </c>
      <c r="C198" s="325" t="s">
        <v>123</v>
      </c>
      <c r="D198" s="325" t="s">
        <v>38</v>
      </c>
      <c r="E198" s="325" t="s">
        <v>126</v>
      </c>
      <c r="F198" s="325" t="s">
        <v>127</v>
      </c>
      <c r="G198" s="325">
        <v>392</v>
      </c>
      <c r="H198" s="325" t="s">
        <v>157</v>
      </c>
      <c r="I198" s="325" t="s">
        <v>158</v>
      </c>
      <c r="J198" s="325" t="str">
        <f t="shared" si="6"/>
        <v>CharNorth TynesideGenderFemaleGenderFemale</v>
      </c>
      <c r="K198" s="325" t="s">
        <v>475</v>
      </c>
      <c r="L198" s="325" t="s">
        <v>476</v>
      </c>
      <c r="M198" s="325" t="str">
        <f t="shared" si="7"/>
        <v>GenderFemale</v>
      </c>
      <c r="N198" s="325">
        <v>90.8</v>
      </c>
      <c r="O198" s="325">
        <v>83.5</v>
      </c>
      <c r="P198" s="325">
        <v>99</v>
      </c>
      <c r="Q198" s="325">
        <v>84.6</v>
      </c>
    </row>
    <row r="199" spans="1:17" x14ac:dyDescent="0.25">
      <c r="A199" s="325">
        <v>201718</v>
      </c>
      <c r="B199" s="325" t="s">
        <v>144</v>
      </c>
      <c r="C199" s="325" t="s">
        <v>123</v>
      </c>
      <c r="D199" s="325" t="s">
        <v>38</v>
      </c>
      <c r="E199" s="325" t="s">
        <v>126</v>
      </c>
      <c r="F199" s="325" t="s">
        <v>127</v>
      </c>
      <c r="G199" s="325">
        <v>392</v>
      </c>
      <c r="H199" s="325" t="s">
        <v>157</v>
      </c>
      <c r="I199" s="325" t="s">
        <v>158</v>
      </c>
      <c r="J199" s="325" t="str">
        <f t="shared" si="6"/>
        <v>CharNorth TynesideGenderMaleGenderMale</v>
      </c>
      <c r="K199" s="325" t="s">
        <v>475</v>
      </c>
      <c r="L199" s="325" t="s">
        <v>477</v>
      </c>
      <c r="M199" s="325" t="str">
        <f t="shared" si="7"/>
        <v>GenderMale</v>
      </c>
      <c r="N199" s="325">
        <v>18</v>
      </c>
      <c r="O199" s="325">
        <v>16.5</v>
      </c>
      <c r="P199" s="325">
        <v>18</v>
      </c>
      <c r="Q199" s="325">
        <v>15.4</v>
      </c>
    </row>
    <row r="200" spans="1:17" x14ac:dyDescent="0.25">
      <c r="A200" s="325">
        <v>201718</v>
      </c>
      <c r="B200" s="325" t="s">
        <v>144</v>
      </c>
      <c r="C200" s="325" t="s">
        <v>123</v>
      </c>
      <c r="D200" s="325" t="s">
        <v>38</v>
      </c>
      <c r="E200" s="325" t="s">
        <v>126</v>
      </c>
      <c r="F200" s="325" t="s">
        <v>127</v>
      </c>
      <c r="G200" s="325">
        <v>929</v>
      </c>
      <c r="H200" s="325" t="s">
        <v>159</v>
      </c>
      <c r="I200" s="325" t="s">
        <v>160</v>
      </c>
      <c r="J200" s="325" t="str">
        <f t="shared" si="6"/>
        <v>CharNorthumberlandGenderFemaleGenderFemale</v>
      </c>
      <c r="K200" s="325" t="s">
        <v>475</v>
      </c>
      <c r="L200" s="325" t="s">
        <v>476</v>
      </c>
      <c r="M200" s="325" t="str">
        <f t="shared" si="7"/>
        <v>GenderFemale</v>
      </c>
      <c r="N200" s="325">
        <v>156.1</v>
      </c>
      <c r="O200" s="325">
        <v>86.6</v>
      </c>
      <c r="P200" s="325">
        <v>169</v>
      </c>
      <c r="Q200" s="325">
        <v>87.1</v>
      </c>
    </row>
    <row r="201" spans="1:17" x14ac:dyDescent="0.25">
      <c r="A201" s="325">
        <v>201718</v>
      </c>
      <c r="B201" s="325" t="s">
        <v>144</v>
      </c>
      <c r="C201" s="325" t="s">
        <v>123</v>
      </c>
      <c r="D201" s="325" t="s">
        <v>38</v>
      </c>
      <c r="E201" s="325" t="s">
        <v>126</v>
      </c>
      <c r="F201" s="325" t="s">
        <v>127</v>
      </c>
      <c r="G201" s="325">
        <v>929</v>
      </c>
      <c r="H201" s="325" t="s">
        <v>159</v>
      </c>
      <c r="I201" s="325" t="s">
        <v>160</v>
      </c>
      <c r="J201" s="325" t="str">
        <f t="shared" si="6"/>
        <v>CharNorthumberlandGenderMaleGenderMale</v>
      </c>
      <c r="K201" s="325" t="s">
        <v>475</v>
      </c>
      <c r="L201" s="325" t="s">
        <v>477</v>
      </c>
      <c r="M201" s="325" t="str">
        <f t="shared" si="7"/>
        <v>GenderMale</v>
      </c>
      <c r="N201" s="325">
        <v>24.2</v>
      </c>
      <c r="O201" s="325">
        <v>13.4</v>
      </c>
      <c r="P201" s="325">
        <v>25</v>
      </c>
      <c r="Q201" s="325">
        <v>12.9</v>
      </c>
    </row>
    <row r="202" spans="1:17" x14ac:dyDescent="0.25">
      <c r="A202" s="325">
        <v>201718</v>
      </c>
      <c r="B202" s="325" t="s">
        <v>144</v>
      </c>
      <c r="C202" s="325" t="s">
        <v>123</v>
      </c>
      <c r="D202" s="325" t="s">
        <v>38</v>
      </c>
      <c r="E202" s="325" t="s">
        <v>126</v>
      </c>
      <c r="F202" s="325" t="s">
        <v>127</v>
      </c>
      <c r="G202" s="325">
        <v>807</v>
      </c>
      <c r="H202" s="325" t="s">
        <v>161</v>
      </c>
      <c r="I202" s="325" t="s">
        <v>162</v>
      </c>
      <c r="J202" s="325" t="str">
        <f t="shared" si="6"/>
        <v>CharRedcar and ClevelandGenderFemaleGenderFemale</v>
      </c>
      <c r="K202" s="325" t="s">
        <v>475</v>
      </c>
      <c r="L202" s="325" t="s">
        <v>476</v>
      </c>
      <c r="M202" s="325" t="str">
        <f t="shared" si="7"/>
        <v>GenderFemale</v>
      </c>
      <c r="N202" s="325">
        <v>83.3</v>
      </c>
      <c r="O202" s="325">
        <v>94.3</v>
      </c>
      <c r="P202" s="325">
        <v>88</v>
      </c>
      <c r="Q202" s="325">
        <v>94.6</v>
      </c>
    </row>
    <row r="203" spans="1:17" x14ac:dyDescent="0.25">
      <c r="A203" s="325">
        <v>201718</v>
      </c>
      <c r="B203" s="325" t="s">
        <v>144</v>
      </c>
      <c r="C203" s="325" t="s">
        <v>123</v>
      </c>
      <c r="D203" s="325" t="s">
        <v>38</v>
      </c>
      <c r="E203" s="325" t="s">
        <v>126</v>
      </c>
      <c r="F203" s="325" t="s">
        <v>127</v>
      </c>
      <c r="G203" s="325">
        <v>807</v>
      </c>
      <c r="H203" s="325" t="s">
        <v>161</v>
      </c>
      <c r="I203" s="325" t="s">
        <v>162</v>
      </c>
      <c r="J203" s="325" t="str">
        <f t="shared" si="6"/>
        <v>CharRedcar and ClevelandGenderMaleGenderMale</v>
      </c>
      <c r="K203" s="325" t="s">
        <v>475</v>
      </c>
      <c r="L203" s="325" t="s">
        <v>477</v>
      </c>
      <c r="M203" s="325" t="str">
        <f t="shared" si="7"/>
        <v>GenderMale</v>
      </c>
      <c r="N203" s="325">
        <v>5</v>
      </c>
      <c r="O203" s="325">
        <v>5.7</v>
      </c>
      <c r="P203" s="325">
        <v>5</v>
      </c>
      <c r="Q203" s="325">
        <v>5.4</v>
      </c>
    </row>
    <row r="204" spans="1:17" x14ac:dyDescent="0.25">
      <c r="A204" s="325">
        <v>201718</v>
      </c>
      <c r="B204" s="325" t="s">
        <v>144</v>
      </c>
      <c r="C204" s="325" t="s">
        <v>123</v>
      </c>
      <c r="D204" s="325" t="s">
        <v>38</v>
      </c>
      <c r="E204" s="325" t="s">
        <v>126</v>
      </c>
      <c r="F204" s="325" t="s">
        <v>127</v>
      </c>
      <c r="G204" s="325">
        <v>393</v>
      </c>
      <c r="H204" s="325" t="s">
        <v>163</v>
      </c>
      <c r="I204" s="325" t="s">
        <v>164</v>
      </c>
      <c r="J204" s="325" t="str">
        <f t="shared" si="6"/>
        <v>CharSouth TynesideGenderFemaleGenderFemale</v>
      </c>
      <c r="K204" s="325" t="s">
        <v>475</v>
      </c>
      <c r="L204" s="325" t="s">
        <v>476</v>
      </c>
      <c r="M204" s="325" t="str">
        <f t="shared" si="7"/>
        <v>GenderFemale</v>
      </c>
      <c r="N204" s="325">
        <v>101.3</v>
      </c>
      <c r="O204" s="325">
        <v>86</v>
      </c>
      <c r="P204" s="325">
        <v>107</v>
      </c>
      <c r="Q204" s="325">
        <v>86.3</v>
      </c>
    </row>
    <row r="205" spans="1:17" x14ac:dyDescent="0.25">
      <c r="A205" s="325">
        <v>201718</v>
      </c>
      <c r="B205" s="325" t="s">
        <v>144</v>
      </c>
      <c r="C205" s="325" t="s">
        <v>123</v>
      </c>
      <c r="D205" s="325" t="s">
        <v>38</v>
      </c>
      <c r="E205" s="325" t="s">
        <v>126</v>
      </c>
      <c r="F205" s="325" t="s">
        <v>127</v>
      </c>
      <c r="G205" s="325">
        <v>393</v>
      </c>
      <c r="H205" s="325" t="s">
        <v>163</v>
      </c>
      <c r="I205" s="325" t="s">
        <v>164</v>
      </c>
      <c r="J205" s="325" t="str">
        <f t="shared" si="6"/>
        <v>CharSouth TynesideGenderMaleGenderMale</v>
      </c>
      <c r="K205" s="325" t="s">
        <v>475</v>
      </c>
      <c r="L205" s="325" t="s">
        <v>477</v>
      </c>
      <c r="M205" s="325" t="str">
        <f t="shared" si="7"/>
        <v>GenderMale</v>
      </c>
      <c r="N205" s="325">
        <v>16.5</v>
      </c>
      <c r="O205" s="325">
        <v>14</v>
      </c>
      <c r="P205" s="325">
        <v>17</v>
      </c>
      <c r="Q205" s="325">
        <v>13.7</v>
      </c>
    </row>
    <row r="206" spans="1:17" x14ac:dyDescent="0.25">
      <c r="A206" s="325">
        <v>201718</v>
      </c>
      <c r="B206" s="325" t="s">
        <v>144</v>
      </c>
      <c r="C206" s="325" t="s">
        <v>123</v>
      </c>
      <c r="D206" s="325" t="s">
        <v>38</v>
      </c>
      <c r="E206" s="325" t="s">
        <v>126</v>
      </c>
      <c r="F206" s="325" t="s">
        <v>127</v>
      </c>
      <c r="G206" s="325">
        <v>808</v>
      </c>
      <c r="H206" s="325" t="s">
        <v>165</v>
      </c>
      <c r="I206" s="325" t="s">
        <v>166</v>
      </c>
      <c r="J206" s="325" t="str">
        <f t="shared" si="6"/>
        <v>CharStockton-on-TeesGenderFemaleGenderFemale</v>
      </c>
      <c r="K206" s="325" t="s">
        <v>475</v>
      </c>
      <c r="L206" s="325" t="s">
        <v>476</v>
      </c>
      <c r="M206" s="325" t="str">
        <f t="shared" si="7"/>
        <v>GenderFemale</v>
      </c>
      <c r="N206" s="325">
        <v>139.1</v>
      </c>
      <c r="O206" s="325">
        <v>92.4</v>
      </c>
      <c r="P206" s="325">
        <v>147</v>
      </c>
      <c r="Q206" s="325">
        <v>92.5</v>
      </c>
    </row>
    <row r="207" spans="1:17" x14ac:dyDescent="0.25">
      <c r="A207" s="325">
        <v>201718</v>
      </c>
      <c r="B207" s="325" t="s">
        <v>144</v>
      </c>
      <c r="C207" s="325" t="s">
        <v>123</v>
      </c>
      <c r="D207" s="325" t="s">
        <v>38</v>
      </c>
      <c r="E207" s="325" t="s">
        <v>126</v>
      </c>
      <c r="F207" s="325" t="s">
        <v>127</v>
      </c>
      <c r="G207" s="325">
        <v>808</v>
      </c>
      <c r="H207" s="325" t="s">
        <v>165</v>
      </c>
      <c r="I207" s="325" t="s">
        <v>166</v>
      </c>
      <c r="J207" s="325" t="str">
        <f t="shared" si="6"/>
        <v>CharStockton-on-TeesGenderMaleGenderMale</v>
      </c>
      <c r="K207" s="325" t="s">
        <v>475</v>
      </c>
      <c r="L207" s="325" t="s">
        <v>477</v>
      </c>
      <c r="M207" s="325" t="str">
        <f t="shared" si="7"/>
        <v>GenderMale</v>
      </c>
      <c r="N207" s="325">
        <v>11.5</v>
      </c>
      <c r="O207" s="325">
        <v>7.6</v>
      </c>
      <c r="P207" s="325">
        <v>12</v>
      </c>
      <c r="Q207" s="325">
        <v>7.5</v>
      </c>
    </row>
    <row r="208" spans="1:17" x14ac:dyDescent="0.25">
      <c r="A208" s="325">
        <v>201718</v>
      </c>
      <c r="B208" s="325" t="s">
        <v>144</v>
      </c>
      <c r="C208" s="325" t="s">
        <v>123</v>
      </c>
      <c r="D208" s="325" t="s">
        <v>38</v>
      </c>
      <c r="E208" s="325" t="s">
        <v>126</v>
      </c>
      <c r="F208" s="325" t="s">
        <v>127</v>
      </c>
      <c r="G208" s="325">
        <v>394</v>
      </c>
      <c r="H208" s="325" t="s">
        <v>167</v>
      </c>
      <c r="I208" s="325" t="s">
        <v>168</v>
      </c>
      <c r="J208" s="325" t="str">
        <f t="shared" si="6"/>
        <v>CharSunderlandGenderFemaleGenderFemale</v>
      </c>
      <c r="K208" s="325" t="s">
        <v>475</v>
      </c>
      <c r="L208" s="325" t="s">
        <v>476</v>
      </c>
      <c r="M208" s="325" t="str">
        <f t="shared" si="7"/>
        <v>GenderFemale</v>
      </c>
      <c r="N208" s="325">
        <v>154.9</v>
      </c>
      <c r="O208" s="325">
        <v>82.8</v>
      </c>
      <c r="P208" s="325">
        <v>166</v>
      </c>
      <c r="Q208" s="325">
        <v>83</v>
      </c>
    </row>
    <row r="209" spans="1:17" x14ac:dyDescent="0.25">
      <c r="A209" s="325">
        <v>201718</v>
      </c>
      <c r="B209" s="325" t="s">
        <v>144</v>
      </c>
      <c r="C209" s="325" t="s">
        <v>123</v>
      </c>
      <c r="D209" s="325" t="s">
        <v>38</v>
      </c>
      <c r="E209" s="325" t="s">
        <v>126</v>
      </c>
      <c r="F209" s="325" t="s">
        <v>127</v>
      </c>
      <c r="G209" s="325">
        <v>394</v>
      </c>
      <c r="H209" s="325" t="s">
        <v>167</v>
      </c>
      <c r="I209" s="325" t="s">
        <v>168</v>
      </c>
      <c r="J209" s="325" t="str">
        <f t="shared" si="6"/>
        <v>CharSunderlandGenderMaleGenderMale</v>
      </c>
      <c r="K209" s="325" t="s">
        <v>475</v>
      </c>
      <c r="L209" s="325" t="s">
        <v>477</v>
      </c>
      <c r="M209" s="325" t="str">
        <f t="shared" si="7"/>
        <v>GenderMale</v>
      </c>
      <c r="N209" s="325">
        <v>32.1</v>
      </c>
      <c r="O209" s="325">
        <v>17.2</v>
      </c>
      <c r="P209" s="325">
        <v>34</v>
      </c>
      <c r="Q209" s="325">
        <v>17</v>
      </c>
    </row>
    <row r="210" spans="1:17" x14ac:dyDescent="0.25">
      <c r="A210" s="325">
        <v>201718</v>
      </c>
      <c r="B210" s="325" t="s">
        <v>144</v>
      </c>
      <c r="C210" s="325" t="s">
        <v>123</v>
      </c>
      <c r="D210" s="325" t="s">
        <v>38</v>
      </c>
      <c r="E210" s="325" t="s">
        <v>128</v>
      </c>
      <c r="F210" s="325" t="s">
        <v>129</v>
      </c>
      <c r="G210" s="325">
        <v>889</v>
      </c>
      <c r="H210" s="325" t="s">
        <v>169</v>
      </c>
      <c r="I210" s="325" t="s">
        <v>170</v>
      </c>
      <c r="J210" s="325" t="str">
        <f t="shared" si="6"/>
        <v>CharBlackburn with DarwenGenderFemaleGenderFemale</v>
      </c>
      <c r="K210" s="325" t="s">
        <v>475</v>
      </c>
      <c r="L210" s="325" t="s">
        <v>476</v>
      </c>
      <c r="M210" s="325" t="str">
        <f t="shared" si="7"/>
        <v>GenderFemale</v>
      </c>
      <c r="N210" s="325">
        <v>113.3</v>
      </c>
      <c r="O210" s="325">
        <v>89.7</v>
      </c>
      <c r="P210" s="325">
        <v>121</v>
      </c>
      <c r="Q210" s="325">
        <v>90.3</v>
      </c>
    </row>
    <row r="211" spans="1:17" x14ac:dyDescent="0.25">
      <c r="A211" s="325">
        <v>201718</v>
      </c>
      <c r="B211" s="325" t="s">
        <v>144</v>
      </c>
      <c r="C211" s="325" t="s">
        <v>123</v>
      </c>
      <c r="D211" s="325" t="s">
        <v>38</v>
      </c>
      <c r="E211" s="325" t="s">
        <v>128</v>
      </c>
      <c r="F211" s="325" t="s">
        <v>129</v>
      </c>
      <c r="G211" s="325">
        <v>889</v>
      </c>
      <c r="H211" s="325" t="s">
        <v>169</v>
      </c>
      <c r="I211" s="325" t="s">
        <v>170</v>
      </c>
      <c r="J211" s="325" t="str">
        <f t="shared" si="6"/>
        <v>CharBlackburn with DarwenGenderMaleGenderMale</v>
      </c>
      <c r="K211" s="325" t="s">
        <v>475</v>
      </c>
      <c r="L211" s="325" t="s">
        <v>477</v>
      </c>
      <c r="M211" s="325" t="str">
        <f t="shared" si="7"/>
        <v>GenderMale</v>
      </c>
      <c r="N211" s="325">
        <v>13</v>
      </c>
      <c r="O211" s="325">
        <v>10.3</v>
      </c>
      <c r="P211" s="325">
        <v>13</v>
      </c>
      <c r="Q211" s="325">
        <v>9.6999999999999993</v>
      </c>
    </row>
    <row r="212" spans="1:17" x14ac:dyDescent="0.25">
      <c r="A212" s="325">
        <v>201718</v>
      </c>
      <c r="B212" s="325" t="s">
        <v>144</v>
      </c>
      <c r="C212" s="325" t="s">
        <v>123</v>
      </c>
      <c r="D212" s="325" t="s">
        <v>38</v>
      </c>
      <c r="E212" s="325" t="s">
        <v>128</v>
      </c>
      <c r="F212" s="325" t="s">
        <v>129</v>
      </c>
      <c r="G212" s="325">
        <v>890</v>
      </c>
      <c r="H212" s="325" t="s">
        <v>171</v>
      </c>
      <c r="I212" s="325" t="s">
        <v>172</v>
      </c>
      <c r="J212" s="325" t="str">
        <f t="shared" si="6"/>
        <v>CharBlackpoolGenderFemaleGenderFemale</v>
      </c>
      <c r="K212" s="325" t="s">
        <v>475</v>
      </c>
      <c r="L212" s="325" t="s">
        <v>476</v>
      </c>
      <c r="M212" s="325" t="str">
        <f t="shared" si="7"/>
        <v>GenderFemale</v>
      </c>
      <c r="N212" s="325">
        <v>123.8</v>
      </c>
      <c r="O212" s="325">
        <v>89.2</v>
      </c>
      <c r="P212" s="325">
        <v>131</v>
      </c>
      <c r="Q212" s="325">
        <v>89.1</v>
      </c>
    </row>
    <row r="213" spans="1:17" x14ac:dyDescent="0.25">
      <c r="A213" s="325">
        <v>201718</v>
      </c>
      <c r="B213" s="325" t="s">
        <v>144</v>
      </c>
      <c r="C213" s="325" t="s">
        <v>123</v>
      </c>
      <c r="D213" s="325" t="s">
        <v>38</v>
      </c>
      <c r="E213" s="325" t="s">
        <v>128</v>
      </c>
      <c r="F213" s="325" t="s">
        <v>129</v>
      </c>
      <c r="G213" s="325">
        <v>890</v>
      </c>
      <c r="H213" s="325" t="s">
        <v>171</v>
      </c>
      <c r="I213" s="325" t="s">
        <v>172</v>
      </c>
      <c r="J213" s="325" t="str">
        <f t="shared" si="6"/>
        <v>CharBlackpoolGenderMaleGenderMale</v>
      </c>
      <c r="K213" s="325" t="s">
        <v>475</v>
      </c>
      <c r="L213" s="325" t="s">
        <v>477</v>
      </c>
      <c r="M213" s="325" t="str">
        <f t="shared" si="7"/>
        <v>GenderMale</v>
      </c>
      <c r="N213" s="325">
        <v>15</v>
      </c>
      <c r="O213" s="325">
        <v>10.8</v>
      </c>
      <c r="P213" s="325">
        <v>16</v>
      </c>
      <c r="Q213" s="325">
        <v>10.9</v>
      </c>
    </row>
    <row r="214" spans="1:17" x14ac:dyDescent="0.25">
      <c r="A214" s="325">
        <v>201718</v>
      </c>
      <c r="B214" s="325" t="s">
        <v>144</v>
      </c>
      <c r="C214" s="325" t="s">
        <v>123</v>
      </c>
      <c r="D214" s="325" t="s">
        <v>38</v>
      </c>
      <c r="E214" s="325" t="s">
        <v>128</v>
      </c>
      <c r="F214" s="325" t="s">
        <v>129</v>
      </c>
      <c r="G214" s="325">
        <v>350</v>
      </c>
      <c r="H214" s="325" t="s">
        <v>173</v>
      </c>
      <c r="I214" s="325" t="s">
        <v>174</v>
      </c>
      <c r="J214" s="325" t="str">
        <f t="shared" si="6"/>
        <v>CharBoltonGenderFemaleGenderFemale</v>
      </c>
      <c r="K214" s="325" t="s">
        <v>475</v>
      </c>
      <c r="L214" s="325" t="s">
        <v>476</v>
      </c>
      <c r="M214" s="325" t="str">
        <f t="shared" si="7"/>
        <v>GenderFemale</v>
      </c>
      <c r="N214" s="325">
        <v>159</v>
      </c>
      <c r="O214" s="325">
        <v>87</v>
      </c>
      <c r="P214" s="325">
        <v>175</v>
      </c>
      <c r="Q214" s="325">
        <v>87.9</v>
      </c>
    </row>
    <row r="215" spans="1:17" x14ac:dyDescent="0.25">
      <c r="A215" s="325">
        <v>201718</v>
      </c>
      <c r="B215" s="325" t="s">
        <v>144</v>
      </c>
      <c r="C215" s="325" t="s">
        <v>123</v>
      </c>
      <c r="D215" s="325" t="s">
        <v>38</v>
      </c>
      <c r="E215" s="325" t="s">
        <v>128</v>
      </c>
      <c r="F215" s="325" t="s">
        <v>129</v>
      </c>
      <c r="G215" s="325">
        <v>350</v>
      </c>
      <c r="H215" s="325" t="s">
        <v>173</v>
      </c>
      <c r="I215" s="325" t="s">
        <v>174</v>
      </c>
      <c r="J215" s="325" t="str">
        <f t="shared" si="6"/>
        <v>CharBoltonGenderMaleGenderMale</v>
      </c>
      <c r="K215" s="325" t="s">
        <v>475</v>
      </c>
      <c r="L215" s="325" t="s">
        <v>477</v>
      </c>
      <c r="M215" s="325" t="str">
        <f t="shared" si="7"/>
        <v>GenderMale</v>
      </c>
      <c r="N215" s="325">
        <v>23.8</v>
      </c>
      <c r="O215" s="325">
        <v>13</v>
      </c>
      <c r="P215" s="325">
        <v>24</v>
      </c>
      <c r="Q215" s="325">
        <v>12.1</v>
      </c>
    </row>
    <row r="216" spans="1:17" x14ac:dyDescent="0.25">
      <c r="A216" s="325">
        <v>201718</v>
      </c>
      <c r="B216" s="325" t="s">
        <v>144</v>
      </c>
      <c r="C216" s="325" t="s">
        <v>123</v>
      </c>
      <c r="D216" s="325" t="s">
        <v>38</v>
      </c>
      <c r="E216" s="325" t="s">
        <v>128</v>
      </c>
      <c r="F216" s="325" t="s">
        <v>129</v>
      </c>
      <c r="G216" s="325">
        <v>351</v>
      </c>
      <c r="H216" s="325" t="s">
        <v>175</v>
      </c>
      <c r="I216" s="325" t="s">
        <v>176</v>
      </c>
      <c r="J216" s="325" t="str">
        <f t="shared" si="6"/>
        <v>CharBuryGenderFemaleGenderFemale</v>
      </c>
      <c r="K216" s="325" t="s">
        <v>475</v>
      </c>
      <c r="L216" s="325" t="s">
        <v>476</v>
      </c>
      <c r="M216" s="325" t="str">
        <f t="shared" si="7"/>
        <v>GenderFemale</v>
      </c>
      <c r="N216" s="325">
        <v>96.4</v>
      </c>
      <c r="O216" s="325">
        <v>85.4</v>
      </c>
      <c r="P216" s="325">
        <v>103</v>
      </c>
      <c r="Q216" s="325">
        <v>86.6</v>
      </c>
    </row>
    <row r="217" spans="1:17" x14ac:dyDescent="0.25">
      <c r="A217" s="325">
        <v>201718</v>
      </c>
      <c r="B217" s="325" t="s">
        <v>144</v>
      </c>
      <c r="C217" s="325" t="s">
        <v>123</v>
      </c>
      <c r="D217" s="325" t="s">
        <v>38</v>
      </c>
      <c r="E217" s="325" t="s">
        <v>128</v>
      </c>
      <c r="F217" s="325" t="s">
        <v>129</v>
      </c>
      <c r="G217" s="325">
        <v>351</v>
      </c>
      <c r="H217" s="325" t="s">
        <v>175</v>
      </c>
      <c r="I217" s="325" t="s">
        <v>176</v>
      </c>
      <c r="J217" s="325" t="str">
        <f t="shared" si="6"/>
        <v>CharBuryGenderMaleGenderMale</v>
      </c>
      <c r="K217" s="325" t="s">
        <v>475</v>
      </c>
      <c r="L217" s="325" t="s">
        <v>477</v>
      </c>
      <c r="M217" s="325" t="str">
        <f t="shared" si="7"/>
        <v>GenderMale</v>
      </c>
      <c r="N217" s="325">
        <v>16.5</v>
      </c>
      <c r="O217" s="325">
        <v>14.6</v>
      </c>
      <c r="P217" s="325">
        <v>16</v>
      </c>
      <c r="Q217" s="325">
        <v>13.4</v>
      </c>
    </row>
    <row r="218" spans="1:17" x14ac:dyDescent="0.25">
      <c r="A218" s="325">
        <v>201718</v>
      </c>
      <c r="B218" s="325" t="s">
        <v>144</v>
      </c>
      <c r="C218" s="325" t="s">
        <v>123</v>
      </c>
      <c r="D218" s="325" t="s">
        <v>38</v>
      </c>
      <c r="E218" s="325" t="s">
        <v>128</v>
      </c>
      <c r="F218" s="325" t="s">
        <v>129</v>
      </c>
      <c r="G218" s="325">
        <v>895</v>
      </c>
      <c r="H218" s="325" t="s">
        <v>177</v>
      </c>
      <c r="I218" s="325" t="s">
        <v>178</v>
      </c>
      <c r="J218" s="325" t="str">
        <f t="shared" si="6"/>
        <v>CharCheshire EastGenderFemaleGenderFemale</v>
      </c>
      <c r="K218" s="325" t="s">
        <v>475</v>
      </c>
      <c r="L218" s="325" t="s">
        <v>476</v>
      </c>
      <c r="M218" s="325" t="str">
        <f t="shared" si="7"/>
        <v>GenderFemale</v>
      </c>
      <c r="N218" s="325">
        <v>130.6</v>
      </c>
      <c r="O218" s="325">
        <v>83.3</v>
      </c>
      <c r="P218" s="325">
        <v>141</v>
      </c>
      <c r="Q218" s="325">
        <v>83.9</v>
      </c>
    </row>
    <row r="219" spans="1:17" x14ac:dyDescent="0.25">
      <c r="A219" s="325">
        <v>201718</v>
      </c>
      <c r="B219" s="325" t="s">
        <v>144</v>
      </c>
      <c r="C219" s="325" t="s">
        <v>123</v>
      </c>
      <c r="D219" s="325" t="s">
        <v>38</v>
      </c>
      <c r="E219" s="325" t="s">
        <v>128</v>
      </c>
      <c r="F219" s="325" t="s">
        <v>129</v>
      </c>
      <c r="G219" s="325">
        <v>895</v>
      </c>
      <c r="H219" s="325" t="s">
        <v>177</v>
      </c>
      <c r="I219" s="325" t="s">
        <v>178</v>
      </c>
      <c r="J219" s="325" t="str">
        <f t="shared" si="6"/>
        <v>CharCheshire EastGenderMaleGenderMale</v>
      </c>
      <c r="K219" s="325" t="s">
        <v>475</v>
      </c>
      <c r="L219" s="325" t="s">
        <v>477</v>
      </c>
      <c r="M219" s="325" t="str">
        <f t="shared" si="7"/>
        <v>GenderMale</v>
      </c>
      <c r="N219" s="325">
        <v>26.2</v>
      </c>
      <c r="O219" s="325">
        <v>16.7</v>
      </c>
      <c r="P219" s="325">
        <v>27</v>
      </c>
      <c r="Q219" s="325">
        <v>16.100000000000001</v>
      </c>
    </row>
    <row r="220" spans="1:17" x14ac:dyDescent="0.25">
      <c r="A220" s="325">
        <v>201718</v>
      </c>
      <c r="B220" s="325" t="s">
        <v>144</v>
      </c>
      <c r="C220" s="325" t="s">
        <v>123</v>
      </c>
      <c r="D220" s="325" t="s">
        <v>38</v>
      </c>
      <c r="E220" s="325" t="s">
        <v>128</v>
      </c>
      <c r="F220" s="325" t="s">
        <v>129</v>
      </c>
      <c r="G220" s="325">
        <v>896</v>
      </c>
      <c r="H220" s="325" t="s">
        <v>179</v>
      </c>
      <c r="I220" s="325" t="s">
        <v>180</v>
      </c>
      <c r="J220" s="325" t="str">
        <f t="shared" si="6"/>
        <v>CharCheshire West and ChesterGenderFemaleGenderFemale</v>
      </c>
      <c r="K220" s="325" t="s">
        <v>475</v>
      </c>
      <c r="L220" s="325" t="s">
        <v>476</v>
      </c>
      <c r="M220" s="325" t="str">
        <f t="shared" si="7"/>
        <v>GenderFemale</v>
      </c>
      <c r="N220" s="325">
        <v>138</v>
      </c>
      <c r="O220" s="325">
        <v>84.9</v>
      </c>
      <c r="P220" s="325">
        <v>153</v>
      </c>
      <c r="Q220" s="325">
        <v>86</v>
      </c>
    </row>
    <row r="221" spans="1:17" x14ac:dyDescent="0.25">
      <c r="A221" s="325">
        <v>201718</v>
      </c>
      <c r="B221" s="325" t="s">
        <v>144</v>
      </c>
      <c r="C221" s="325" t="s">
        <v>123</v>
      </c>
      <c r="D221" s="325" t="s">
        <v>38</v>
      </c>
      <c r="E221" s="325" t="s">
        <v>128</v>
      </c>
      <c r="F221" s="325" t="s">
        <v>129</v>
      </c>
      <c r="G221" s="325">
        <v>896</v>
      </c>
      <c r="H221" s="325" t="s">
        <v>179</v>
      </c>
      <c r="I221" s="325" t="s">
        <v>180</v>
      </c>
      <c r="J221" s="325" t="str">
        <f t="shared" si="6"/>
        <v>CharCheshire West and ChesterGenderMaleGenderMale</v>
      </c>
      <c r="K221" s="325" t="s">
        <v>475</v>
      </c>
      <c r="L221" s="325" t="s">
        <v>477</v>
      </c>
      <c r="M221" s="325" t="str">
        <f t="shared" si="7"/>
        <v>GenderMale</v>
      </c>
      <c r="N221" s="325">
        <v>24.6</v>
      </c>
      <c r="O221" s="325">
        <v>15.1</v>
      </c>
      <c r="P221" s="325">
        <v>25</v>
      </c>
      <c r="Q221" s="325">
        <v>14</v>
      </c>
    </row>
    <row r="222" spans="1:17" x14ac:dyDescent="0.25">
      <c r="A222" s="325">
        <v>201718</v>
      </c>
      <c r="B222" s="325" t="s">
        <v>144</v>
      </c>
      <c r="C222" s="325" t="s">
        <v>123</v>
      </c>
      <c r="D222" s="325" t="s">
        <v>38</v>
      </c>
      <c r="E222" s="325" t="s">
        <v>128</v>
      </c>
      <c r="F222" s="325" t="s">
        <v>129</v>
      </c>
      <c r="G222" s="325">
        <v>909</v>
      </c>
      <c r="H222" s="325" t="s">
        <v>181</v>
      </c>
      <c r="I222" s="325" t="s">
        <v>182</v>
      </c>
      <c r="J222" s="325" t="str">
        <f t="shared" si="6"/>
        <v>CharCumbriaGenderFemaleGenderFemale</v>
      </c>
      <c r="K222" s="325" t="s">
        <v>475</v>
      </c>
      <c r="L222" s="325" t="s">
        <v>476</v>
      </c>
      <c r="M222" s="325" t="str">
        <f t="shared" si="7"/>
        <v>GenderFemale</v>
      </c>
      <c r="N222" s="325">
        <v>208.6</v>
      </c>
      <c r="O222" s="325">
        <v>85.5</v>
      </c>
      <c r="P222" s="325">
        <v>222</v>
      </c>
      <c r="Q222" s="325">
        <v>85.7</v>
      </c>
    </row>
    <row r="223" spans="1:17" x14ac:dyDescent="0.25">
      <c r="A223" s="325">
        <v>201718</v>
      </c>
      <c r="B223" s="325" t="s">
        <v>144</v>
      </c>
      <c r="C223" s="325" t="s">
        <v>123</v>
      </c>
      <c r="D223" s="325" t="s">
        <v>38</v>
      </c>
      <c r="E223" s="325" t="s">
        <v>128</v>
      </c>
      <c r="F223" s="325" t="s">
        <v>129</v>
      </c>
      <c r="G223" s="325">
        <v>909</v>
      </c>
      <c r="H223" s="325" t="s">
        <v>181</v>
      </c>
      <c r="I223" s="325" t="s">
        <v>182</v>
      </c>
      <c r="J223" s="325" t="str">
        <f t="shared" si="6"/>
        <v>CharCumbriaGenderMaleGenderMale</v>
      </c>
      <c r="K223" s="325" t="s">
        <v>475</v>
      </c>
      <c r="L223" s="325" t="s">
        <v>477</v>
      </c>
      <c r="M223" s="325" t="str">
        <f t="shared" si="7"/>
        <v>GenderMale</v>
      </c>
      <c r="N223" s="325">
        <v>35.200000000000003</v>
      </c>
      <c r="O223" s="325">
        <v>14.5</v>
      </c>
      <c r="P223" s="325">
        <v>37</v>
      </c>
      <c r="Q223" s="325">
        <v>14.3</v>
      </c>
    </row>
    <row r="224" spans="1:17" x14ac:dyDescent="0.25">
      <c r="A224" s="325">
        <v>201718</v>
      </c>
      <c r="B224" s="325" t="s">
        <v>144</v>
      </c>
      <c r="C224" s="325" t="s">
        <v>123</v>
      </c>
      <c r="D224" s="325" t="s">
        <v>38</v>
      </c>
      <c r="E224" s="325" t="s">
        <v>128</v>
      </c>
      <c r="F224" s="325" t="s">
        <v>129</v>
      </c>
      <c r="G224" s="325">
        <v>876</v>
      </c>
      <c r="H224" s="325" t="s">
        <v>183</v>
      </c>
      <c r="I224" s="325" t="s">
        <v>184</v>
      </c>
      <c r="J224" s="325" t="str">
        <f t="shared" si="6"/>
        <v>CharHaltonGenderFemaleGenderFemale</v>
      </c>
      <c r="K224" s="325" t="s">
        <v>475</v>
      </c>
      <c r="L224" s="325" t="s">
        <v>476</v>
      </c>
      <c r="M224" s="325" t="str">
        <f t="shared" si="7"/>
        <v>GenderFemale</v>
      </c>
      <c r="N224" s="325">
        <v>74.400000000000006</v>
      </c>
      <c r="O224" s="325">
        <v>86.6</v>
      </c>
      <c r="P224" s="325">
        <v>77</v>
      </c>
      <c r="Q224" s="325">
        <v>85.6</v>
      </c>
    </row>
    <row r="225" spans="1:17" x14ac:dyDescent="0.25">
      <c r="A225" s="325">
        <v>201718</v>
      </c>
      <c r="B225" s="325" t="s">
        <v>144</v>
      </c>
      <c r="C225" s="325" t="s">
        <v>123</v>
      </c>
      <c r="D225" s="325" t="s">
        <v>38</v>
      </c>
      <c r="E225" s="325" t="s">
        <v>128</v>
      </c>
      <c r="F225" s="325" t="s">
        <v>129</v>
      </c>
      <c r="G225" s="325">
        <v>876</v>
      </c>
      <c r="H225" s="325" t="s">
        <v>183</v>
      </c>
      <c r="I225" s="325" t="s">
        <v>184</v>
      </c>
      <c r="J225" s="325" t="str">
        <f t="shared" si="6"/>
        <v>CharHaltonGenderMaleGenderMale</v>
      </c>
      <c r="K225" s="325" t="s">
        <v>475</v>
      </c>
      <c r="L225" s="325" t="s">
        <v>477</v>
      </c>
      <c r="M225" s="325" t="str">
        <f t="shared" si="7"/>
        <v>GenderMale</v>
      </c>
      <c r="N225" s="325">
        <v>11.5</v>
      </c>
      <c r="O225" s="325">
        <v>13.4</v>
      </c>
      <c r="P225" s="325">
        <v>13</v>
      </c>
      <c r="Q225" s="325">
        <v>14.4</v>
      </c>
    </row>
    <row r="226" spans="1:17" x14ac:dyDescent="0.25">
      <c r="A226" s="325">
        <v>201718</v>
      </c>
      <c r="B226" s="325" t="s">
        <v>144</v>
      </c>
      <c r="C226" s="325" t="s">
        <v>123</v>
      </c>
      <c r="D226" s="325" t="s">
        <v>38</v>
      </c>
      <c r="E226" s="325" t="s">
        <v>128</v>
      </c>
      <c r="F226" s="325" t="s">
        <v>129</v>
      </c>
      <c r="G226" s="325">
        <v>340</v>
      </c>
      <c r="H226" s="325" t="s">
        <v>185</v>
      </c>
      <c r="I226" s="325" t="s">
        <v>186</v>
      </c>
      <c r="J226" s="325" t="str">
        <f t="shared" si="6"/>
        <v>CharKnowsleyGenderFemaleGenderFemale</v>
      </c>
      <c r="K226" s="325" t="s">
        <v>475</v>
      </c>
      <c r="L226" s="325" t="s">
        <v>476</v>
      </c>
      <c r="M226" s="325" t="str">
        <f t="shared" si="7"/>
        <v>GenderFemale</v>
      </c>
      <c r="N226" s="325">
        <v>98</v>
      </c>
      <c r="O226" s="325">
        <v>91.6</v>
      </c>
      <c r="P226" s="325">
        <v>102</v>
      </c>
      <c r="Q226" s="325">
        <v>91.9</v>
      </c>
    </row>
    <row r="227" spans="1:17" x14ac:dyDescent="0.25">
      <c r="A227" s="325">
        <v>201718</v>
      </c>
      <c r="B227" s="325" t="s">
        <v>144</v>
      </c>
      <c r="C227" s="325" t="s">
        <v>123</v>
      </c>
      <c r="D227" s="325" t="s">
        <v>38</v>
      </c>
      <c r="E227" s="325" t="s">
        <v>128</v>
      </c>
      <c r="F227" s="325" t="s">
        <v>129</v>
      </c>
      <c r="G227" s="325">
        <v>340</v>
      </c>
      <c r="H227" s="325" t="s">
        <v>185</v>
      </c>
      <c r="I227" s="325" t="s">
        <v>186</v>
      </c>
      <c r="J227" s="325" t="str">
        <f t="shared" si="6"/>
        <v>CharKnowsleyGenderMaleGenderMale</v>
      </c>
      <c r="K227" s="325" t="s">
        <v>475</v>
      </c>
      <c r="L227" s="325" t="s">
        <v>477</v>
      </c>
      <c r="M227" s="325" t="str">
        <f t="shared" si="7"/>
        <v>GenderMale</v>
      </c>
      <c r="N227" s="325">
        <v>9</v>
      </c>
      <c r="O227" s="325">
        <v>8.4</v>
      </c>
      <c r="P227" s="325">
        <v>9</v>
      </c>
      <c r="Q227" s="325">
        <v>8.1</v>
      </c>
    </row>
    <row r="228" spans="1:17" x14ac:dyDescent="0.25">
      <c r="A228" s="325">
        <v>201718</v>
      </c>
      <c r="B228" s="325" t="s">
        <v>144</v>
      </c>
      <c r="C228" s="325" t="s">
        <v>123</v>
      </c>
      <c r="D228" s="325" t="s">
        <v>38</v>
      </c>
      <c r="E228" s="325" t="s">
        <v>128</v>
      </c>
      <c r="F228" s="325" t="s">
        <v>129</v>
      </c>
      <c r="G228" s="325">
        <v>888</v>
      </c>
      <c r="H228" s="325" t="s">
        <v>187</v>
      </c>
      <c r="I228" s="325" t="s">
        <v>188</v>
      </c>
      <c r="J228" s="325" t="str">
        <f t="shared" si="6"/>
        <v>CharLancashireGenderFemaleGenderFemale</v>
      </c>
      <c r="K228" s="325" t="s">
        <v>475</v>
      </c>
      <c r="L228" s="325" t="s">
        <v>476</v>
      </c>
      <c r="M228" s="325" t="str">
        <f t="shared" si="7"/>
        <v>GenderFemale</v>
      </c>
      <c r="N228" s="325">
        <v>382.5</v>
      </c>
      <c r="O228" s="325">
        <v>85.8</v>
      </c>
      <c r="P228" s="325">
        <v>406</v>
      </c>
      <c r="Q228" s="325">
        <v>85.5</v>
      </c>
    </row>
    <row r="229" spans="1:17" x14ac:dyDescent="0.25">
      <c r="A229" s="325">
        <v>201718</v>
      </c>
      <c r="B229" s="325" t="s">
        <v>144</v>
      </c>
      <c r="C229" s="325" t="s">
        <v>123</v>
      </c>
      <c r="D229" s="325" t="s">
        <v>38</v>
      </c>
      <c r="E229" s="325" t="s">
        <v>128</v>
      </c>
      <c r="F229" s="325" t="s">
        <v>129</v>
      </c>
      <c r="G229" s="325">
        <v>888</v>
      </c>
      <c r="H229" s="325" t="s">
        <v>187</v>
      </c>
      <c r="I229" s="325" t="s">
        <v>188</v>
      </c>
      <c r="J229" s="325" t="str">
        <f t="shared" si="6"/>
        <v>CharLancashireGenderMaleGenderMale</v>
      </c>
      <c r="K229" s="325" t="s">
        <v>475</v>
      </c>
      <c r="L229" s="325" t="s">
        <v>477</v>
      </c>
      <c r="M229" s="325" t="str">
        <f t="shared" si="7"/>
        <v>GenderMale</v>
      </c>
      <c r="N229" s="325">
        <v>63.3</v>
      </c>
      <c r="O229" s="325">
        <v>14.2</v>
      </c>
      <c r="P229" s="325">
        <v>69</v>
      </c>
      <c r="Q229" s="325">
        <v>14.5</v>
      </c>
    </row>
    <row r="230" spans="1:17" x14ac:dyDescent="0.25">
      <c r="A230" s="325">
        <v>201718</v>
      </c>
      <c r="B230" s="325" t="s">
        <v>144</v>
      </c>
      <c r="C230" s="325" t="s">
        <v>123</v>
      </c>
      <c r="D230" s="325" t="s">
        <v>38</v>
      </c>
      <c r="E230" s="325" t="s">
        <v>128</v>
      </c>
      <c r="F230" s="325" t="s">
        <v>129</v>
      </c>
      <c r="G230" s="325">
        <v>341</v>
      </c>
      <c r="H230" s="325" t="s">
        <v>189</v>
      </c>
      <c r="I230" s="325" t="s">
        <v>190</v>
      </c>
      <c r="J230" s="325" t="str">
        <f t="shared" si="6"/>
        <v>CharLiverpoolGenderFemaleGenderFemale</v>
      </c>
      <c r="K230" s="325" t="s">
        <v>475</v>
      </c>
      <c r="L230" s="325" t="s">
        <v>476</v>
      </c>
      <c r="M230" s="325" t="str">
        <f t="shared" si="7"/>
        <v>GenderFemale</v>
      </c>
      <c r="N230" s="325">
        <v>177.9</v>
      </c>
      <c r="O230" s="325">
        <v>86.8</v>
      </c>
      <c r="P230" s="325">
        <v>184</v>
      </c>
      <c r="Q230" s="325">
        <v>87.2</v>
      </c>
    </row>
    <row r="231" spans="1:17" x14ac:dyDescent="0.25">
      <c r="A231" s="325">
        <v>201718</v>
      </c>
      <c r="B231" s="325" t="s">
        <v>144</v>
      </c>
      <c r="C231" s="325" t="s">
        <v>123</v>
      </c>
      <c r="D231" s="325" t="s">
        <v>38</v>
      </c>
      <c r="E231" s="325" t="s">
        <v>128</v>
      </c>
      <c r="F231" s="325" t="s">
        <v>129</v>
      </c>
      <c r="G231" s="325">
        <v>341</v>
      </c>
      <c r="H231" s="325" t="s">
        <v>189</v>
      </c>
      <c r="I231" s="325" t="s">
        <v>190</v>
      </c>
      <c r="J231" s="325" t="str">
        <f t="shared" si="6"/>
        <v>CharLiverpoolGenderMaleGenderMale</v>
      </c>
      <c r="K231" s="325" t="s">
        <v>475</v>
      </c>
      <c r="L231" s="325" t="s">
        <v>477</v>
      </c>
      <c r="M231" s="325" t="str">
        <f t="shared" si="7"/>
        <v>GenderMale</v>
      </c>
      <c r="N231" s="325">
        <v>27</v>
      </c>
      <c r="O231" s="325">
        <v>13.2</v>
      </c>
      <c r="P231" s="325">
        <v>27</v>
      </c>
      <c r="Q231" s="325">
        <v>12.8</v>
      </c>
    </row>
    <row r="232" spans="1:17" x14ac:dyDescent="0.25">
      <c r="A232" s="325">
        <v>201718</v>
      </c>
      <c r="B232" s="325" t="s">
        <v>144</v>
      </c>
      <c r="C232" s="325" t="s">
        <v>123</v>
      </c>
      <c r="D232" s="325" t="s">
        <v>38</v>
      </c>
      <c r="E232" s="325" t="s">
        <v>128</v>
      </c>
      <c r="F232" s="325" t="s">
        <v>129</v>
      </c>
      <c r="G232" s="325">
        <v>352</v>
      </c>
      <c r="H232" s="325" t="s">
        <v>191</v>
      </c>
      <c r="I232" s="325" t="s">
        <v>192</v>
      </c>
      <c r="J232" s="325" t="str">
        <f t="shared" si="6"/>
        <v>CharManchesterGenderFemaleGenderFemale</v>
      </c>
      <c r="K232" s="325" t="s">
        <v>475</v>
      </c>
      <c r="L232" s="325" t="s">
        <v>476</v>
      </c>
      <c r="M232" s="325" t="str">
        <f t="shared" si="7"/>
        <v>GenderFemale</v>
      </c>
      <c r="N232" s="325">
        <v>361.9</v>
      </c>
      <c r="O232" s="325">
        <v>86.1</v>
      </c>
      <c r="P232" s="325">
        <v>382</v>
      </c>
      <c r="Q232" s="325">
        <v>86.6</v>
      </c>
    </row>
    <row r="233" spans="1:17" x14ac:dyDescent="0.25">
      <c r="A233" s="325">
        <v>201718</v>
      </c>
      <c r="B233" s="325" t="s">
        <v>144</v>
      </c>
      <c r="C233" s="325" t="s">
        <v>123</v>
      </c>
      <c r="D233" s="325" t="s">
        <v>38</v>
      </c>
      <c r="E233" s="325" t="s">
        <v>128</v>
      </c>
      <c r="F233" s="325" t="s">
        <v>129</v>
      </c>
      <c r="G233" s="325">
        <v>352</v>
      </c>
      <c r="H233" s="325" t="s">
        <v>191</v>
      </c>
      <c r="I233" s="325" t="s">
        <v>192</v>
      </c>
      <c r="J233" s="325" t="str">
        <f t="shared" si="6"/>
        <v>CharManchesterGenderMaleGenderMale</v>
      </c>
      <c r="K233" s="325" t="s">
        <v>475</v>
      </c>
      <c r="L233" s="325" t="s">
        <v>477</v>
      </c>
      <c r="M233" s="325" t="str">
        <f t="shared" si="7"/>
        <v>GenderMale</v>
      </c>
      <c r="N233" s="325">
        <v>58.2</v>
      </c>
      <c r="O233" s="325">
        <v>13.9</v>
      </c>
      <c r="P233" s="325">
        <v>59</v>
      </c>
      <c r="Q233" s="325">
        <v>13.4</v>
      </c>
    </row>
    <row r="234" spans="1:17" x14ac:dyDescent="0.25">
      <c r="A234" s="325">
        <v>201718</v>
      </c>
      <c r="B234" s="325" t="s">
        <v>144</v>
      </c>
      <c r="C234" s="325" t="s">
        <v>123</v>
      </c>
      <c r="D234" s="325" t="s">
        <v>38</v>
      </c>
      <c r="E234" s="325" t="s">
        <v>128</v>
      </c>
      <c r="F234" s="325" t="s">
        <v>129</v>
      </c>
      <c r="G234" s="325">
        <v>353</v>
      </c>
      <c r="H234" s="325" t="s">
        <v>193</v>
      </c>
      <c r="I234" s="325" t="s">
        <v>194</v>
      </c>
      <c r="J234" s="325" t="str">
        <f t="shared" si="6"/>
        <v>CharOldhamGenderFemaleGenderFemale</v>
      </c>
      <c r="K234" s="325" t="s">
        <v>475</v>
      </c>
      <c r="L234" s="325" t="s">
        <v>476</v>
      </c>
      <c r="M234" s="325" t="str">
        <f t="shared" si="7"/>
        <v>GenderFemale</v>
      </c>
      <c r="N234" s="325">
        <v>157.69999999999999</v>
      </c>
      <c r="O234" s="325">
        <v>89</v>
      </c>
      <c r="P234" s="325">
        <v>165</v>
      </c>
      <c r="Q234" s="325">
        <v>89.2</v>
      </c>
    </row>
    <row r="235" spans="1:17" x14ac:dyDescent="0.25">
      <c r="A235" s="325">
        <v>201718</v>
      </c>
      <c r="B235" s="325" t="s">
        <v>144</v>
      </c>
      <c r="C235" s="325" t="s">
        <v>123</v>
      </c>
      <c r="D235" s="325" t="s">
        <v>38</v>
      </c>
      <c r="E235" s="325" t="s">
        <v>128</v>
      </c>
      <c r="F235" s="325" t="s">
        <v>129</v>
      </c>
      <c r="G235" s="325">
        <v>353</v>
      </c>
      <c r="H235" s="325" t="s">
        <v>193</v>
      </c>
      <c r="I235" s="325" t="s">
        <v>194</v>
      </c>
      <c r="J235" s="325" t="str">
        <f t="shared" si="6"/>
        <v>CharOldhamGenderMaleGenderMale</v>
      </c>
      <c r="K235" s="325" t="s">
        <v>475</v>
      </c>
      <c r="L235" s="325" t="s">
        <v>477</v>
      </c>
      <c r="M235" s="325" t="str">
        <f t="shared" si="7"/>
        <v>GenderMale</v>
      </c>
      <c r="N235" s="325">
        <v>19.5</v>
      </c>
      <c r="O235" s="325">
        <v>11</v>
      </c>
      <c r="P235" s="325">
        <v>20</v>
      </c>
      <c r="Q235" s="325">
        <v>10.8</v>
      </c>
    </row>
    <row r="236" spans="1:17" x14ac:dyDescent="0.25">
      <c r="A236" s="325">
        <v>201718</v>
      </c>
      <c r="B236" s="325" t="s">
        <v>144</v>
      </c>
      <c r="C236" s="325" t="s">
        <v>123</v>
      </c>
      <c r="D236" s="325" t="s">
        <v>38</v>
      </c>
      <c r="E236" s="325" t="s">
        <v>128</v>
      </c>
      <c r="F236" s="325" t="s">
        <v>129</v>
      </c>
      <c r="G236" s="325">
        <v>354</v>
      </c>
      <c r="H236" s="325" t="s">
        <v>195</v>
      </c>
      <c r="I236" s="325" t="s">
        <v>196</v>
      </c>
      <c r="J236" s="325" t="str">
        <f t="shared" si="6"/>
        <v>CharRochdaleGenderFemaleGenderFemale</v>
      </c>
      <c r="K236" s="325" t="s">
        <v>475</v>
      </c>
      <c r="L236" s="325" t="s">
        <v>476</v>
      </c>
      <c r="M236" s="325" t="str">
        <f t="shared" si="7"/>
        <v>GenderFemale</v>
      </c>
      <c r="N236" s="325">
        <v>138.69999999999999</v>
      </c>
      <c r="O236" s="325">
        <v>87.4</v>
      </c>
      <c r="P236" s="325">
        <v>147</v>
      </c>
      <c r="Q236" s="325">
        <v>88</v>
      </c>
    </row>
    <row r="237" spans="1:17" x14ac:dyDescent="0.25">
      <c r="A237" s="325">
        <v>201718</v>
      </c>
      <c r="B237" s="325" t="s">
        <v>144</v>
      </c>
      <c r="C237" s="325" t="s">
        <v>123</v>
      </c>
      <c r="D237" s="325" t="s">
        <v>38</v>
      </c>
      <c r="E237" s="325" t="s">
        <v>128</v>
      </c>
      <c r="F237" s="325" t="s">
        <v>129</v>
      </c>
      <c r="G237" s="325">
        <v>354</v>
      </c>
      <c r="H237" s="325" t="s">
        <v>195</v>
      </c>
      <c r="I237" s="325" t="s">
        <v>196</v>
      </c>
      <c r="J237" s="325" t="str">
        <f t="shared" si="6"/>
        <v>CharRochdaleGenderMaleGenderMale</v>
      </c>
      <c r="K237" s="325" t="s">
        <v>475</v>
      </c>
      <c r="L237" s="325" t="s">
        <v>477</v>
      </c>
      <c r="M237" s="325" t="str">
        <f t="shared" si="7"/>
        <v>GenderMale</v>
      </c>
      <c r="N237" s="325">
        <v>20</v>
      </c>
      <c r="O237" s="325">
        <v>12.6</v>
      </c>
      <c r="P237" s="325">
        <v>20</v>
      </c>
      <c r="Q237" s="325">
        <v>12</v>
      </c>
    </row>
    <row r="238" spans="1:17" x14ac:dyDescent="0.25">
      <c r="A238" s="325">
        <v>201718</v>
      </c>
      <c r="B238" s="325" t="s">
        <v>144</v>
      </c>
      <c r="C238" s="325" t="s">
        <v>123</v>
      </c>
      <c r="D238" s="325" t="s">
        <v>38</v>
      </c>
      <c r="E238" s="325" t="s">
        <v>128</v>
      </c>
      <c r="F238" s="325" t="s">
        <v>129</v>
      </c>
      <c r="G238" s="325">
        <v>355</v>
      </c>
      <c r="H238" s="325" t="s">
        <v>197</v>
      </c>
      <c r="I238" s="325" t="s">
        <v>198</v>
      </c>
      <c r="J238" s="325" t="str">
        <f t="shared" si="6"/>
        <v>CharSalfordGenderFemaleGenderFemale</v>
      </c>
      <c r="K238" s="325" t="s">
        <v>475</v>
      </c>
      <c r="L238" s="325" t="s">
        <v>476</v>
      </c>
      <c r="M238" s="325" t="str">
        <f t="shared" si="7"/>
        <v>GenderFemale</v>
      </c>
      <c r="N238" s="325">
        <v>174.5</v>
      </c>
      <c r="O238" s="325">
        <v>85.5</v>
      </c>
      <c r="P238" s="325">
        <v>190</v>
      </c>
      <c r="Q238" s="325">
        <v>86.4</v>
      </c>
    </row>
    <row r="239" spans="1:17" x14ac:dyDescent="0.25">
      <c r="A239" s="325">
        <v>201718</v>
      </c>
      <c r="B239" s="325" t="s">
        <v>144</v>
      </c>
      <c r="C239" s="325" t="s">
        <v>123</v>
      </c>
      <c r="D239" s="325" t="s">
        <v>38</v>
      </c>
      <c r="E239" s="325" t="s">
        <v>128</v>
      </c>
      <c r="F239" s="325" t="s">
        <v>129</v>
      </c>
      <c r="G239" s="325">
        <v>355</v>
      </c>
      <c r="H239" s="325" t="s">
        <v>197</v>
      </c>
      <c r="I239" s="325" t="s">
        <v>198</v>
      </c>
      <c r="J239" s="325" t="str">
        <f t="shared" si="6"/>
        <v>CharSalfordGenderMaleGenderMale</v>
      </c>
      <c r="K239" s="325" t="s">
        <v>475</v>
      </c>
      <c r="L239" s="325" t="s">
        <v>477</v>
      </c>
      <c r="M239" s="325" t="str">
        <f t="shared" si="7"/>
        <v>GenderMale</v>
      </c>
      <c r="N239" s="325">
        <v>29.6</v>
      </c>
      <c r="O239" s="325">
        <v>14.5</v>
      </c>
      <c r="P239" s="325">
        <v>30</v>
      </c>
      <c r="Q239" s="325">
        <v>13.6</v>
      </c>
    </row>
    <row r="240" spans="1:17" x14ac:dyDescent="0.25">
      <c r="A240" s="325">
        <v>201718</v>
      </c>
      <c r="B240" s="325" t="s">
        <v>144</v>
      </c>
      <c r="C240" s="325" t="s">
        <v>123</v>
      </c>
      <c r="D240" s="325" t="s">
        <v>38</v>
      </c>
      <c r="E240" s="325" t="s">
        <v>128</v>
      </c>
      <c r="F240" s="325" t="s">
        <v>129</v>
      </c>
      <c r="G240" s="325">
        <v>343</v>
      </c>
      <c r="H240" s="325" t="s">
        <v>199</v>
      </c>
      <c r="I240" s="325" t="s">
        <v>200</v>
      </c>
      <c r="J240" s="325" t="str">
        <f t="shared" si="6"/>
        <v>CharSeftonGenderFemaleGenderFemale</v>
      </c>
      <c r="K240" s="325" t="s">
        <v>475</v>
      </c>
      <c r="L240" s="325" t="s">
        <v>476</v>
      </c>
      <c r="M240" s="325" t="str">
        <f t="shared" si="7"/>
        <v>GenderFemale</v>
      </c>
      <c r="N240" s="325">
        <v>121.6</v>
      </c>
      <c r="O240" s="325">
        <v>88.4</v>
      </c>
      <c r="P240" s="325">
        <v>129</v>
      </c>
      <c r="Q240" s="325">
        <v>89</v>
      </c>
    </row>
    <row r="241" spans="1:17" x14ac:dyDescent="0.25">
      <c r="A241" s="325">
        <v>201718</v>
      </c>
      <c r="B241" s="325" t="s">
        <v>144</v>
      </c>
      <c r="C241" s="325" t="s">
        <v>123</v>
      </c>
      <c r="D241" s="325" t="s">
        <v>38</v>
      </c>
      <c r="E241" s="325" t="s">
        <v>128</v>
      </c>
      <c r="F241" s="325" t="s">
        <v>129</v>
      </c>
      <c r="G241" s="325">
        <v>343</v>
      </c>
      <c r="H241" s="325" t="s">
        <v>199</v>
      </c>
      <c r="I241" s="325" t="s">
        <v>200</v>
      </c>
      <c r="J241" s="325" t="str">
        <f t="shared" si="6"/>
        <v>CharSeftonGenderMaleGenderMale</v>
      </c>
      <c r="K241" s="325" t="s">
        <v>475</v>
      </c>
      <c r="L241" s="325" t="s">
        <v>477</v>
      </c>
      <c r="M241" s="325" t="str">
        <f t="shared" si="7"/>
        <v>GenderMale</v>
      </c>
      <c r="N241" s="325">
        <v>16</v>
      </c>
      <c r="O241" s="325">
        <v>11.6</v>
      </c>
      <c r="P241" s="325">
        <v>16</v>
      </c>
      <c r="Q241" s="325">
        <v>11</v>
      </c>
    </row>
    <row r="242" spans="1:17" x14ac:dyDescent="0.25">
      <c r="A242" s="325">
        <v>201718</v>
      </c>
      <c r="B242" s="325" t="s">
        <v>144</v>
      </c>
      <c r="C242" s="325" t="s">
        <v>123</v>
      </c>
      <c r="D242" s="325" t="s">
        <v>38</v>
      </c>
      <c r="E242" s="325" t="s">
        <v>128</v>
      </c>
      <c r="F242" s="325" t="s">
        <v>129</v>
      </c>
      <c r="G242" s="325">
        <v>342</v>
      </c>
      <c r="H242" s="325" t="s">
        <v>201</v>
      </c>
      <c r="I242" s="325" t="s">
        <v>202</v>
      </c>
      <c r="J242" s="325" t="str">
        <f t="shared" si="6"/>
        <v>CharSt. HelensGenderFemaleGenderFemale</v>
      </c>
      <c r="K242" s="325" t="s">
        <v>475</v>
      </c>
      <c r="L242" s="325" t="s">
        <v>476</v>
      </c>
      <c r="M242" s="325" t="str">
        <f t="shared" si="7"/>
        <v>GenderFemale</v>
      </c>
      <c r="N242" s="325">
        <v>118.9</v>
      </c>
      <c r="O242" s="325">
        <v>86.9</v>
      </c>
      <c r="P242" s="325">
        <v>130</v>
      </c>
      <c r="Q242" s="325">
        <v>86.1</v>
      </c>
    </row>
    <row r="243" spans="1:17" x14ac:dyDescent="0.25">
      <c r="A243" s="325">
        <v>201718</v>
      </c>
      <c r="B243" s="325" t="s">
        <v>144</v>
      </c>
      <c r="C243" s="325" t="s">
        <v>123</v>
      </c>
      <c r="D243" s="325" t="s">
        <v>38</v>
      </c>
      <c r="E243" s="325" t="s">
        <v>128</v>
      </c>
      <c r="F243" s="325" t="s">
        <v>129</v>
      </c>
      <c r="G243" s="325">
        <v>342</v>
      </c>
      <c r="H243" s="325" t="s">
        <v>201</v>
      </c>
      <c r="I243" s="325" t="s">
        <v>202</v>
      </c>
      <c r="J243" s="325" t="str">
        <f t="shared" si="6"/>
        <v>CharSt. HelensGenderMaleGenderMale</v>
      </c>
      <c r="K243" s="325" t="s">
        <v>475</v>
      </c>
      <c r="L243" s="325" t="s">
        <v>477</v>
      </c>
      <c r="M243" s="325" t="str">
        <f t="shared" si="7"/>
        <v>GenderMale</v>
      </c>
      <c r="N243" s="325">
        <v>18</v>
      </c>
      <c r="O243" s="325">
        <v>13.1</v>
      </c>
      <c r="P243" s="325">
        <v>21</v>
      </c>
      <c r="Q243" s="325">
        <v>13.9</v>
      </c>
    </row>
    <row r="244" spans="1:17" x14ac:dyDescent="0.25">
      <c r="A244" s="325">
        <v>201718</v>
      </c>
      <c r="B244" s="325" t="s">
        <v>144</v>
      </c>
      <c r="C244" s="325" t="s">
        <v>123</v>
      </c>
      <c r="D244" s="325" t="s">
        <v>38</v>
      </c>
      <c r="E244" s="325" t="s">
        <v>128</v>
      </c>
      <c r="F244" s="325" t="s">
        <v>129</v>
      </c>
      <c r="G244" s="325">
        <v>356</v>
      </c>
      <c r="H244" s="325" t="s">
        <v>203</v>
      </c>
      <c r="I244" s="325" t="s">
        <v>204</v>
      </c>
      <c r="J244" s="325" t="str">
        <f t="shared" si="6"/>
        <v>CharStockportGenderFemaleGenderFemale</v>
      </c>
      <c r="K244" s="325" t="s">
        <v>475</v>
      </c>
      <c r="L244" s="325" t="s">
        <v>476</v>
      </c>
      <c r="M244" s="325" t="str">
        <f t="shared" si="7"/>
        <v>GenderFemale</v>
      </c>
      <c r="N244" s="325">
        <v>166.2</v>
      </c>
      <c r="O244" s="325">
        <v>85.5</v>
      </c>
      <c r="P244" s="325">
        <v>186</v>
      </c>
      <c r="Q244" s="325">
        <v>86.1</v>
      </c>
    </row>
    <row r="245" spans="1:17" x14ac:dyDescent="0.25">
      <c r="A245" s="325">
        <v>201718</v>
      </c>
      <c r="B245" s="325" t="s">
        <v>144</v>
      </c>
      <c r="C245" s="325" t="s">
        <v>123</v>
      </c>
      <c r="D245" s="325" t="s">
        <v>38</v>
      </c>
      <c r="E245" s="325" t="s">
        <v>128</v>
      </c>
      <c r="F245" s="325" t="s">
        <v>129</v>
      </c>
      <c r="G245" s="325">
        <v>356</v>
      </c>
      <c r="H245" s="325" t="s">
        <v>203</v>
      </c>
      <c r="I245" s="325" t="s">
        <v>204</v>
      </c>
      <c r="J245" s="325" t="str">
        <f t="shared" si="6"/>
        <v>CharStockportGenderMaleGenderMale</v>
      </c>
      <c r="K245" s="325" t="s">
        <v>475</v>
      </c>
      <c r="L245" s="325" t="s">
        <v>477</v>
      </c>
      <c r="M245" s="325" t="str">
        <f t="shared" si="7"/>
        <v>GenderMale</v>
      </c>
      <c r="N245" s="325">
        <v>28.1</v>
      </c>
      <c r="O245" s="325">
        <v>14.5</v>
      </c>
      <c r="P245" s="325">
        <v>30</v>
      </c>
      <c r="Q245" s="325">
        <v>13.9</v>
      </c>
    </row>
    <row r="246" spans="1:17" x14ac:dyDescent="0.25">
      <c r="A246" s="325">
        <v>201718</v>
      </c>
      <c r="B246" s="325" t="s">
        <v>144</v>
      </c>
      <c r="C246" s="325" t="s">
        <v>123</v>
      </c>
      <c r="D246" s="325" t="s">
        <v>38</v>
      </c>
      <c r="E246" s="325" t="s">
        <v>128</v>
      </c>
      <c r="F246" s="325" t="s">
        <v>129</v>
      </c>
      <c r="G246" s="325">
        <v>357</v>
      </c>
      <c r="H246" s="325" t="s">
        <v>205</v>
      </c>
      <c r="I246" s="325" t="s">
        <v>206</v>
      </c>
      <c r="J246" s="325" t="str">
        <f t="shared" si="6"/>
        <v>CharTamesideGenderFemaleGenderFemale</v>
      </c>
      <c r="K246" s="325" t="s">
        <v>475</v>
      </c>
      <c r="L246" s="325" t="s">
        <v>476</v>
      </c>
      <c r="M246" s="325" t="str">
        <f t="shared" si="7"/>
        <v>GenderFemale</v>
      </c>
      <c r="N246" s="325">
        <v>97.2</v>
      </c>
      <c r="O246" s="325">
        <v>85.8</v>
      </c>
      <c r="P246" s="325">
        <v>105</v>
      </c>
      <c r="Q246" s="325">
        <v>86.1</v>
      </c>
    </row>
    <row r="247" spans="1:17" x14ac:dyDescent="0.25">
      <c r="A247" s="325">
        <v>201718</v>
      </c>
      <c r="B247" s="325" t="s">
        <v>144</v>
      </c>
      <c r="C247" s="325" t="s">
        <v>123</v>
      </c>
      <c r="D247" s="325" t="s">
        <v>38</v>
      </c>
      <c r="E247" s="325" t="s">
        <v>128</v>
      </c>
      <c r="F247" s="325" t="s">
        <v>129</v>
      </c>
      <c r="G247" s="325">
        <v>357</v>
      </c>
      <c r="H247" s="325" t="s">
        <v>205</v>
      </c>
      <c r="I247" s="325" t="s">
        <v>206</v>
      </c>
      <c r="J247" s="325" t="str">
        <f t="shared" si="6"/>
        <v>CharTamesideGenderMaleGenderMale</v>
      </c>
      <c r="K247" s="325" t="s">
        <v>475</v>
      </c>
      <c r="L247" s="325" t="s">
        <v>477</v>
      </c>
      <c r="M247" s="325" t="str">
        <f t="shared" si="7"/>
        <v>GenderMale</v>
      </c>
      <c r="N247" s="325">
        <v>16.100000000000001</v>
      </c>
      <c r="O247" s="325">
        <v>14.2</v>
      </c>
      <c r="P247" s="325">
        <v>17</v>
      </c>
      <c r="Q247" s="325">
        <v>13.9</v>
      </c>
    </row>
    <row r="248" spans="1:17" x14ac:dyDescent="0.25">
      <c r="A248" s="325">
        <v>201718</v>
      </c>
      <c r="B248" s="325" t="s">
        <v>144</v>
      </c>
      <c r="C248" s="325" t="s">
        <v>123</v>
      </c>
      <c r="D248" s="325" t="s">
        <v>38</v>
      </c>
      <c r="E248" s="325" t="s">
        <v>128</v>
      </c>
      <c r="F248" s="325" t="s">
        <v>129</v>
      </c>
      <c r="G248" s="325">
        <v>358</v>
      </c>
      <c r="H248" s="325" t="s">
        <v>207</v>
      </c>
      <c r="I248" s="325" t="s">
        <v>208</v>
      </c>
      <c r="J248" s="325" t="str">
        <f t="shared" si="6"/>
        <v>CharTraffordGenderFemaleGenderFemale</v>
      </c>
      <c r="K248" s="325" t="s">
        <v>475</v>
      </c>
      <c r="L248" s="325" t="s">
        <v>476</v>
      </c>
      <c r="M248" s="325" t="str">
        <f t="shared" si="7"/>
        <v>GenderFemale</v>
      </c>
      <c r="N248" s="325">
        <v>105</v>
      </c>
      <c r="O248" s="325">
        <v>84.3</v>
      </c>
      <c r="P248" s="325">
        <v>118</v>
      </c>
      <c r="Q248" s="325">
        <v>84.9</v>
      </c>
    </row>
    <row r="249" spans="1:17" x14ac:dyDescent="0.25">
      <c r="A249" s="325">
        <v>201718</v>
      </c>
      <c r="B249" s="325" t="s">
        <v>144</v>
      </c>
      <c r="C249" s="325" t="s">
        <v>123</v>
      </c>
      <c r="D249" s="325" t="s">
        <v>38</v>
      </c>
      <c r="E249" s="325" t="s">
        <v>128</v>
      </c>
      <c r="F249" s="325" t="s">
        <v>129</v>
      </c>
      <c r="G249" s="325">
        <v>358</v>
      </c>
      <c r="H249" s="325" t="s">
        <v>207</v>
      </c>
      <c r="I249" s="325" t="s">
        <v>208</v>
      </c>
      <c r="J249" s="325" t="str">
        <f t="shared" si="6"/>
        <v>CharTraffordGenderMaleGenderMale</v>
      </c>
      <c r="K249" s="325" t="s">
        <v>475</v>
      </c>
      <c r="L249" s="325" t="s">
        <v>477</v>
      </c>
      <c r="M249" s="325" t="str">
        <f t="shared" si="7"/>
        <v>GenderMale</v>
      </c>
      <c r="N249" s="325">
        <v>19.5</v>
      </c>
      <c r="O249" s="325">
        <v>15.7</v>
      </c>
      <c r="P249" s="325">
        <v>21</v>
      </c>
      <c r="Q249" s="325">
        <v>15.1</v>
      </c>
    </row>
    <row r="250" spans="1:17" x14ac:dyDescent="0.25">
      <c r="A250" s="325">
        <v>201718</v>
      </c>
      <c r="B250" s="325" t="s">
        <v>144</v>
      </c>
      <c r="C250" s="325" t="s">
        <v>123</v>
      </c>
      <c r="D250" s="325" t="s">
        <v>38</v>
      </c>
      <c r="E250" s="325" t="s">
        <v>128</v>
      </c>
      <c r="F250" s="325" t="s">
        <v>129</v>
      </c>
      <c r="G250" s="325">
        <v>877</v>
      </c>
      <c r="H250" s="325" t="s">
        <v>209</v>
      </c>
      <c r="I250" s="325" t="s">
        <v>210</v>
      </c>
      <c r="J250" s="325" t="str">
        <f t="shared" si="6"/>
        <v>CharWarringtonGenderFemaleGenderFemale</v>
      </c>
      <c r="K250" s="325" t="s">
        <v>475</v>
      </c>
      <c r="L250" s="325" t="s">
        <v>476</v>
      </c>
      <c r="M250" s="325" t="str">
        <f t="shared" si="7"/>
        <v>GenderFemale</v>
      </c>
      <c r="N250" s="325">
        <v>103.7</v>
      </c>
      <c r="O250" s="325">
        <v>85.9</v>
      </c>
      <c r="P250" s="325">
        <v>107</v>
      </c>
      <c r="Q250" s="325">
        <v>86.3</v>
      </c>
    </row>
    <row r="251" spans="1:17" x14ac:dyDescent="0.25">
      <c r="A251" s="325">
        <v>201718</v>
      </c>
      <c r="B251" s="325" t="s">
        <v>144</v>
      </c>
      <c r="C251" s="325" t="s">
        <v>123</v>
      </c>
      <c r="D251" s="325" t="s">
        <v>38</v>
      </c>
      <c r="E251" s="325" t="s">
        <v>128</v>
      </c>
      <c r="F251" s="325" t="s">
        <v>129</v>
      </c>
      <c r="G251" s="325">
        <v>877</v>
      </c>
      <c r="H251" s="325" t="s">
        <v>209</v>
      </c>
      <c r="I251" s="325" t="s">
        <v>210</v>
      </c>
      <c r="J251" s="325" t="str">
        <f t="shared" si="6"/>
        <v>CharWarringtonGenderMaleGenderMale</v>
      </c>
      <c r="K251" s="325" t="s">
        <v>475</v>
      </c>
      <c r="L251" s="325" t="s">
        <v>477</v>
      </c>
      <c r="M251" s="325" t="str">
        <f t="shared" si="7"/>
        <v>GenderMale</v>
      </c>
      <c r="N251" s="325">
        <v>17</v>
      </c>
      <c r="O251" s="325">
        <v>14.1</v>
      </c>
      <c r="P251" s="325">
        <v>17</v>
      </c>
      <c r="Q251" s="325">
        <v>13.7</v>
      </c>
    </row>
    <row r="252" spans="1:17" x14ac:dyDescent="0.25">
      <c r="A252" s="325">
        <v>201718</v>
      </c>
      <c r="B252" s="325" t="s">
        <v>144</v>
      </c>
      <c r="C252" s="325" t="s">
        <v>123</v>
      </c>
      <c r="D252" s="325" t="s">
        <v>38</v>
      </c>
      <c r="E252" s="325" t="s">
        <v>128</v>
      </c>
      <c r="F252" s="325" t="s">
        <v>129</v>
      </c>
      <c r="G252" s="325">
        <v>359</v>
      </c>
      <c r="H252" s="325" t="s">
        <v>211</v>
      </c>
      <c r="I252" s="325" t="s">
        <v>212</v>
      </c>
      <c r="J252" s="325" t="str">
        <f t="shared" si="6"/>
        <v>CharWiganGenderFemaleGenderFemale</v>
      </c>
      <c r="K252" s="325" t="s">
        <v>475</v>
      </c>
      <c r="L252" s="325" t="s">
        <v>476</v>
      </c>
      <c r="M252" s="325" t="str">
        <f t="shared" si="7"/>
        <v>GenderFemale</v>
      </c>
      <c r="N252" s="325">
        <v>172.5</v>
      </c>
      <c r="O252" s="325">
        <v>88.7</v>
      </c>
      <c r="P252" s="325">
        <v>182</v>
      </c>
      <c r="Q252" s="325">
        <v>89.2</v>
      </c>
    </row>
    <row r="253" spans="1:17" x14ac:dyDescent="0.25">
      <c r="A253" s="325">
        <v>201718</v>
      </c>
      <c r="B253" s="325" t="s">
        <v>144</v>
      </c>
      <c r="C253" s="325" t="s">
        <v>123</v>
      </c>
      <c r="D253" s="325" t="s">
        <v>38</v>
      </c>
      <c r="E253" s="325" t="s">
        <v>128</v>
      </c>
      <c r="F253" s="325" t="s">
        <v>129</v>
      </c>
      <c r="G253" s="325">
        <v>359</v>
      </c>
      <c r="H253" s="325" t="s">
        <v>211</v>
      </c>
      <c r="I253" s="325" t="s">
        <v>212</v>
      </c>
      <c r="J253" s="325" t="str">
        <f t="shared" si="6"/>
        <v>CharWiganGenderMaleGenderMale</v>
      </c>
      <c r="K253" s="325" t="s">
        <v>475</v>
      </c>
      <c r="L253" s="325" t="s">
        <v>477</v>
      </c>
      <c r="M253" s="325" t="str">
        <f t="shared" si="7"/>
        <v>GenderMale</v>
      </c>
      <c r="N253" s="325">
        <v>22</v>
      </c>
      <c r="O253" s="325">
        <v>11.3</v>
      </c>
      <c r="P253" s="325">
        <v>22</v>
      </c>
      <c r="Q253" s="325">
        <v>10.8</v>
      </c>
    </row>
    <row r="254" spans="1:17" x14ac:dyDescent="0.25">
      <c r="A254" s="325">
        <v>201718</v>
      </c>
      <c r="B254" s="325" t="s">
        <v>144</v>
      </c>
      <c r="C254" s="325" t="s">
        <v>123</v>
      </c>
      <c r="D254" s="325" t="s">
        <v>38</v>
      </c>
      <c r="E254" s="325" t="s">
        <v>128</v>
      </c>
      <c r="F254" s="325" t="s">
        <v>129</v>
      </c>
      <c r="G254" s="325">
        <v>344</v>
      </c>
      <c r="H254" s="325" t="s">
        <v>213</v>
      </c>
      <c r="I254" s="325" t="s">
        <v>214</v>
      </c>
      <c r="J254" s="325" t="str">
        <f t="shared" si="6"/>
        <v>CharWirralGenderFemaleGenderFemale</v>
      </c>
      <c r="K254" s="325" t="s">
        <v>475</v>
      </c>
      <c r="L254" s="325" t="s">
        <v>476</v>
      </c>
      <c r="M254" s="325" t="str">
        <f t="shared" si="7"/>
        <v>GenderFemale</v>
      </c>
      <c r="N254" s="325">
        <v>177.3</v>
      </c>
      <c r="O254" s="325">
        <v>83.5</v>
      </c>
      <c r="P254" s="325">
        <v>187</v>
      </c>
      <c r="Q254" s="325">
        <v>84.2</v>
      </c>
    </row>
    <row r="255" spans="1:17" x14ac:dyDescent="0.25">
      <c r="A255" s="325">
        <v>201718</v>
      </c>
      <c r="B255" s="325" t="s">
        <v>144</v>
      </c>
      <c r="C255" s="325" t="s">
        <v>123</v>
      </c>
      <c r="D255" s="325" t="s">
        <v>38</v>
      </c>
      <c r="E255" s="325" t="s">
        <v>128</v>
      </c>
      <c r="F255" s="325" t="s">
        <v>129</v>
      </c>
      <c r="G255" s="325">
        <v>344</v>
      </c>
      <c r="H255" s="325" t="s">
        <v>213</v>
      </c>
      <c r="I255" s="325" t="s">
        <v>214</v>
      </c>
      <c r="J255" s="325" t="str">
        <f t="shared" si="6"/>
        <v>CharWirralGenderMaleGenderMale</v>
      </c>
      <c r="K255" s="325" t="s">
        <v>475</v>
      </c>
      <c r="L255" s="325" t="s">
        <v>477</v>
      </c>
      <c r="M255" s="325" t="str">
        <f t="shared" si="7"/>
        <v>GenderMale</v>
      </c>
      <c r="N255" s="325">
        <v>35</v>
      </c>
      <c r="O255" s="325">
        <v>16.5</v>
      </c>
      <c r="P255" s="325">
        <v>35</v>
      </c>
      <c r="Q255" s="325">
        <v>15.8</v>
      </c>
    </row>
    <row r="256" spans="1:17" x14ac:dyDescent="0.25">
      <c r="A256" s="325">
        <v>201718</v>
      </c>
      <c r="B256" s="325" t="s">
        <v>144</v>
      </c>
      <c r="C256" s="325" t="s">
        <v>123</v>
      </c>
      <c r="D256" s="325" t="s">
        <v>38</v>
      </c>
      <c r="E256" s="325" t="s">
        <v>130</v>
      </c>
      <c r="F256" s="325" t="s">
        <v>131</v>
      </c>
      <c r="G256" s="325">
        <v>370</v>
      </c>
      <c r="H256" s="325" t="s">
        <v>215</v>
      </c>
      <c r="I256" s="325" t="s">
        <v>216</v>
      </c>
      <c r="J256" s="325" t="str">
        <f t="shared" si="6"/>
        <v>CharBarnsleyGenderFemaleGenderFemale</v>
      </c>
      <c r="K256" s="325" t="s">
        <v>475</v>
      </c>
      <c r="L256" s="325" t="s">
        <v>476</v>
      </c>
      <c r="M256" s="325" t="str">
        <f t="shared" si="7"/>
        <v>GenderFemale</v>
      </c>
      <c r="N256" s="325">
        <v>118.3</v>
      </c>
      <c r="O256" s="325">
        <v>87.4</v>
      </c>
      <c r="P256" s="325">
        <v>128</v>
      </c>
      <c r="Q256" s="325">
        <v>87.7</v>
      </c>
    </row>
    <row r="257" spans="1:17" x14ac:dyDescent="0.25">
      <c r="A257" s="325">
        <v>201718</v>
      </c>
      <c r="B257" s="325" t="s">
        <v>144</v>
      </c>
      <c r="C257" s="325" t="s">
        <v>123</v>
      </c>
      <c r="D257" s="325" t="s">
        <v>38</v>
      </c>
      <c r="E257" s="325" t="s">
        <v>130</v>
      </c>
      <c r="F257" s="325" t="s">
        <v>131</v>
      </c>
      <c r="G257" s="325">
        <v>370</v>
      </c>
      <c r="H257" s="325" t="s">
        <v>215</v>
      </c>
      <c r="I257" s="325" t="s">
        <v>216</v>
      </c>
      <c r="J257" s="325" t="str">
        <f t="shared" si="6"/>
        <v>CharBarnsleyGenderMaleGenderMale</v>
      </c>
      <c r="K257" s="325" t="s">
        <v>475</v>
      </c>
      <c r="L257" s="325" t="s">
        <v>477</v>
      </c>
      <c r="M257" s="325" t="str">
        <f t="shared" si="7"/>
        <v>GenderMale</v>
      </c>
      <c r="N257" s="325">
        <v>17</v>
      </c>
      <c r="O257" s="325">
        <v>12.6</v>
      </c>
      <c r="P257" s="325">
        <v>18</v>
      </c>
      <c r="Q257" s="325">
        <v>12.3</v>
      </c>
    </row>
    <row r="258" spans="1:17" x14ac:dyDescent="0.25">
      <c r="A258" s="325">
        <v>201718</v>
      </c>
      <c r="B258" s="325" t="s">
        <v>144</v>
      </c>
      <c r="C258" s="325" t="s">
        <v>123</v>
      </c>
      <c r="D258" s="325" t="s">
        <v>38</v>
      </c>
      <c r="E258" s="325" t="s">
        <v>130</v>
      </c>
      <c r="F258" s="325" t="s">
        <v>131</v>
      </c>
      <c r="G258" s="325">
        <v>380</v>
      </c>
      <c r="H258" s="325" t="s">
        <v>217</v>
      </c>
      <c r="I258" s="325" t="s">
        <v>218</v>
      </c>
      <c r="J258" s="325" t="str">
        <f t="shared" si="6"/>
        <v>CharBradfordGenderFemaleGenderFemale</v>
      </c>
      <c r="K258" s="325" t="s">
        <v>475</v>
      </c>
      <c r="L258" s="325" t="s">
        <v>476</v>
      </c>
      <c r="M258" s="325" t="str">
        <f t="shared" si="7"/>
        <v>GenderFemale</v>
      </c>
      <c r="N258" s="325">
        <v>318.8</v>
      </c>
      <c r="O258" s="325">
        <v>85.2</v>
      </c>
      <c r="P258" s="325">
        <v>352</v>
      </c>
      <c r="Q258" s="325">
        <v>86.1</v>
      </c>
    </row>
    <row r="259" spans="1:17" x14ac:dyDescent="0.25">
      <c r="A259" s="325">
        <v>201718</v>
      </c>
      <c r="B259" s="325" t="s">
        <v>144</v>
      </c>
      <c r="C259" s="325" t="s">
        <v>123</v>
      </c>
      <c r="D259" s="325" t="s">
        <v>38</v>
      </c>
      <c r="E259" s="325" t="s">
        <v>130</v>
      </c>
      <c r="F259" s="325" t="s">
        <v>131</v>
      </c>
      <c r="G259" s="325">
        <v>380</v>
      </c>
      <c r="H259" s="325" t="s">
        <v>217</v>
      </c>
      <c r="I259" s="325" t="s">
        <v>218</v>
      </c>
      <c r="J259" s="325" t="str">
        <f t="shared" ref="J259:J322" si="8">CONCATENATE("Char",I259,K259,L259,M259)</f>
        <v>CharBradfordGenderMaleGenderMale</v>
      </c>
      <c r="K259" s="325" t="s">
        <v>475</v>
      </c>
      <c r="L259" s="325" t="s">
        <v>477</v>
      </c>
      <c r="M259" s="325" t="str">
        <f t="shared" ref="M259:M322" si="9">CONCATENATE(K259,L259,)</f>
        <v>GenderMale</v>
      </c>
      <c r="N259" s="325">
        <v>55.5</v>
      </c>
      <c r="O259" s="325">
        <v>14.8</v>
      </c>
      <c r="P259" s="325">
        <v>57</v>
      </c>
      <c r="Q259" s="325">
        <v>13.9</v>
      </c>
    </row>
    <row r="260" spans="1:17" x14ac:dyDescent="0.25">
      <c r="A260" s="325">
        <v>201718</v>
      </c>
      <c r="B260" s="325" t="s">
        <v>144</v>
      </c>
      <c r="C260" s="325" t="s">
        <v>123</v>
      </c>
      <c r="D260" s="325" t="s">
        <v>38</v>
      </c>
      <c r="E260" s="325" t="s">
        <v>130</v>
      </c>
      <c r="F260" s="325" t="s">
        <v>131</v>
      </c>
      <c r="G260" s="325">
        <v>381</v>
      </c>
      <c r="H260" s="325" t="s">
        <v>219</v>
      </c>
      <c r="I260" s="325" t="s">
        <v>220</v>
      </c>
      <c r="J260" s="325" t="str">
        <f t="shared" si="8"/>
        <v>CharCalderdaleGenderFemaleGenderFemale</v>
      </c>
      <c r="K260" s="325" t="s">
        <v>475</v>
      </c>
      <c r="L260" s="325" t="s">
        <v>476</v>
      </c>
      <c r="M260" s="325" t="str">
        <f t="shared" si="9"/>
        <v>GenderFemale</v>
      </c>
      <c r="N260" s="325">
        <v>127.9</v>
      </c>
      <c r="O260" s="325">
        <v>92.7</v>
      </c>
      <c r="P260" s="325">
        <v>136</v>
      </c>
      <c r="Q260" s="325">
        <v>93.2</v>
      </c>
    </row>
    <row r="261" spans="1:17" x14ac:dyDescent="0.25">
      <c r="A261" s="325">
        <v>201718</v>
      </c>
      <c r="B261" s="325" t="s">
        <v>144</v>
      </c>
      <c r="C261" s="325" t="s">
        <v>123</v>
      </c>
      <c r="D261" s="325" t="s">
        <v>38</v>
      </c>
      <c r="E261" s="325" t="s">
        <v>130</v>
      </c>
      <c r="F261" s="325" t="s">
        <v>131</v>
      </c>
      <c r="G261" s="325">
        <v>381</v>
      </c>
      <c r="H261" s="325" t="s">
        <v>219</v>
      </c>
      <c r="I261" s="325" t="s">
        <v>220</v>
      </c>
      <c r="J261" s="325" t="str">
        <f t="shared" si="8"/>
        <v>CharCalderdaleGenderMaleGenderMale</v>
      </c>
      <c r="K261" s="325" t="s">
        <v>475</v>
      </c>
      <c r="L261" s="325" t="s">
        <v>477</v>
      </c>
      <c r="M261" s="325" t="str">
        <f t="shared" si="9"/>
        <v>GenderMale</v>
      </c>
      <c r="N261" s="325">
        <v>10</v>
      </c>
      <c r="O261" s="325">
        <v>7.3</v>
      </c>
      <c r="P261" s="325">
        <v>10</v>
      </c>
      <c r="Q261" s="325">
        <v>6.8</v>
      </c>
    </row>
    <row r="262" spans="1:17" x14ac:dyDescent="0.25">
      <c r="A262" s="325">
        <v>201718</v>
      </c>
      <c r="B262" s="325" t="s">
        <v>144</v>
      </c>
      <c r="C262" s="325" t="s">
        <v>123</v>
      </c>
      <c r="D262" s="325" t="s">
        <v>38</v>
      </c>
      <c r="E262" s="325" t="s">
        <v>130</v>
      </c>
      <c r="F262" s="325" t="s">
        <v>131</v>
      </c>
      <c r="G262" s="325">
        <v>371</v>
      </c>
      <c r="H262" s="325" t="s">
        <v>221</v>
      </c>
      <c r="I262" s="325" t="s">
        <v>222</v>
      </c>
      <c r="J262" s="325" t="str">
        <f t="shared" si="8"/>
        <v>CharDoncasterGenderFemaleGenderFemale</v>
      </c>
      <c r="K262" s="325" t="s">
        <v>475</v>
      </c>
      <c r="L262" s="325" t="s">
        <v>476</v>
      </c>
      <c r="M262" s="325" t="str">
        <f t="shared" si="9"/>
        <v>GenderFemale</v>
      </c>
      <c r="N262" s="325">
        <v>170.9</v>
      </c>
      <c r="O262" s="325">
        <v>86.5</v>
      </c>
      <c r="P262" s="325">
        <v>181</v>
      </c>
      <c r="Q262" s="325">
        <v>86.6</v>
      </c>
    </row>
    <row r="263" spans="1:17" x14ac:dyDescent="0.25">
      <c r="A263" s="325">
        <v>201718</v>
      </c>
      <c r="B263" s="325" t="s">
        <v>144</v>
      </c>
      <c r="C263" s="325" t="s">
        <v>123</v>
      </c>
      <c r="D263" s="325" t="s">
        <v>38</v>
      </c>
      <c r="E263" s="325" t="s">
        <v>130</v>
      </c>
      <c r="F263" s="325" t="s">
        <v>131</v>
      </c>
      <c r="G263" s="325">
        <v>371</v>
      </c>
      <c r="H263" s="325" t="s">
        <v>221</v>
      </c>
      <c r="I263" s="325" t="s">
        <v>222</v>
      </c>
      <c r="J263" s="325" t="str">
        <f t="shared" si="8"/>
        <v>CharDoncasterGenderMaleGenderMale</v>
      </c>
      <c r="K263" s="325" t="s">
        <v>475</v>
      </c>
      <c r="L263" s="325" t="s">
        <v>477</v>
      </c>
      <c r="M263" s="325" t="str">
        <f t="shared" si="9"/>
        <v>GenderMale</v>
      </c>
      <c r="N263" s="325">
        <v>26.6</v>
      </c>
      <c r="O263" s="325">
        <v>13.5</v>
      </c>
      <c r="P263" s="325">
        <v>28</v>
      </c>
      <c r="Q263" s="325">
        <v>13.4</v>
      </c>
    </row>
    <row r="264" spans="1:17" x14ac:dyDescent="0.25">
      <c r="A264" s="325">
        <v>201718</v>
      </c>
      <c r="B264" s="325" t="s">
        <v>144</v>
      </c>
      <c r="C264" s="325" t="s">
        <v>123</v>
      </c>
      <c r="D264" s="325" t="s">
        <v>38</v>
      </c>
      <c r="E264" s="325" t="s">
        <v>130</v>
      </c>
      <c r="F264" s="325" t="s">
        <v>131</v>
      </c>
      <c r="G264" s="325">
        <v>811</v>
      </c>
      <c r="H264" s="325" t="s">
        <v>223</v>
      </c>
      <c r="I264" s="325" t="s">
        <v>224</v>
      </c>
      <c r="J264" s="325" t="str">
        <f t="shared" si="8"/>
        <v>CharEast Riding of YorkshireGenderFemaleGenderFemale</v>
      </c>
      <c r="K264" s="325" t="s">
        <v>475</v>
      </c>
      <c r="L264" s="325" t="s">
        <v>476</v>
      </c>
      <c r="M264" s="325" t="str">
        <f t="shared" si="9"/>
        <v>GenderFemale</v>
      </c>
      <c r="N264" s="325">
        <v>127.6</v>
      </c>
      <c r="O264" s="325">
        <v>87.7</v>
      </c>
      <c r="P264" s="325">
        <v>138</v>
      </c>
      <c r="Q264" s="325">
        <v>87.9</v>
      </c>
    </row>
    <row r="265" spans="1:17" x14ac:dyDescent="0.25">
      <c r="A265" s="325">
        <v>201718</v>
      </c>
      <c r="B265" s="325" t="s">
        <v>144</v>
      </c>
      <c r="C265" s="325" t="s">
        <v>123</v>
      </c>
      <c r="D265" s="325" t="s">
        <v>38</v>
      </c>
      <c r="E265" s="325" t="s">
        <v>130</v>
      </c>
      <c r="F265" s="325" t="s">
        <v>131</v>
      </c>
      <c r="G265" s="325">
        <v>811</v>
      </c>
      <c r="H265" s="325" t="s">
        <v>223</v>
      </c>
      <c r="I265" s="325" t="s">
        <v>224</v>
      </c>
      <c r="J265" s="325" t="str">
        <f t="shared" si="8"/>
        <v>CharEast Riding of YorkshireGenderMaleGenderMale</v>
      </c>
      <c r="K265" s="325" t="s">
        <v>475</v>
      </c>
      <c r="L265" s="325" t="s">
        <v>477</v>
      </c>
      <c r="M265" s="325" t="str">
        <f t="shared" si="9"/>
        <v>GenderMale</v>
      </c>
      <c r="N265" s="325">
        <v>17.899999999999999</v>
      </c>
      <c r="O265" s="325">
        <v>12.3</v>
      </c>
      <c r="P265" s="325">
        <v>19</v>
      </c>
      <c r="Q265" s="325">
        <v>12.1</v>
      </c>
    </row>
    <row r="266" spans="1:17" x14ac:dyDescent="0.25">
      <c r="A266" s="325">
        <v>201718</v>
      </c>
      <c r="B266" s="325" t="s">
        <v>144</v>
      </c>
      <c r="C266" s="325" t="s">
        <v>123</v>
      </c>
      <c r="D266" s="325" t="s">
        <v>38</v>
      </c>
      <c r="E266" s="325" t="s">
        <v>130</v>
      </c>
      <c r="F266" s="325" t="s">
        <v>131</v>
      </c>
      <c r="G266" s="325">
        <v>810</v>
      </c>
      <c r="H266" s="325" t="s">
        <v>225</v>
      </c>
      <c r="I266" s="325" t="s">
        <v>226</v>
      </c>
      <c r="J266" s="325" t="str">
        <f t="shared" si="8"/>
        <v>CharKingston Upon Hull City ofGenderFemaleGenderFemale</v>
      </c>
      <c r="K266" s="325" t="s">
        <v>475</v>
      </c>
      <c r="L266" s="325" t="s">
        <v>476</v>
      </c>
      <c r="M266" s="325" t="str">
        <f t="shared" si="9"/>
        <v>GenderFemale</v>
      </c>
      <c r="N266" s="325">
        <v>237.3</v>
      </c>
      <c r="O266" s="325">
        <v>90.2</v>
      </c>
      <c r="P266" s="325">
        <v>257</v>
      </c>
      <c r="Q266" s="325">
        <v>90.5</v>
      </c>
    </row>
    <row r="267" spans="1:17" x14ac:dyDescent="0.25">
      <c r="A267" s="325">
        <v>201718</v>
      </c>
      <c r="B267" s="325" t="s">
        <v>144</v>
      </c>
      <c r="C267" s="325" t="s">
        <v>123</v>
      </c>
      <c r="D267" s="325" t="s">
        <v>38</v>
      </c>
      <c r="E267" s="325" t="s">
        <v>130</v>
      </c>
      <c r="F267" s="325" t="s">
        <v>131</v>
      </c>
      <c r="G267" s="325">
        <v>810</v>
      </c>
      <c r="H267" s="325" t="s">
        <v>225</v>
      </c>
      <c r="I267" s="325" t="s">
        <v>226</v>
      </c>
      <c r="J267" s="325" t="str">
        <f t="shared" si="8"/>
        <v>CharKingston Upon Hull City ofGenderMaleGenderMale</v>
      </c>
      <c r="K267" s="325" t="s">
        <v>475</v>
      </c>
      <c r="L267" s="325" t="s">
        <v>477</v>
      </c>
      <c r="M267" s="325" t="str">
        <f t="shared" si="9"/>
        <v>GenderMale</v>
      </c>
      <c r="N267" s="325">
        <v>25.8</v>
      </c>
      <c r="O267" s="325">
        <v>9.8000000000000007</v>
      </c>
      <c r="P267" s="325">
        <v>27</v>
      </c>
      <c r="Q267" s="325">
        <v>9.5</v>
      </c>
    </row>
    <row r="268" spans="1:17" x14ac:dyDescent="0.25">
      <c r="A268" s="325">
        <v>201718</v>
      </c>
      <c r="B268" s="325" t="s">
        <v>144</v>
      </c>
      <c r="C268" s="325" t="s">
        <v>123</v>
      </c>
      <c r="D268" s="325" t="s">
        <v>38</v>
      </c>
      <c r="E268" s="325" t="s">
        <v>130</v>
      </c>
      <c r="F268" s="325" t="s">
        <v>131</v>
      </c>
      <c r="G268" s="325">
        <v>382</v>
      </c>
      <c r="H268" s="325" t="s">
        <v>227</v>
      </c>
      <c r="I268" s="325" t="s">
        <v>228</v>
      </c>
      <c r="J268" s="325" t="str">
        <f t="shared" si="8"/>
        <v>CharKirkleesGenderFemaleGenderFemale</v>
      </c>
      <c r="K268" s="325" t="s">
        <v>475</v>
      </c>
      <c r="L268" s="325" t="s">
        <v>476</v>
      </c>
      <c r="M268" s="325" t="str">
        <f t="shared" si="9"/>
        <v>GenderFemale</v>
      </c>
      <c r="N268" s="325">
        <v>213.3</v>
      </c>
      <c r="O268" s="325">
        <v>78.8</v>
      </c>
      <c r="P268" s="325">
        <v>231</v>
      </c>
      <c r="Q268" s="325">
        <v>79.900000000000006</v>
      </c>
    </row>
    <row r="269" spans="1:17" x14ac:dyDescent="0.25">
      <c r="A269" s="325">
        <v>201718</v>
      </c>
      <c r="B269" s="325" t="s">
        <v>144</v>
      </c>
      <c r="C269" s="325" t="s">
        <v>123</v>
      </c>
      <c r="D269" s="325" t="s">
        <v>38</v>
      </c>
      <c r="E269" s="325" t="s">
        <v>130</v>
      </c>
      <c r="F269" s="325" t="s">
        <v>131</v>
      </c>
      <c r="G269" s="325">
        <v>382</v>
      </c>
      <c r="H269" s="325" t="s">
        <v>227</v>
      </c>
      <c r="I269" s="325" t="s">
        <v>228</v>
      </c>
      <c r="J269" s="325" t="str">
        <f t="shared" si="8"/>
        <v>CharKirkleesGenderMaleGenderMale</v>
      </c>
      <c r="K269" s="325" t="s">
        <v>475</v>
      </c>
      <c r="L269" s="325" t="s">
        <v>477</v>
      </c>
      <c r="M269" s="325" t="str">
        <f t="shared" si="9"/>
        <v>GenderMale</v>
      </c>
      <c r="N269" s="325">
        <v>57.5</v>
      </c>
      <c r="O269" s="325">
        <v>21.2</v>
      </c>
      <c r="P269" s="325">
        <v>58</v>
      </c>
      <c r="Q269" s="325">
        <v>20.100000000000001</v>
      </c>
    </row>
    <row r="270" spans="1:17" x14ac:dyDescent="0.25">
      <c r="A270" s="325">
        <v>201718</v>
      </c>
      <c r="B270" s="325" t="s">
        <v>144</v>
      </c>
      <c r="C270" s="325" t="s">
        <v>123</v>
      </c>
      <c r="D270" s="325" t="s">
        <v>38</v>
      </c>
      <c r="E270" s="325" t="s">
        <v>130</v>
      </c>
      <c r="F270" s="325" t="s">
        <v>131</v>
      </c>
      <c r="G270" s="325">
        <v>383</v>
      </c>
      <c r="H270" s="325" t="s">
        <v>229</v>
      </c>
      <c r="I270" s="325" t="s">
        <v>230</v>
      </c>
      <c r="J270" s="325" t="str">
        <f t="shared" si="8"/>
        <v>CharLeedsGenderFemaleGenderFemale</v>
      </c>
      <c r="K270" s="325" t="s">
        <v>475</v>
      </c>
      <c r="L270" s="325" t="s">
        <v>476</v>
      </c>
      <c r="M270" s="325" t="str">
        <f t="shared" si="9"/>
        <v>GenderFemale</v>
      </c>
      <c r="N270" s="325">
        <v>550.4</v>
      </c>
      <c r="O270" s="325">
        <v>85.5</v>
      </c>
      <c r="P270" s="325">
        <v>610</v>
      </c>
      <c r="Q270" s="325">
        <v>86.3</v>
      </c>
    </row>
    <row r="271" spans="1:17" x14ac:dyDescent="0.25">
      <c r="A271" s="325">
        <v>201718</v>
      </c>
      <c r="B271" s="325" t="s">
        <v>144</v>
      </c>
      <c r="C271" s="325" t="s">
        <v>123</v>
      </c>
      <c r="D271" s="325" t="s">
        <v>38</v>
      </c>
      <c r="E271" s="325" t="s">
        <v>130</v>
      </c>
      <c r="F271" s="325" t="s">
        <v>131</v>
      </c>
      <c r="G271" s="325">
        <v>383</v>
      </c>
      <c r="H271" s="325" t="s">
        <v>229</v>
      </c>
      <c r="I271" s="325" t="s">
        <v>230</v>
      </c>
      <c r="J271" s="325" t="str">
        <f t="shared" si="8"/>
        <v>CharLeedsGenderMaleGenderMale</v>
      </c>
      <c r="K271" s="325" t="s">
        <v>475</v>
      </c>
      <c r="L271" s="325" t="s">
        <v>477</v>
      </c>
      <c r="M271" s="325" t="str">
        <f t="shared" si="9"/>
        <v>GenderMale</v>
      </c>
      <c r="N271" s="325">
        <v>93.1</v>
      </c>
      <c r="O271" s="325">
        <v>14.5</v>
      </c>
      <c r="P271" s="325">
        <v>97</v>
      </c>
      <c r="Q271" s="325">
        <v>13.7</v>
      </c>
    </row>
    <row r="272" spans="1:17" x14ac:dyDescent="0.25">
      <c r="A272" s="325">
        <v>201718</v>
      </c>
      <c r="B272" s="325" t="s">
        <v>144</v>
      </c>
      <c r="C272" s="325" t="s">
        <v>123</v>
      </c>
      <c r="D272" s="325" t="s">
        <v>38</v>
      </c>
      <c r="E272" s="325" t="s">
        <v>130</v>
      </c>
      <c r="F272" s="325" t="s">
        <v>131</v>
      </c>
      <c r="G272" s="325">
        <v>812</v>
      </c>
      <c r="H272" s="325" t="s">
        <v>231</v>
      </c>
      <c r="I272" s="325" t="s">
        <v>232</v>
      </c>
      <c r="J272" s="325" t="str">
        <f t="shared" si="8"/>
        <v>CharNorth East LincolnshireGenderFemaleGenderFemale</v>
      </c>
      <c r="K272" s="325" t="s">
        <v>475</v>
      </c>
      <c r="L272" s="325" t="s">
        <v>476</v>
      </c>
      <c r="M272" s="325" t="str">
        <f t="shared" si="9"/>
        <v>GenderFemale</v>
      </c>
      <c r="N272" s="325">
        <v>100.6</v>
      </c>
      <c r="O272" s="325">
        <v>94.4</v>
      </c>
      <c r="P272" s="325">
        <v>107</v>
      </c>
      <c r="Q272" s="325">
        <v>94.7</v>
      </c>
    </row>
    <row r="273" spans="1:17" x14ac:dyDescent="0.25">
      <c r="A273" s="325">
        <v>201718</v>
      </c>
      <c r="B273" s="325" t="s">
        <v>144</v>
      </c>
      <c r="C273" s="325" t="s">
        <v>123</v>
      </c>
      <c r="D273" s="325" t="s">
        <v>38</v>
      </c>
      <c r="E273" s="325" t="s">
        <v>130</v>
      </c>
      <c r="F273" s="325" t="s">
        <v>131</v>
      </c>
      <c r="G273" s="325">
        <v>812</v>
      </c>
      <c r="H273" s="325" t="s">
        <v>231</v>
      </c>
      <c r="I273" s="325" t="s">
        <v>232</v>
      </c>
      <c r="J273" s="325" t="str">
        <f t="shared" si="8"/>
        <v>CharNorth East LincolnshireGenderMaleGenderMale</v>
      </c>
      <c r="K273" s="325" t="s">
        <v>475</v>
      </c>
      <c r="L273" s="325" t="s">
        <v>477</v>
      </c>
      <c r="M273" s="325" t="str">
        <f t="shared" si="9"/>
        <v>GenderMale</v>
      </c>
      <c r="N273" s="325">
        <v>6</v>
      </c>
      <c r="O273" s="325">
        <v>5.6</v>
      </c>
      <c r="P273" s="325">
        <v>6</v>
      </c>
      <c r="Q273" s="325">
        <v>5.3</v>
      </c>
    </row>
    <row r="274" spans="1:17" x14ac:dyDescent="0.25">
      <c r="A274" s="325">
        <v>201718</v>
      </c>
      <c r="B274" s="325" t="s">
        <v>144</v>
      </c>
      <c r="C274" s="325" t="s">
        <v>123</v>
      </c>
      <c r="D274" s="325" t="s">
        <v>38</v>
      </c>
      <c r="E274" s="325" t="s">
        <v>130</v>
      </c>
      <c r="F274" s="325" t="s">
        <v>131</v>
      </c>
      <c r="G274" s="325">
        <v>813</v>
      </c>
      <c r="H274" s="325" t="s">
        <v>233</v>
      </c>
      <c r="I274" s="325" t="s">
        <v>234</v>
      </c>
      <c r="J274" s="325" t="str">
        <f t="shared" si="8"/>
        <v>CharNorth LincolnshireGenderFemaleGenderFemale</v>
      </c>
      <c r="K274" s="325" t="s">
        <v>475</v>
      </c>
      <c r="L274" s="325" t="s">
        <v>476</v>
      </c>
      <c r="M274" s="325" t="str">
        <f t="shared" si="9"/>
        <v>GenderFemale</v>
      </c>
      <c r="N274" s="325">
        <v>107.4</v>
      </c>
      <c r="O274" s="325">
        <v>87.7</v>
      </c>
      <c r="P274" s="325">
        <v>115</v>
      </c>
      <c r="Q274" s="325">
        <v>88.5</v>
      </c>
    </row>
    <row r="275" spans="1:17" x14ac:dyDescent="0.25">
      <c r="A275" s="325">
        <v>201718</v>
      </c>
      <c r="B275" s="325" t="s">
        <v>144</v>
      </c>
      <c r="C275" s="325" t="s">
        <v>123</v>
      </c>
      <c r="D275" s="325" t="s">
        <v>38</v>
      </c>
      <c r="E275" s="325" t="s">
        <v>130</v>
      </c>
      <c r="F275" s="325" t="s">
        <v>131</v>
      </c>
      <c r="G275" s="325">
        <v>813</v>
      </c>
      <c r="H275" s="325" t="s">
        <v>233</v>
      </c>
      <c r="I275" s="325" t="s">
        <v>234</v>
      </c>
      <c r="J275" s="325" t="str">
        <f t="shared" si="8"/>
        <v>CharNorth LincolnshireGenderMaleGenderMale</v>
      </c>
      <c r="K275" s="325" t="s">
        <v>475</v>
      </c>
      <c r="L275" s="325" t="s">
        <v>477</v>
      </c>
      <c r="M275" s="325" t="str">
        <f t="shared" si="9"/>
        <v>GenderMale</v>
      </c>
      <c r="N275" s="325">
        <v>15</v>
      </c>
      <c r="O275" s="325">
        <v>12.3</v>
      </c>
      <c r="P275" s="325">
        <v>15</v>
      </c>
      <c r="Q275" s="325">
        <v>11.5</v>
      </c>
    </row>
    <row r="276" spans="1:17" x14ac:dyDescent="0.25">
      <c r="A276" s="325">
        <v>201718</v>
      </c>
      <c r="B276" s="325" t="s">
        <v>144</v>
      </c>
      <c r="C276" s="325" t="s">
        <v>123</v>
      </c>
      <c r="D276" s="325" t="s">
        <v>38</v>
      </c>
      <c r="E276" s="325" t="s">
        <v>130</v>
      </c>
      <c r="F276" s="325" t="s">
        <v>131</v>
      </c>
      <c r="G276" s="325">
        <v>815</v>
      </c>
      <c r="H276" s="325" t="s">
        <v>235</v>
      </c>
      <c r="I276" s="325" t="s">
        <v>236</v>
      </c>
      <c r="J276" s="325" t="str">
        <f t="shared" si="8"/>
        <v>CharNorth YorkshireGenderFemaleGenderFemale</v>
      </c>
      <c r="K276" s="325" t="s">
        <v>475</v>
      </c>
      <c r="L276" s="325" t="s">
        <v>476</v>
      </c>
      <c r="M276" s="325" t="str">
        <f t="shared" si="9"/>
        <v>GenderFemale</v>
      </c>
      <c r="N276" s="325">
        <v>231.1</v>
      </c>
      <c r="O276" s="325">
        <v>88.9</v>
      </c>
      <c r="P276" s="325">
        <v>258</v>
      </c>
      <c r="Q276" s="325">
        <v>89.6</v>
      </c>
    </row>
    <row r="277" spans="1:17" x14ac:dyDescent="0.25">
      <c r="A277" s="325">
        <v>201718</v>
      </c>
      <c r="B277" s="325" t="s">
        <v>144</v>
      </c>
      <c r="C277" s="325" t="s">
        <v>123</v>
      </c>
      <c r="D277" s="325" t="s">
        <v>38</v>
      </c>
      <c r="E277" s="325" t="s">
        <v>130</v>
      </c>
      <c r="F277" s="325" t="s">
        <v>131</v>
      </c>
      <c r="G277" s="325">
        <v>815</v>
      </c>
      <c r="H277" s="325" t="s">
        <v>235</v>
      </c>
      <c r="I277" s="325" t="s">
        <v>236</v>
      </c>
      <c r="J277" s="325" t="str">
        <f t="shared" si="8"/>
        <v>CharNorth YorkshireGenderMaleGenderMale</v>
      </c>
      <c r="K277" s="325" t="s">
        <v>475</v>
      </c>
      <c r="L277" s="325" t="s">
        <v>477</v>
      </c>
      <c r="M277" s="325" t="str">
        <f t="shared" si="9"/>
        <v>GenderMale</v>
      </c>
      <c r="N277" s="325">
        <v>28.9</v>
      </c>
      <c r="O277" s="325">
        <v>11.1</v>
      </c>
      <c r="P277" s="325">
        <v>30</v>
      </c>
      <c r="Q277" s="325">
        <v>10.4</v>
      </c>
    </row>
    <row r="278" spans="1:17" x14ac:dyDescent="0.25">
      <c r="A278" s="325">
        <v>201718</v>
      </c>
      <c r="B278" s="325" t="s">
        <v>144</v>
      </c>
      <c r="C278" s="325" t="s">
        <v>123</v>
      </c>
      <c r="D278" s="325" t="s">
        <v>38</v>
      </c>
      <c r="E278" s="325" t="s">
        <v>130</v>
      </c>
      <c r="F278" s="325" t="s">
        <v>131</v>
      </c>
      <c r="G278" s="325">
        <v>372</v>
      </c>
      <c r="H278" s="325" t="s">
        <v>237</v>
      </c>
      <c r="I278" s="325" t="s">
        <v>238</v>
      </c>
      <c r="J278" s="325" t="str">
        <f t="shared" si="8"/>
        <v>CharRotherhamGenderFemaleGenderFemale</v>
      </c>
      <c r="K278" s="325" t="s">
        <v>475</v>
      </c>
      <c r="L278" s="325" t="s">
        <v>476</v>
      </c>
      <c r="M278" s="325" t="str">
        <f t="shared" si="9"/>
        <v>GenderFemale</v>
      </c>
      <c r="N278" s="325">
        <v>250.1</v>
      </c>
      <c r="O278" s="325">
        <v>89.6</v>
      </c>
      <c r="P278" s="325">
        <v>263</v>
      </c>
      <c r="Q278" s="325">
        <v>89.8</v>
      </c>
    </row>
    <row r="279" spans="1:17" x14ac:dyDescent="0.25">
      <c r="A279" s="325">
        <v>201718</v>
      </c>
      <c r="B279" s="325" t="s">
        <v>144</v>
      </c>
      <c r="C279" s="325" t="s">
        <v>123</v>
      </c>
      <c r="D279" s="325" t="s">
        <v>38</v>
      </c>
      <c r="E279" s="325" t="s">
        <v>130</v>
      </c>
      <c r="F279" s="325" t="s">
        <v>131</v>
      </c>
      <c r="G279" s="325">
        <v>372</v>
      </c>
      <c r="H279" s="325" t="s">
        <v>237</v>
      </c>
      <c r="I279" s="325" t="s">
        <v>238</v>
      </c>
      <c r="J279" s="325" t="str">
        <f t="shared" si="8"/>
        <v>CharRotherhamGenderMaleGenderMale</v>
      </c>
      <c r="K279" s="325" t="s">
        <v>475</v>
      </c>
      <c r="L279" s="325" t="s">
        <v>477</v>
      </c>
      <c r="M279" s="325" t="str">
        <f t="shared" si="9"/>
        <v>GenderMale</v>
      </c>
      <c r="N279" s="325">
        <v>29</v>
      </c>
      <c r="O279" s="325">
        <v>10.4</v>
      </c>
      <c r="P279" s="325">
        <v>30</v>
      </c>
      <c r="Q279" s="325">
        <v>10.199999999999999</v>
      </c>
    </row>
    <row r="280" spans="1:17" x14ac:dyDescent="0.25">
      <c r="A280" s="325">
        <v>201718</v>
      </c>
      <c r="B280" s="325" t="s">
        <v>144</v>
      </c>
      <c r="C280" s="325" t="s">
        <v>123</v>
      </c>
      <c r="D280" s="325" t="s">
        <v>38</v>
      </c>
      <c r="E280" s="325" t="s">
        <v>130</v>
      </c>
      <c r="F280" s="325" t="s">
        <v>131</v>
      </c>
      <c r="G280" s="325">
        <v>373</v>
      </c>
      <c r="H280" s="325" t="s">
        <v>239</v>
      </c>
      <c r="I280" s="325" t="s">
        <v>240</v>
      </c>
      <c r="J280" s="325" t="str">
        <f t="shared" si="8"/>
        <v>CharSheffieldGenderFemaleGenderFemale</v>
      </c>
      <c r="K280" s="325" t="s">
        <v>475</v>
      </c>
      <c r="L280" s="325" t="s">
        <v>476</v>
      </c>
      <c r="M280" s="325" t="str">
        <f t="shared" si="9"/>
        <v>GenderFemale</v>
      </c>
      <c r="N280" s="325">
        <v>284.8</v>
      </c>
      <c r="O280" s="325">
        <v>83.8</v>
      </c>
      <c r="P280" s="325">
        <v>322</v>
      </c>
      <c r="Q280" s="325">
        <v>85</v>
      </c>
    </row>
    <row r="281" spans="1:17" x14ac:dyDescent="0.25">
      <c r="A281" s="325">
        <v>201718</v>
      </c>
      <c r="B281" s="325" t="s">
        <v>144</v>
      </c>
      <c r="C281" s="325" t="s">
        <v>123</v>
      </c>
      <c r="D281" s="325" t="s">
        <v>38</v>
      </c>
      <c r="E281" s="325" t="s">
        <v>130</v>
      </c>
      <c r="F281" s="325" t="s">
        <v>131</v>
      </c>
      <c r="G281" s="325">
        <v>373</v>
      </c>
      <c r="H281" s="325" t="s">
        <v>239</v>
      </c>
      <c r="I281" s="325" t="s">
        <v>240</v>
      </c>
      <c r="J281" s="325" t="str">
        <f t="shared" si="8"/>
        <v>CharSheffieldGenderMaleGenderMale</v>
      </c>
      <c r="K281" s="325" t="s">
        <v>475</v>
      </c>
      <c r="L281" s="325" t="s">
        <v>477</v>
      </c>
      <c r="M281" s="325" t="str">
        <f t="shared" si="9"/>
        <v>GenderMale</v>
      </c>
      <c r="N281" s="325">
        <v>55</v>
      </c>
      <c r="O281" s="325">
        <v>16.2</v>
      </c>
      <c r="P281" s="325">
        <v>57</v>
      </c>
      <c r="Q281" s="325">
        <v>15</v>
      </c>
    </row>
    <row r="282" spans="1:17" x14ac:dyDescent="0.25">
      <c r="A282" s="325">
        <v>201718</v>
      </c>
      <c r="B282" s="325" t="s">
        <v>144</v>
      </c>
      <c r="C282" s="325" t="s">
        <v>123</v>
      </c>
      <c r="D282" s="325" t="s">
        <v>38</v>
      </c>
      <c r="E282" s="325" t="s">
        <v>130</v>
      </c>
      <c r="F282" s="325" t="s">
        <v>131</v>
      </c>
      <c r="G282" s="325">
        <v>384</v>
      </c>
      <c r="H282" s="325" t="s">
        <v>241</v>
      </c>
      <c r="I282" s="325" t="s">
        <v>242</v>
      </c>
      <c r="J282" s="325" t="str">
        <f t="shared" si="8"/>
        <v>CharWakefieldGenderFemaleGenderFemale</v>
      </c>
      <c r="K282" s="325" t="s">
        <v>475</v>
      </c>
      <c r="L282" s="325" t="s">
        <v>476</v>
      </c>
      <c r="M282" s="325" t="str">
        <f t="shared" si="9"/>
        <v>GenderFemale</v>
      </c>
      <c r="N282" s="325">
        <v>171.9</v>
      </c>
      <c r="O282" s="325">
        <v>89</v>
      </c>
      <c r="P282" s="325">
        <v>186</v>
      </c>
      <c r="Q282" s="325">
        <v>89.4</v>
      </c>
    </row>
    <row r="283" spans="1:17" x14ac:dyDescent="0.25">
      <c r="A283" s="325">
        <v>201718</v>
      </c>
      <c r="B283" s="325" t="s">
        <v>144</v>
      </c>
      <c r="C283" s="325" t="s">
        <v>123</v>
      </c>
      <c r="D283" s="325" t="s">
        <v>38</v>
      </c>
      <c r="E283" s="325" t="s">
        <v>130</v>
      </c>
      <c r="F283" s="325" t="s">
        <v>131</v>
      </c>
      <c r="G283" s="325">
        <v>384</v>
      </c>
      <c r="H283" s="325" t="s">
        <v>241</v>
      </c>
      <c r="I283" s="325" t="s">
        <v>242</v>
      </c>
      <c r="J283" s="325" t="str">
        <f t="shared" si="8"/>
        <v>CharWakefieldGenderMaleGenderMale</v>
      </c>
      <c r="K283" s="325" t="s">
        <v>475</v>
      </c>
      <c r="L283" s="325" t="s">
        <v>477</v>
      </c>
      <c r="M283" s="325" t="str">
        <f t="shared" si="9"/>
        <v>GenderMale</v>
      </c>
      <c r="N283" s="325">
        <v>21.3</v>
      </c>
      <c r="O283" s="325">
        <v>11</v>
      </c>
      <c r="P283" s="325">
        <v>22</v>
      </c>
      <c r="Q283" s="325">
        <v>10.6</v>
      </c>
    </row>
    <row r="284" spans="1:17" x14ac:dyDescent="0.25">
      <c r="A284" s="325">
        <v>201718</v>
      </c>
      <c r="B284" s="325" t="s">
        <v>144</v>
      </c>
      <c r="C284" s="325" t="s">
        <v>123</v>
      </c>
      <c r="D284" s="325" t="s">
        <v>38</v>
      </c>
      <c r="E284" s="325" t="s">
        <v>130</v>
      </c>
      <c r="F284" s="325" t="s">
        <v>131</v>
      </c>
      <c r="G284" s="325">
        <v>816</v>
      </c>
      <c r="H284" s="325" t="s">
        <v>243</v>
      </c>
      <c r="I284" s="325" t="s">
        <v>244</v>
      </c>
      <c r="J284" s="325" t="str">
        <f t="shared" si="8"/>
        <v>CharYorkGenderFemaleGenderFemale</v>
      </c>
      <c r="K284" s="325" t="s">
        <v>475</v>
      </c>
      <c r="L284" s="325" t="s">
        <v>476</v>
      </c>
      <c r="M284" s="325" t="str">
        <f t="shared" si="9"/>
        <v>GenderFemale</v>
      </c>
      <c r="N284" s="325">
        <v>74.099999999999994</v>
      </c>
      <c r="O284" s="325">
        <v>88.5</v>
      </c>
      <c r="P284" s="325">
        <v>89</v>
      </c>
      <c r="Q284" s="325">
        <v>89</v>
      </c>
    </row>
    <row r="285" spans="1:17" x14ac:dyDescent="0.25">
      <c r="A285" s="325">
        <v>201718</v>
      </c>
      <c r="B285" s="325" t="s">
        <v>144</v>
      </c>
      <c r="C285" s="325" t="s">
        <v>123</v>
      </c>
      <c r="D285" s="325" t="s">
        <v>38</v>
      </c>
      <c r="E285" s="325" t="s">
        <v>130</v>
      </c>
      <c r="F285" s="325" t="s">
        <v>131</v>
      </c>
      <c r="G285" s="325">
        <v>816</v>
      </c>
      <c r="H285" s="325" t="s">
        <v>243</v>
      </c>
      <c r="I285" s="325" t="s">
        <v>244</v>
      </c>
      <c r="J285" s="325" t="str">
        <f t="shared" si="8"/>
        <v>CharYorkGenderMaleGenderMale</v>
      </c>
      <c r="K285" s="325" t="s">
        <v>475</v>
      </c>
      <c r="L285" s="325" t="s">
        <v>477</v>
      </c>
      <c r="M285" s="325" t="str">
        <f t="shared" si="9"/>
        <v>GenderMale</v>
      </c>
      <c r="N285" s="325">
        <v>9.6</v>
      </c>
      <c r="O285" s="325">
        <v>11.5</v>
      </c>
      <c r="P285" s="325">
        <v>11</v>
      </c>
      <c r="Q285" s="325">
        <v>11</v>
      </c>
    </row>
    <row r="286" spans="1:17" x14ac:dyDescent="0.25">
      <c r="A286" s="325">
        <v>201718</v>
      </c>
      <c r="B286" s="325" t="s">
        <v>144</v>
      </c>
      <c r="C286" s="325" t="s">
        <v>123</v>
      </c>
      <c r="D286" s="325" t="s">
        <v>38</v>
      </c>
      <c r="E286" s="325" t="s">
        <v>132</v>
      </c>
      <c r="F286" s="325" t="s">
        <v>133</v>
      </c>
      <c r="G286" s="325">
        <v>831</v>
      </c>
      <c r="H286" s="325" t="s">
        <v>245</v>
      </c>
      <c r="I286" s="325" t="s">
        <v>246</v>
      </c>
      <c r="J286" s="325" t="str">
        <f t="shared" si="8"/>
        <v>CharDerbyGenderFemaleGenderFemale</v>
      </c>
      <c r="K286" s="325" t="s">
        <v>475</v>
      </c>
      <c r="L286" s="325" t="s">
        <v>476</v>
      </c>
      <c r="M286" s="325" t="str">
        <f t="shared" si="9"/>
        <v>GenderFemale</v>
      </c>
      <c r="N286" s="325">
        <v>135.19999999999999</v>
      </c>
      <c r="O286" s="325">
        <v>90.9</v>
      </c>
      <c r="P286" s="325">
        <v>151</v>
      </c>
      <c r="Q286" s="325">
        <v>91.5</v>
      </c>
    </row>
    <row r="287" spans="1:17" x14ac:dyDescent="0.25">
      <c r="A287" s="325">
        <v>201718</v>
      </c>
      <c r="B287" s="325" t="s">
        <v>144</v>
      </c>
      <c r="C287" s="325" t="s">
        <v>123</v>
      </c>
      <c r="D287" s="325" t="s">
        <v>38</v>
      </c>
      <c r="E287" s="325" t="s">
        <v>132</v>
      </c>
      <c r="F287" s="325" t="s">
        <v>133</v>
      </c>
      <c r="G287" s="325">
        <v>831</v>
      </c>
      <c r="H287" s="325" t="s">
        <v>245</v>
      </c>
      <c r="I287" s="325" t="s">
        <v>246</v>
      </c>
      <c r="J287" s="325" t="str">
        <f t="shared" si="8"/>
        <v>CharDerbyGenderMaleGenderMale</v>
      </c>
      <c r="K287" s="325" t="s">
        <v>475</v>
      </c>
      <c r="L287" s="325" t="s">
        <v>477</v>
      </c>
      <c r="M287" s="325" t="str">
        <f t="shared" si="9"/>
        <v>GenderMale</v>
      </c>
      <c r="N287" s="325">
        <v>13.6</v>
      </c>
      <c r="O287" s="325">
        <v>9.1</v>
      </c>
      <c r="P287" s="325">
        <v>14</v>
      </c>
      <c r="Q287" s="325">
        <v>8.5</v>
      </c>
    </row>
    <row r="288" spans="1:17" x14ac:dyDescent="0.25">
      <c r="A288" s="325">
        <v>201718</v>
      </c>
      <c r="B288" s="325" t="s">
        <v>144</v>
      </c>
      <c r="C288" s="325" t="s">
        <v>123</v>
      </c>
      <c r="D288" s="325" t="s">
        <v>38</v>
      </c>
      <c r="E288" s="325" t="s">
        <v>132</v>
      </c>
      <c r="F288" s="325" t="s">
        <v>133</v>
      </c>
      <c r="G288" s="325">
        <v>830</v>
      </c>
      <c r="H288" s="325" t="s">
        <v>247</v>
      </c>
      <c r="I288" s="325" t="s">
        <v>248</v>
      </c>
      <c r="J288" s="325" t="str">
        <f t="shared" si="8"/>
        <v>CharDerbyshireGenderFemaleGenderFemale</v>
      </c>
      <c r="K288" s="325" t="s">
        <v>475</v>
      </c>
      <c r="L288" s="325" t="s">
        <v>476</v>
      </c>
      <c r="M288" s="325" t="str">
        <f t="shared" si="9"/>
        <v>GenderFemale</v>
      </c>
      <c r="N288" s="325">
        <v>309</v>
      </c>
      <c r="O288" s="325">
        <v>86.5</v>
      </c>
      <c r="P288" s="325">
        <v>339</v>
      </c>
      <c r="Q288" s="325">
        <v>86.3</v>
      </c>
    </row>
    <row r="289" spans="1:17" x14ac:dyDescent="0.25">
      <c r="A289" s="325">
        <v>201718</v>
      </c>
      <c r="B289" s="325" t="s">
        <v>144</v>
      </c>
      <c r="C289" s="325" t="s">
        <v>123</v>
      </c>
      <c r="D289" s="325" t="s">
        <v>38</v>
      </c>
      <c r="E289" s="325" t="s">
        <v>132</v>
      </c>
      <c r="F289" s="325" t="s">
        <v>133</v>
      </c>
      <c r="G289" s="325">
        <v>830</v>
      </c>
      <c r="H289" s="325" t="s">
        <v>247</v>
      </c>
      <c r="I289" s="325" t="s">
        <v>248</v>
      </c>
      <c r="J289" s="325" t="str">
        <f t="shared" si="8"/>
        <v>CharDerbyshireGenderMaleGenderMale</v>
      </c>
      <c r="K289" s="325" t="s">
        <v>475</v>
      </c>
      <c r="L289" s="325" t="s">
        <v>477</v>
      </c>
      <c r="M289" s="325" t="str">
        <f t="shared" si="9"/>
        <v>GenderMale</v>
      </c>
      <c r="N289" s="325">
        <v>48.4</v>
      </c>
      <c r="O289" s="325">
        <v>13.5</v>
      </c>
      <c r="P289" s="325">
        <v>54</v>
      </c>
      <c r="Q289" s="325">
        <v>13.7</v>
      </c>
    </row>
    <row r="290" spans="1:17" x14ac:dyDescent="0.25">
      <c r="A290" s="325">
        <v>201718</v>
      </c>
      <c r="B290" s="325" t="s">
        <v>144</v>
      </c>
      <c r="C290" s="325" t="s">
        <v>123</v>
      </c>
      <c r="D290" s="325" t="s">
        <v>38</v>
      </c>
      <c r="E290" s="325" t="s">
        <v>132</v>
      </c>
      <c r="F290" s="325" t="s">
        <v>133</v>
      </c>
      <c r="G290" s="325">
        <v>856</v>
      </c>
      <c r="H290" s="325" t="s">
        <v>249</v>
      </c>
      <c r="I290" s="325" t="s">
        <v>250</v>
      </c>
      <c r="J290" s="325" t="str">
        <f t="shared" si="8"/>
        <v>CharLeicesterGenderFemaleGenderFemale</v>
      </c>
      <c r="K290" s="325" t="s">
        <v>475</v>
      </c>
      <c r="L290" s="325" t="s">
        <v>476</v>
      </c>
      <c r="M290" s="325" t="str">
        <f t="shared" si="9"/>
        <v>GenderFemale</v>
      </c>
      <c r="N290" s="325">
        <v>144.1</v>
      </c>
      <c r="O290" s="325">
        <v>86.2</v>
      </c>
      <c r="P290" s="325">
        <v>159</v>
      </c>
      <c r="Q290" s="325">
        <v>86.4</v>
      </c>
    </row>
    <row r="291" spans="1:17" x14ac:dyDescent="0.25">
      <c r="A291" s="325">
        <v>201718</v>
      </c>
      <c r="B291" s="325" t="s">
        <v>144</v>
      </c>
      <c r="C291" s="325" t="s">
        <v>123</v>
      </c>
      <c r="D291" s="325" t="s">
        <v>38</v>
      </c>
      <c r="E291" s="325" t="s">
        <v>132</v>
      </c>
      <c r="F291" s="325" t="s">
        <v>133</v>
      </c>
      <c r="G291" s="325">
        <v>856</v>
      </c>
      <c r="H291" s="325" t="s">
        <v>249</v>
      </c>
      <c r="I291" s="325" t="s">
        <v>250</v>
      </c>
      <c r="J291" s="325" t="str">
        <f t="shared" si="8"/>
        <v>CharLeicesterGenderMaleGenderMale</v>
      </c>
      <c r="K291" s="325" t="s">
        <v>475</v>
      </c>
      <c r="L291" s="325" t="s">
        <v>477</v>
      </c>
      <c r="M291" s="325" t="str">
        <f t="shared" si="9"/>
        <v>GenderMale</v>
      </c>
      <c r="N291" s="325">
        <v>23</v>
      </c>
      <c r="O291" s="325">
        <v>13.8</v>
      </c>
      <c r="P291" s="325">
        <v>25</v>
      </c>
      <c r="Q291" s="325">
        <v>13.6</v>
      </c>
    </row>
    <row r="292" spans="1:17" x14ac:dyDescent="0.25">
      <c r="A292" s="325">
        <v>201718</v>
      </c>
      <c r="B292" s="325" t="s">
        <v>144</v>
      </c>
      <c r="C292" s="325" t="s">
        <v>123</v>
      </c>
      <c r="D292" s="325" t="s">
        <v>38</v>
      </c>
      <c r="E292" s="325" t="s">
        <v>132</v>
      </c>
      <c r="F292" s="325" t="s">
        <v>133</v>
      </c>
      <c r="G292" s="325">
        <v>855</v>
      </c>
      <c r="H292" s="325" t="s">
        <v>251</v>
      </c>
      <c r="I292" s="325" t="s">
        <v>252</v>
      </c>
      <c r="J292" s="325" t="str">
        <f t="shared" si="8"/>
        <v>CharLeicestershireGenderFemaleGenderFemale</v>
      </c>
      <c r="K292" s="325" t="s">
        <v>475</v>
      </c>
      <c r="L292" s="325" t="s">
        <v>476</v>
      </c>
      <c r="M292" s="325" t="str">
        <f t="shared" si="9"/>
        <v>GenderFemale</v>
      </c>
      <c r="N292" s="325">
        <v>200.1</v>
      </c>
      <c r="O292" s="325">
        <v>87.7</v>
      </c>
      <c r="P292" s="325">
        <v>221</v>
      </c>
      <c r="Q292" s="325">
        <v>88</v>
      </c>
    </row>
    <row r="293" spans="1:17" x14ac:dyDescent="0.25">
      <c r="A293" s="325">
        <v>201718</v>
      </c>
      <c r="B293" s="325" t="s">
        <v>144</v>
      </c>
      <c r="C293" s="325" t="s">
        <v>123</v>
      </c>
      <c r="D293" s="325" t="s">
        <v>38</v>
      </c>
      <c r="E293" s="325" t="s">
        <v>132</v>
      </c>
      <c r="F293" s="325" t="s">
        <v>133</v>
      </c>
      <c r="G293" s="325">
        <v>855</v>
      </c>
      <c r="H293" s="325" t="s">
        <v>251</v>
      </c>
      <c r="I293" s="325" t="s">
        <v>252</v>
      </c>
      <c r="J293" s="325" t="str">
        <f t="shared" si="8"/>
        <v>CharLeicestershireGenderMaleGenderMale</v>
      </c>
      <c r="K293" s="325" t="s">
        <v>475</v>
      </c>
      <c r="L293" s="325" t="s">
        <v>477</v>
      </c>
      <c r="M293" s="325" t="str">
        <f t="shared" si="9"/>
        <v>GenderMale</v>
      </c>
      <c r="N293" s="325">
        <v>28</v>
      </c>
      <c r="O293" s="325">
        <v>12.3</v>
      </c>
      <c r="P293" s="325">
        <v>30</v>
      </c>
      <c r="Q293" s="325">
        <v>12</v>
      </c>
    </row>
    <row r="294" spans="1:17" x14ac:dyDescent="0.25">
      <c r="A294" s="325">
        <v>201718</v>
      </c>
      <c r="B294" s="325" t="s">
        <v>144</v>
      </c>
      <c r="C294" s="325" t="s">
        <v>123</v>
      </c>
      <c r="D294" s="325" t="s">
        <v>38</v>
      </c>
      <c r="E294" s="325" t="s">
        <v>132</v>
      </c>
      <c r="F294" s="325" t="s">
        <v>133</v>
      </c>
      <c r="G294" s="325">
        <v>925</v>
      </c>
      <c r="H294" s="325" t="s">
        <v>253</v>
      </c>
      <c r="I294" s="325" t="s">
        <v>254</v>
      </c>
      <c r="J294" s="325" t="str">
        <f t="shared" si="8"/>
        <v>CharLincolnshireGenderFemaleGenderFemale</v>
      </c>
      <c r="K294" s="325" t="s">
        <v>475</v>
      </c>
      <c r="L294" s="325" t="s">
        <v>476</v>
      </c>
      <c r="M294" s="325" t="str">
        <f t="shared" si="9"/>
        <v>GenderFemale</v>
      </c>
      <c r="N294" s="325">
        <v>285.5</v>
      </c>
      <c r="O294" s="325">
        <v>89.4</v>
      </c>
      <c r="P294" s="325">
        <v>295</v>
      </c>
      <c r="Q294" s="325">
        <v>89.7</v>
      </c>
    </row>
    <row r="295" spans="1:17" x14ac:dyDescent="0.25">
      <c r="A295" s="325">
        <v>201718</v>
      </c>
      <c r="B295" s="325" t="s">
        <v>144</v>
      </c>
      <c r="C295" s="325" t="s">
        <v>123</v>
      </c>
      <c r="D295" s="325" t="s">
        <v>38</v>
      </c>
      <c r="E295" s="325" t="s">
        <v>132</v>
      </c>
      <c r="F295" s="325" t="s">
        <v>133</v>
      </c>
      <c r="G295" s="325">
        <v>925</v>
      </c>
      <c r="H295" s="325" t="s">
        <v>253</v>
      </c>
      <c r="I295" s="325" t="s">
        <v>254</v>
      </c>
      <c r="J295" s="325" t="str">
        <f t="shared" si="8"/>
        <v>CharLincolnshireGenderMaleGenderMale</v>
      </c>
      <c r="K295" s="325" t="s">
        <v>475</v>
      </c>
      <c r="L295" s="325" t="s">
        <v>477</v>
      </c>
      <c r="M295" s="325" t="str">
        <f t="shared" si="9"/>
        <v>GenderMale</v>
      </c>
      <c r="N295" s="325">
        <v>34</v>
      </c>
      <c r="O295" s="325">
        <v>10.6</v>
      </c>
      <c r="P295" s="325">
        <v>34</v>
      </c>
      <c r="Q295" s="325">
        <v>10.3</v>
      </c>
    </row>
    <row r="296" spans="1:17" x14ac:dyDescent="0.25">
      <c r="A296" s="325">
        <v>201718</v>
      </c>
      <c r="B296" s="325" t="s">
        <v>144</v>
      </c>
      <c r="C296" s="325" t="s">
        <v>123</v>
      </c>
      <c r="D296" s="325" t="s">
        <v>38</v>
      </c>
      <c r="E296" s="325" t="s">
        <v>132</v>
      </c>
      <c r="F296" s="325" t="s">
        <v>133</v>
      </c>
      <c r="G296" s="325">
        <v>928</v>
      </c>
      <c r="H296" s="325" t="s">
        <v>255</v>
      </c>
      <c r="I296" s="325" t="s">
        <v>256</v>
      </c>
      <c r="J296" s="325" t="str">
        <f t="shared" si="8"/>
        <v>CharNorthamptonshireGenderFemaleGenderFemale</v>
      </c>
      <c r="K296" s="325" t="s">
        <v>475</v>
      </c>
      <c r="L296" s="325" t="s">
        <v>476</v>
      </c>
      <c r="M296" s="325" t="str">
        <f t="shared" si="9"/>
        <v>GenderFemale</v>
      </c>
      <c r="N296" s="325">
        <v>252</v>
      </c>
      <c r="O296" s="325">
        <v>82</v>
      </c>
      <c r="P296" s="325">
        <v>270</v>
      </c>
      <c r="Q296" s="325">
        <v>82.8</v>
      </c>
    </row>
    <row r="297" spans="1:17" x14ac:dyDescent="0.25">
      <c r="A297" s="325">
        <v>201718</v>
      </c>
      <c r="B297" s="325" t="s">
        <v>144</v>
      </c>
      <c r="C297" s="325" t="s">
        <v>123</v>
      </c>
      <c r="D297" s="325" t="s">
        <v>38</v>
      </c>
      <c r="E297" s="325" t="s">
        <v>132</v>
      </c>
      <c r="F297" s="325" t="s">
        <v>133</v>
      </c>
      <c r="G297" s="325">
        <v>928</v>
      </c>
      <c r="H297" s="325" t="s">
        <v>255</v>
      </c>
      <c r="I297" s="325" t="s">
        <v>256</v>
      </c>
      <c r="J297" s="325" t="str">
        <f t="shared" si="8"/>
        <v>CharNorthamptonshireGenderMaleGenderMale</v>
      </c>
      <c r="K297" s="325" t="s">
        <v>475</v>
      </c>
      <c r="L297" s="325" t="s">
        <v>477</v>
      </c>
      <c r="M297" s="325" t="str">
        <f t="shared" si="9"/>
        <v>GenderMale</v>
      </c>
      <c r="N297" s="325">
        <v>55.2</v>
      </c>
      <c r="O297" s="325">
        <v>18</v>
      </c>
      <c r="P297" s="325">
        <v>56</v>
      </c>
      <c r="Q297" s="325">
        <v>17.2</v>
      </c>
    </row>
    <row r="298" spans="1:17" x14ac:dyDescent="0.25">
      <c r="A298" s="325">
        <v>201718</v>
      </c>
      <c r="B298" s="325" t="s">
        <v>144</v>
      </c>
      <c r="C298" s="325" t="s">
        <v>123</v>
      </c>
      <c r="D298" s="325" t="s">
        <v>38</v>
      </c>
      <c r="E298" s="325" t="s">
        <v>132</v>
      </c>
      <c r="F298" s="325" t="s">
        <v>133</v>
      </c>
      <c r="G298" s="325">
        <v>892</v>
      </c>
      <c r="H298" s="325" t="s">
        <v>257</v>
      </c>
      <c r="I298" s="325" t="s">
        <v>258</v>
      </c>
      <c r="J298" s="325" t="str">
        <f t="shared" si="8"/>
        <v>CharNottinghamGenderFemaleGenderFemale</v>
      </c>
      <c r="K298" s="325" t="s">
        <v>475</v>
      </c>
      <c r="L298" s="325" t="s">
        <v>476</v>
      </c>
      <c r="M298" s="325" t="str">
        <f t="shared" si="9"/>
        <v>GenderFemale</v>
      </c>
      <c r="N298" s="325">
        <v>190.5</v>
      </c>
      <c r="O298" s="325">
        <v>80</v>
      </c>
      <c r="P298" s="325">
        <v>206</v>
      </c>
      <c r="Q298" s="325">
        <v>80.8</v>
      </c>
    </row>
    <row r="299" spans="1:17" x14ac:dyDescent="0.25">
      <c r="A299" s="325">
        <v>201718</v>
      </c>
      <c r="B299" s="325" t="s">
        <v>144</v>
      </c>
      <c r="C299" s="325" t="s">
        <v>123</v>
      </c>
      <c r="D299" s="325" t="s">
        <v>38</v>
      </c>
      <c r="E299" s="325" t="s">
        <v>132</v>
      </c>
      <c r="F299" s="325" t="s">
        <v>133</v>
      </c>
      <c r="G299" s="325">
        <v>892</v>
      </c>
      <c r="H299" s="325" t="s">
        <v>257</v>
      </c>
      <c r="I299" s="325" t="s">
        <v>258</v>
      </c>
      <c r="J299" s="325" t="str">
        <f t="shared" si="8"/>
        <v>CharNottinghamGenderMaleGenderMale</v>
      </c>
      <c r="K299" s="325" t="s">
        <v>475</v>
      </c>
      <c r="L299" s="325" t="s">
        <v>477</v>
      </c>
      <c r="M299" s="325" t="str">
        <f t="shared" si="9"/>
        <v>GenderMale</v>
      </c>
      <c r="N299" s="325">
        <v>47.5</v>
      </c>
      <c r="O299" s="325">
        <v>20</v>
      </c>
      <c r="P299" s="325">
        <v>49</v>
      </c>
      <c r="Q299" s="325">
        <v>19.2</v>
      </c>
    </row>
    <row r="300" spans="1:17" x14ac:dyDescent="0.25">
      <c r="A300" s="325">
        <v>201718</v>
      </c>
      <c r="B300" s="325" t="s">
        <v>144</v>
      </c>
      <c r="C300" s="325" t="s">
        <v>123</v>
      </c>
      <c r="D300" s="325" t="s">
        <v>38</v>
      </c>
      <c r="E300" s="325" t="s">
        <v>132</v>
      </c>
      <c r="F300" s="325" t="s">
        <v>133</v>
      </c>
      <c r="G300" s="325">
        <v>891</v>
      </c>
      <c r="H300" s="325" t="s">
        <v>259</v>
      </c>
      <c r="I300" s="325" t="s">
        <v>260</v>
      </c>
      <c r="J300" s="325" t="str">
        <f t="shared" si="8"/>
        <v>CharNottinghamshireGenderFemaleGenderFemale</v>
      </c>
      <c r="K300" s="325" t="s">
        <v>475</v>
      </c>
      <c r="L300" s="325" t="s">
        <v>476</v>
      </c>
      <c r="M300" s="325" t="str">
        <f t="shared" si="9"/>
        <v>GenderFemale</v>
      </c>
      <c r="N300" s="325">
        <v>374.8</v>
      </c>
      <c r="O300" s="325">
        <v>87.1</v>
      </c>
      <c r="P300" s="325">
        <v>425</v>
      </c>
      <c r="Q300" s="325">
        <v>87.8</v>
      </c>
    </row>
    <row r="301" spans="1:17" x14ac:dyDescent="0.25">
      <c r="A301" s="325">
        <v>201718</v>
      </c>
      <c r="B301" s="325" t="s">
        <v>144</v>
      </c>
      <c r="C301" s="325" t="s">
        <v>123</v>
      </c>
      <c r="D301" s="325" t="s">
        <v>38</v>
      </c>
      <c r="E301" s="325" t="s">
        <v>132</v>
      </c>
      <c r="F301" s="325" t="s">
        <v>133</v>
      </c>
      <c r="G301" s="325">
        <v>891</v>
      </c>
      <c r="H301" s="325" t="s">
        <v>259</v>
      </c>
      <c r="I301" s="325" t="s">
        <v>260</v>
      </c>
      <c r="J301" s="325" t="str">
        <f t="shared" si="8"/>
        <v>CharNottinghamshireGenderMaleGenderMale</v>
      </c>
      <c r="K301" s="325" t="s">
        <v>475</v>
      </c>
      <c r="L301" s="325" t="s">
        <v>477</v>
      </c>
      <c r="M301" s="325" t="str">
        <f t="shared" si="9"/>
        <v>GenderMale</v>
      </c>
      <c r="N301" s="325">
        <v>55.6</v>
      </c>
      <c r="O301" s="325">
        <v>12.9</v>
      </c>
      <c r="P301" s="325">
        <v>59</v>
      </c>
      <c r="Q301" s="325">
        <v>12.2</v>
      </c>
    </row>
    <row r="302" spans="1:17" x14ac:dyDescent="0.25">
      <c r="A302" s="325">
        <v>201718</v>
      </c>
      <c r="B302" s="325" t="s">
        <v>144</v>
      </c>
      <c r="C302" s="325" t="s">
        <v>123</v>
      </c>
      <c r="D302" s="325" t="s">
        <v>38</v>
      </c>
      <c r="E302" s="325" t="s">
        <v>132</v>
      </c>
      <c r="F302" s="325" t="s">
        <v>133</v>
      </c>
      <c r="G302" s="325">
        <v>857</v>
      </c>
      <c r="H302" s="325" t="s">
        <v>261</v>
      </c>
      <c r="I302" s="325" t="s">
        <v>262</v>
      </c>
      <c r="J302" s="325" t="str">
        <f t="shared" si="8"/>
        <v>CharRutlandGenderFemaleGenderFemale</v>
      </c>
      <c r="K302" s="325" t="s">
        <v>475</v>
      </c>
      <c r="L302" s="325" t="s">
        <v>476</v>
      </c>
      <c r="M302" s="325" t="str">
        <f t="shared" si="9"/>
        <v>GenderFemale</v>
      </c>
      <c r="N302" s="325">
        <v>19.600000000000001</v>
      </c>
      <c r="O302" s="325">
        <v>95.1</v>
      </c>
      <c r="P302" s="325">
        <v>22</v>
      </c>
      <c r="Q302" s="325">
        <v>95.7</v>
      </c>
    </row>
    <row r="303" spans="1:17" x14ac:dyDescent="0.25">
      <c r="A303" s="325">
        <v>201718</v>
      </c>
      <c r="B303" s="325" t="s">
        <v>144</v>
      </c>
      <c r="C303" s="325" t="s">
        <v>123</v>
      </c>
      <c r="D303" s="325" t="s">
        <v>38</v>
      </c>
      <c r="E303" s="325" t="s">
        <v>132</v>
      </c>
      <c r="F303" s="325" t="s">
        <v>133</v>
      </c>
      <c r="G303" s="325">
        <v>857</v>
      </c>
      <c r="H303" s="325" t="s">
        <v>261</v>
      </c>
      <c r="I303" s="325" t="s">
        <v>262</v>
      </c>
      <c r="J303" s="325" t="str">
        <f t="shared" si="8"/>
        <v>CharRutlandGenderMaleGenderMale</v>
      </c>
      <c r="K303" s="325" t="s">
        <v>475</v>
      </c>
      <c r="L303" s="325" t="s">
        <v>477</v>
      </c>
      <c r="M303" s="325" t="str">
        <f t="shared" si="9"/>
        <v>GenderMale</v>
      </c>
      <c r="N303" s="325">
        <v>1</v>
      </c>
      <c r="O303" s="325">
        <v>4.9000000000000004</v>
      </c>
      <c r="P303" s="325">
        <v>1</v>
      </c>
      <c r="Q303" s="325">
        <v>4.3</v>
      </c>
    </row>
    <row r="304" spans="1:17" x14ac:dyDescent="0.25">
      <c r="A304" s="325">
        <v>201718</v>
      </c>
      <c r="B304" s="325" t="s">
        <v>144</v>
      </c>
      <c r="C304" s="325" t="s">
        <v>123</v>
      </c>
      <c r="D304" s="325" t="s">
        <v>38</v>
      </c>
      <c r="E304" s="325" t="s">
        <v>134</v>
      </c>
      <c r="F304" s="325" t="s">
        <v>135</v>
      </c>
      <c r="G304" s="325">
        <v>330</v>
      </c>
      <c r="H304" s="325" t="s">
        <v>263</v>
      </c>
      <c r="I304" s="325" t="s">
        <v>264</v>
      </c>
      <c r="J304" s="325" t="str">
        <f t="shared" si="8"/>
        <v>CharBirminghamGenderFemaleGenderFemale</v>
      </c>
      <c r="K304" s="325" t="s">
        <v>475</v>
      </c>
      <c r="L304" s="325" t="s">
        <v>476</v>
      </c>
      <c r="M304" s="325" t="str">
        <f t="shared" si="9"/>
        <v>GenderFemale</v>
      </c>
      <c r="N304" s="325">
        <v>568.9</v>
      </c>
      <c r="O304" s="325">
        <v>85.9</v>
      </c>
      <c r="P304" s="325">
        <v>594</v>
      </c>
      <c r="Q304" s="325">
        <v>86.1</v>
      </c>
    </row>
    <row r="305" spans="1:17" x14ac:dyDescent="0.25">
      <c r="A305" s="325">
        <v>201718</v>
      </c>
      <c r="B305" s="325" t="s">
        <v>144</v>
      </c>
      <c r="C305" s="325" t="s">
        <v>123</v>
      </c>
      <c r="D305" s="325" t="s">
        <v>38</v>
      </c>
      <c r="E305" s="325" t="s">
        <v>134</v>
      </c>
      <c r="F305" s="325" t="s">
        <v>135</v>
      </c>
      <c r="G305" s="325">
        <v>330</v>
      </c>
      <c r="H305" s="325" t="s">
        <v>263</v>
      </c>
      <c r="I305" s="325" t="s">
        <v>264</v>
      </c>
      <c r="J305" s="325" t="str">
        <f t="shared" si="8"/>
        <v>CharBirminghamGenderMaleGenderMale</v>
      </c>
      <c r="K305" s="325" t="s">
        <v>475</v>
      </c>
      <c r="L305" s="325" t="s">
        <v>477</v>
      </c>
      <c r="M305" s="325" t="str">
        <f t="shared" si="9"/>
        <v>GenderMale</v>
      </c>
      <c r="N305" s="325">
        <v>93.6</v>
      </c>
      <c r="O305" s="325">
        <v>14.1</v>
      </c>
      <c r="P305" s="325">
        <v>96</v>
      </c>
      <c r="Q305" s="325">
        <v>13.9</v>
      </c>
    </row>
    <row r="306" spans="1:17" x14ac:dyDescent="0.25">
      <c r="A306" s="325">
        <v>201718</v>
      </c>
      <c r="B306" s="325" t="s">
        <v>144</v>
      </c>
      <c r="C306" s="325" t="s">
        <v>123</v>
      </c>
      <c r="D306" s="325" t="s">
        <v>38</v>
      </c>
      <c r="E306" s="325" t="s">
        <v>134</v>
      </c>
      <c r="F306" s="325" t="s">
        <v>135</v>
      </c>
      <c r="G306" s="325">
        <v>331</v>
      </c>
      <c r="H306" s="325" t="s">
        <v>265</v>
      </c>
      <c r="I306" s="325" t="s">
        <v>266</v>
      </c>
      <c r="J306" s="325" t="str">
        <f t="shared" si="8"/>
        <v>CharCoventryGenderFemaleGenderFemale</v>
      </c>
      <c r="K306" s="325" t="s">
        <v>475</v>
      </c>
      <c r="L306" s="325" t="s">
        <v>476</v>
      </c>
      <c r="M306" s="325" t="str">
        <f t="shared" si="9"/>
        <v>GenderFemale</v>
      </c>
      <c r="N306" s="325">
        <v>238</v>
      </c>
      <c r="O306" s="325">
        <v>84.8</v>
      </c>
      <c r="P306" s="325">
        <v>253</v>
      </c>
      <c r="Q306" s="325">
        <v>85.5</v>
      </c>
    </row>
    <row r="307" spans="1:17" x14ac:dyDescent="0.25">
      <c r="A307" s="325">
        <v>201718</v>
      </c>
      <c r="B307" s="325" t="s">
        <v>144</v>
      </c>
      <c r="C307" s="325" t="s">
        <v>123</v>
      </c>
      <c r="D307" s="325" t="s">
        <v>38</v>
      </c>
      <c r="E307" s="325" t="s">
        <v>134</v>
      </c>
      <c r="F307" s="325" t="s">
        <v>135</v>
      </c>
      <c r="G307" s="325">
        <v>331</v>
      </c>
      <c r="H307" s="325" t="s">
        <v>265</v>
      </c>
      <c r="I307" s="325" t="s">
        <v>266</v>
      </c>
      <c r="J307" s="325" t="str">
        <f t="shared" si="8"/>
        <v>CharCoventryGenderMaleGenderMale</v>
      </c>
      <c r="K307" s="325" t="s">
        <v>475</v>
      </c>
      <c r="L307" s="325" t="s">
        <v>477</v>
      </c>
      <c r="M307" s="325" t="str">
        <f t="shared" si="9"/>
        <v>GenderMale</v>
      </c>
      <c r="N307" s="325">
        <v>42.6</v>
      </c>
      <c r="O307" s="325">
        <v>15.2</v>
      </c>
      <c r="P307" s="325">
        <v>43</v>
      </c>
      <c r="Q307" s="325">
        <v>14.5</v>
      </c>
    </row>
    <row r="308" spans="1:17" x14ac:dyDescent="0.25">
      <c r="A308" s="325">
        <v>201718</v>
      </c>
      <c r="B308" s="325" t="s">
        <v>144</v>
      </c>
      <c r="C308" s="325" t="s">
        <v>123</v>
      </c>
      <c r="D308" s="325" t="s">
        <v>38</v>
      </c>
      <c r="E308" s="325" t="s">
        <v>134</v>
      </c>
      <c r="F308" s="325" t="s">
        <v>135</v>
      </c>
      <c r="G308" s="325">
        <v>332</v>
      </c>
      <c r="H308" s="325" t="s">
        <v>267</v>
      </c>
      <c r="I308" s="325" t="s">
        <v>268</v>
      </c>
      <c r="J308" s="325" t="str">
        <f t="shared" si="8"/>
        <v>CharDudleyGenderFemaleGenderFemale</v>
      </c>
      <c r="K308" s="325" t="s">
        <v>475</v>
      </c>
      <c r="L308" s="325" t="s">
        <v>476</v>
      </c>
      <c r="M308" s="325" t="str">
        <f t="shared" si="9"/>
        <v>GenderFemale</v>
      </c>
      <c r="N308" s="325">
        <v>135.1</v>
      </c>
      <c r="O308" s="325">
        <v>82.8</v>
      </c>
      <c r="P308" s="325">
        <v>151</v>
      </c>
      <c r="Q308" s="325">
        <v>84.4</v>
      </c>
    </row>
    <row r="309" spans="1:17" x14ac:dyDescent="0.25">
      <c r="A309" s="325">
        <v>201718</v>
      </c>
      <c r="B309" s="325" t="s">
        <v>144</v>
      </c>
      <c r="C309" s="325" t="s">
        <v>123</v>
      </c>
      <c r="D309" s="325" t="s">
        <v>38</v>
      </c>
      <c r="E309" s="325" t="s">
        <v>134</v>
      </c>
      <c r="F309" s="325" t="s">
        <v>135</v>
      </c>
      <c r="G309" s="325">
        <v>332</v>
      </c>
      <c r="H309" s="325" t="s">
        <v>267</v>
      </c>
      <c r="I309" s="325" t="s">
        <v>268</v>
      </c>
      <c r="J309" s="325" t="str">
        <f t="shared" si="8"/>
        <v>CharDudleyGenderMaleGenderMale</v>
      </c>
      <c r="K309" s="325" t="s">
        <v>475</v>
      </c>
      <c r="L309" s="325" t="s">
        <v>477</v>
      </c>
      <c r="M309" s="325" t="str">
        <f t="shared" si="9"/>
        <v>GenderMale</v>
      </c>
      <c r="N309" s="325">
        <v>28</v>
      </c>
      <c r="O309" s="325">
        <v>17.2</v>
      </c>
      <c r="P309" s="325">
        <v>28</v>
      </c>
      <c r="Q309" s="325">
        <v>15.6</v>
      </c>
    </row>
    <row r="310" spans="1:17" x14ac:dyDescent="0.25">
      <c r="A310" s="325">
        <v>201718</v>
      </c>
      <c r="B310" s="325" t="s">
        <v>144</v>
      </c>
      <c r="C310" s="325" t="s">
        <v>123</v>
      </c>
      <c r="D310" s="325" t="s">
        <v>38</v>
      </c>
      <c r="E310" s="325" t="s">
        <v>134</v>
      </c>
      <c r="F310" s="325" t="s">
        <v>135</v>
      </c>
      <c r="G310" s="325">
        <v>884</v>
      </c>
      <c r="H310" s="325" t="s">
        <v>269</v>
      </c>
      <c r="I310" s="325" t="s">
        <v>270</v>
      </c>
      <c r="J310" s="325" t="str">
        <f t="shared" si="8"/>
        <v>CharHerefordshireGenderFemaleGenderFemale</v>
      </c>
      <c r="K310" s="325" t="s">
        <v>475</v>
      </c>
      <c r="L310" s="325" t="s">
        <v>476</v>
      </c>
      <c r="M310" s="325" t="str">
        <f t="shared" si="9"/>
        <v>GenderFemale</v>
      </c>
      <c r="N310" s="325">
        <v>73.400000000000006</v>
      </c>
      <c r="O310" s="325">
        <v>87</v>
      </c>
      <c r="P310" s="325">
        <v>81</v>
      </c>
      <c r="Q310" s="325">
        <v>88</v>
      </c>
    </row>
    <row r="311" spans="1:17" x14ac:dyDescent="0.25">
      <c r="A311" s="325">
        <v>201718</v>
      </c>
      <c r="B311" s="325" t="s">
        <v>144</v>
      </c>
      <c r="C311" s="325" t="s">
        <v>123</v>
      </c>
      <c r="D311" s="325" t="s">
        <v>38</v>
      </c>
      <c r="E311" s="325" t="s">
        <v>134</v>
      </c>
      <c r="F311" s="325" t="s">
        <v>135</v>
      </c>
      <c r="G311" s="325">
        <v>884</v>
      </c>
      <c r="H311" s="325" t="s">
        <v>269</v>
      </c>
      <c r="I311" s="325" t="s">
        <v>270</v>
      </c>
      <c r="J311" s="325" t="str">
        <f t="shared" si="8"/>
        <v>CharHerefordshireGenderMaleGenderMale</v>
      </c>
      <c r="K311" s="325" t="s">
        <v>475</v>
      </c>
      <c r="L311" s="325" t="s">
        <v>477</v>
      </c>
      <c r="M311" s="325" t="str">
        <f t="shared" si="9"/>
        <v>GenderMale</v>
      </c>
      <c r="N311" s="325">
        <v>11</v>
      </c>
      <c r="O311" s="325">
        <v>13</v>
      </c>
      <c r="P311" s="325">
        <v>11</v>
      </c>
      <c r="Q311" s="325">
        <v>12</v>
      </c>
    </row>
    <row r="312" spans="1:17" x14ac:dyDescent="0.25">
      <c r="A312" s="325">
        <v>201718</v>
      </c>
      <c r="B312" s="325" t="s">
        <v>144</v>
      </c>
      <c r="C312" s="325" t="s">
        <v>123</v>
      </c>
      <c r="D312" s="325" t="s">
        <v>38</v>
      </c>
      <c r="E312" s="325" t="s">
        <v>134</v>
      </c>
      <c r="F312" s="325" t="s">
        <v>135</v>
      </c>
      <c r="G312" s="325">
        <v>333</v>
      </c>
      <c r="H312" s="325" t="s">
        <v>271</v>
      </c>
      <c r="I312" s="325" t="s">
        <v>272</v>
      </c>
      <c r="J312" s="325" t="str">
        <f t="shared" si="8"/>
        <v>CharSandwellGenderFemaleGenderFemale</v>
      </c>
      <c r="K312" s="325" t="s">
        <v>475</v>
      </c>
      <c r="L312" s="325" t="s">
        <v>476</v>
      </c>
      <c r="M312" s="325" t="str">
        <f t="shared" si="9"/>
        <v>GenderFemale</v>
      </c>
      <c r="N312" s="325">
        <v>192.1</v>
      </c>
      <c r="O312" s="325">
        <v>89.9</v>
      </c>
      <c r="P312" s="325">
        <v>204</v>
      </c>
      <c r="Q312" s="325">
        <v>90.3</v>
      </c>
    </row>
    <row r="313" spans="1:17" x14ac:dyDescent="0.25">
      <c r="A313" s="325">
        <v>201718</v>
      </c>
      <c r="B313" s="325" t="s">
        <v>144</v>
      </c>
      <c r="C313" s="325" t="s">
        <v>123</v>
      </c>
      <c r="D313" s="325" t="s">
        <v>38</v>
      </c>
      <c r="E313" s="325" t="s">
        <v>134</v>
      </c>
      <c r="F313" s="325" t="s">
        <v>135</v>
      </c>
      <c r="G313" s="325">
        <v>333</v>
      </c>
      <c r="H313" s="325" t="s">
        <v>271</v>
      </c>
      <c r="I313" s="325" t="s">
        <v>272</v>
      </c>
      <c r="J313" s="325" t="str">
        <f t="shared" si="8"/>
        <v>CharSandwellGenderMaleGenderMale</v>
      </c>
      <c r="K313" s="325" t="s">
        <v>475</v>
      </c>
      <c r="L313" s="325" t="s">
        <v>477</v>
      </c>
      <c r="M313" s="325" t="str">
        <f t="shared" si="9"/>
        <v>GenderMale</v>
      </c>
      <c r="N313" s="325">
        <v>21.5</v>
      </c>
      <c r="O313" s="325">
        <v>10.1</v>
      </c>
      <c r="P313" s="325">
        <v>22</v>
      </c>
      <c r="Q313" s="325">
        <v>9.6999999999999993</v>
      </c>
    </row>
    <row r="314" spans="1:17" x14ac:dyDescent="0.25">
      <c r="A314" s="325">
        <v>201718</v>
      </c>
      <c r="B314" s="325" t="s">
        <v>144</v>
      </c>
      <c r="C314" s="325" t="s">
        <v>123</v>
      </c>
      <c r="D314" s="325" t="s">
        <v>38</v>
      </c>
      <c r="E314" s="325" t="s">
        <v>134</v>
      </c>
      <c r="F314" s="325" t="s">
        <v>135</v>
      </c>
      <c r="G314" s="325">
        <v>893</v>
      </c>
      <c r="H314" s="325" t="s">
        <v>273</v>
      </c>
      <c r="I314" s="325" t="s">
        <v>274</v>
      </c>
      <c r="J314" s="325" t="str">
        <f t="shared" si="8"/>
        <v>CharShropshireGenderFemaleGenderFemale</v>
      </c>
      <c r="K314" s="325" t="s">
        <v>475</v>
      </c>
      <c r="L314" s="325" t="s">
        <v>476</v>
      </c>
      <c r="M314" s="325" t="str">
        <f t="shared" si="9"/>
        <v>GenderFemale</v>
      </c>
      <c r="N314" s="325">
        <v>90.7</v>
      </c>
      <c r="O314" s="325">
        <v>88.3</v>
      </c>
      <c r="P314" s="325">
        <v>101</v>
      </c>
      <c r="Q314" s="325">
        <v>89.4</v>
      </c>
    </row>
    <row r="315" spans="1:17" x14ac:dyDescent="0.25">
      <c r="A315" s="325">
        <v>201718</v>
      </c>
      <c r="B315" s="325" t="s">
        <v>144</v>
      </c>
      <c r="C315" s="325" t="s">
        <v>123</v>
      </c>
      <c r="D315" s="325" t="s">
        <v>38</v>
      </c>
      <c r="E315" s="325" t="s">
        <v>134</v>
      </c>
      <c r="F315" s="325" t="s">
        <v>135</v>
      </c>
      <c r="G315" s="325">
        <v>893</v>
      </c>
      <c r="H315" s="325" t="s">
        <v>273</v>
      </c>
      <c r="I315" s="325" t="s">
        <v>274</v>
      </c>
      <c r="J315" s="325" t="str">
        <f t="shared" si="8"/>
        <v>CharShropshireGenderMaleGenderMale</v>
      </c>
      <c r="K315" s="325" t="s">
        <v>475</v>
      </c>
      <c r="L315" s="325" t="s">
        <v>477</v>
      </c>
      <c r="M315" s="325" t="str">
        <f t="shared" si="9"/>
        <v>GenderMale</v>
      </c>
      <c r="N315" s="325">
        <v>12</v>
      </c>
      <c r="O315" s="325">
        <v>11.7</v>
      </c>
      <c r="P315" s="325">
        <v>12</v>
      </c>
      <c r="Q315" s="325">
        <v>10.6</v>
      </c>
    </row>
    <row r="316" spans="1:17" x14ac:dyDescent="0.25">
      <c r="A316" s="325">
        <v>201718</v>
      </c>
      <c r="B316" s="325" t="s">
        <v>144</v>
      </c>
      <c r="C316" s="325" t="s">
        <v>123</v>
      </c>
      <c r="D316" s="325" t="s">
        <v>38</v>
      </c>
      <c r="E316" s="325" t="s">
        <v>134</v>
      </c>
      <c r="F316" s="325" t="s">
        <v>135</v>
      </c>
      <c r="G316" s="325">
        <v>334</v>
      </c>
      <c r="H316" s="325" t="s">
        <v>275</v>
      </c>
      <c r="I316" s="325" t="s">
        <v>276</v>
      </c>
      <c r="J316" s="325" t="str">
        <f t="shared" si="8"/>
        <v>CharSolihullGenderFemaleGenderFemale</v>
      </c>
      <c r="K316" s="325" t="s">
        <v>475</v>
      </c>
      <c r="L316" s="325" t="s">
        <v>476</v>
      </c>
      <c r="M316" s="325" t="str">
        <f t="shared" si="9"/>
        <v>GenderFemale</v>
      </c>
      <c r="N316" s="325">
        <v>71.5</v>
      </c>
      <c r="O316" s="325">
        <v>83.7</v>
      </c>
      <c r="P316" s="325">
        <v>78</v>
      </c>
      <c r="Q316" s="325">
        <v>83.9</v>
      </c>
    </row>
    <row r="317" spans="1:17" x14ac:dyDescent="0.25">
      <c r="A317" s="325">
        <v>201718</v>
      </c>
      <c r="B317" s="325" t="s">
        <v>144</v>
      </c>
      <c r="C317" s="325" t="s">
        <v>123</v>
      </c>
      <c r="D317" s="325" t="s">
        <v>38</v>
      </c>
      <c r="E317" s="325" t="s">
        <v>134</v>
      </c>
      <c r="F317" s="325" t="s">
        <v>135</v>
      </c>
      <c r="G317" s="325">
        <v>334</v>
      </c>
      <c r="H317" s="325" t="s">
        <v>275</v>
      </c>
      <c r="I317" s="325" t="s">
        <v>276</v>
      </c>
      <c r="J317" s="325" t="str">
        <f t="shared" si="8"/>
        <v>CharSolihullGenderMaleGenderMale</v>
      </c>
      <c r="K317" s="325" t="s">
        <v>475</v>
      </c>
      <c r="L317" s="325" t="s">
        <v>477</v>
      </c>
      <c r="M317" s="325" t="str">
        <f t="shared" si="9"/>
        <v>GenderMale</v>
      </c>
      <c r="N317" s="325">
        <v>13.9</v>
      </c>
      <c r="O317" s="325">
        <v>16.3</v>
      </c>
      <c r="P317" s="325">
        <v>15</v>
      </c>
      <c r="Q317" s="325">
        <v>16.100000000000001</v>
      </c>
    </row>
    <row r="318" spans="1:17" x14ac:dyDescent="0.25">
      <c r="A318" s="325">
        <v>201718</v>
      </c>
      <c r="B318" s="325" t="s">
        <v>144</v>
      </c>
      <c r="C318" s="325" t="s">
        <v>123</v>
      </c>
      <c r="D318" s="325" t="s">
        <v>38</v>
      </c>
      <c r="E318" s="325" t="s">
        <v>134</v>
      </c>
      <c r="F318" s="325" t="s">
        <v>135</v>
      </c>
      <c r="G318" s="325">
        <v>860</v>
      </c>
      <c r="H318" s="325" t="s">
        <v>277</v>
      </c>
      <c r="I318" s="325" t="s">
        <v>278</v>
      </c>
      <c r="J318" s="325" t="str">
        <f t="shared" si="8"/>
        <v>CharStaffordshireGenderFemaleGenderFemale</v>
      </c>
      <c r="K318" s="325" t="s">
        <v>475</v>
      </c>
      <c r="L318" s="325" t="s">
        <v>476</v>
      </c>
      <c r="M318" s="325" t="str">
        <f t="shared" si="9"/>
        <v>GenderFemale</v>
      </c>
      <c r="N318" s="325">
        <v>313.2</v>
      </c>
      <c r="O318" s="325">
        <v>89.3</v>
      </c>
      <c r="P318" s="325">
        <v>345</v>
      </c>
      <c r="Q318" s="325">
        <v>89.8</v>
      </c>
    </row>
    <row r="319" spans="1:17" x14ac:dyDescent="0.25">
      <c r="A319" s="325">
        <v>201718</v>
      </c>
      <c r="B319" s="325" t="s">
        <v>144</v>
      </c>
      <c r="C319" s="325" t="s">
        <v>123</v>
      </c>
      <c r="D319" s="325" t="s">
        <v>38</v>
      </c>
      <c r="E319" s="325" t="s">
        <v>134</v>
      </c>
      <c r="F319" s="325" t="s">
        <v>135</v>
      </c>
      <c r="G319" s="325">
        <v>860</v>
      </c>
      <c r="H319" s="325" t="s">
        <v>277</v>
      </c>
      <c r="I319" s="325" t="s">
        <v>278</v>
      </c>
      <c r="J319" s="325" t="str">
        <f t="shared" si="8"/>
        <v>CharStaffordshireGenderMaleGenderMale</v>
      </c>
      <c r="K319" s="325" t="s">
        <v>475</v>
      </c>
      <c r="L319" s="325" t="s">
        <v>477</v>
      </c>
      <c r="M319" s="325" t="str">
        <f t="shared" si="9"/>
        <v>GenderMale</v>
      </c>
      <c r="N319" s="325">
        <v>37.700000000000003</v>
      </c>
      <c r="O319" s="325">
        <v>10.7</v>
      </c>
      <c r="P319" s="325">
        <v>39</v>
      </c>
      <c r="Q319" s="325">
        <v>10.199999999999999</v>
      </c>
    </row>
    <row r="320" spans="1:17" x14ac:dyDescent="0.25">
      <c r="A320" s="325">
        <v>201718</v>
      </c>
      <c r="B320" s="325" t="s">
        <v>144</v>
      </c>
      <c r="C320" s="325" t="s">
        <v>123</v>
      </c>
      <c r="D320" s="325" t="s">
        <v>38</v>
      </c>
      <c r="E320" s="325" t="s">
        <v>134</v>
      </c>
      <c r="F320" s="325" t="s">
        <v>135</v>
      </c>
      <c r="G320" s="325">
        <v>861</v>
      </c>
      <c r="H320" s="325" t="s">
        <v>279</v>
      </c>
      <c r="I320" s="325" t="s">
        <v>280</v>
      </c>
      <c r="J320" s="325" t="str">
        <f t="shared" si="8"/>
        <v>CharStoke-on-TrentGenderFemaleGenderFemale</v>
      </c>
      <c r="K320" s="325" t="s">
        <v>475</v>
      </c>
      <c r="L320" s="325" t="s">
        <v>476</v>
      </c>
      <c r="M320" s="325" t="str">
        <f t="shared" si="9"/>
        <v>GenderFemale</v>
      </c>
      <c r="N320" s="325">
        <v>185.8</v>
      </c>
      <c r="O320" s="325">
        <v>89</v>
      </c>
      <c r="P320" s="325">
        <v>201</v>
      </c>
      <c r="Q320" s="325">
        <v>89.3</v>
      </c>
    </row>
    <row r="321" spans="1:17" x14ac:dyDescent="0.25">
      <c r="A321" s="325">
        <v>201718</v>
      </c>
      <c r="B321" s="325" t="s">
        <v>144</v>
      </c>
      <c r="C321" s="325" t="s">
        <v>123</v>
      </c>
      <c r="D321" s="325" t="s">
        <v>38</v>
      </c>
      <c r="E321" s="325" t="s">
        <v>134</v>
      </c>
      <c r="F321" s="325" t="s">
        <v>135</v>
      </c>
      <c r="G321" s="325">
        <v>861</v>
      </c>
      <c r="H321" s="325" t="s">
        <v>279</v>
      </c>
      <c r="I321" s="325" t="s">
        <v>280</v>
      </c>
      <c r="J321" s="325" t="str">
        <f t="shared" si="8"/>
        <v>CharStoke-on-TrentGenderMaleGenderMale</v>
      </c>
      <c r="K321" s="325" t="s">
        <v>475</v>
      </c>
      <c r="L321" s="325" t="s">
        <v>477</v>
      </c>
      <c r="M321" s="325" t="str">
        <f t="shared" si="9"/>
        <v>GenderMale</v>
      </c>
      <c r="N321" s="325">
        <v>23</v>
      </c>
      <c r="O321" s="325">
        <v>11</v>
      </c>
      <c r="P321" s="325">
        <v>24</v>
      </c>
      <c r="Q321" s="325">
        <v>10.7</v>
      </c>
    </row>
    <row r="322" spans="1:17" x14ac:dyDescent="0.25">
      <c r="A322" s="325">
        <v>201718</v>
      </c>
      <c r="B322" s="325" t="s">
        <v>144</v>
      </c>
      <c r="C322" s="325" t="s">
        <v>123</v>
      </c>
      <c r="D322" s="325" t="s">
        <v>38</v>
      </c>
      <c r="E322" s="325" t="s">
        <v>134</v>
      </c>
      <c r="F322" s="325" t="s">
        <v>135</v>
      </c>
      <c r="G322" s="325">
        <v>894</v>
      </c>
      <c r="H322" s="325" t="s">
        <v>281</v>
      </c>
      <c r="I322" s="325" t="s">
        <v>282</v>
      </c>
      <c r="J322" s="325" t="str">
        <f t="shared" si="8"/>
        <v>CharTelford and WrekinGenderFemaleGenderFemale</v>
      </c>
      <c r="K322" s="325" t="s">
        <v>475</v>
      </c>
      <c r="L322" s="325" t="s">
        <v>476</v>
      </c>
      <c r="M322" s="325" t="str">
        <f t="shared" si="9"/>
        <v>GenderFemale</v>
      </c>
      <c r="N322" s="325">
        <v>113.2</v>
      </c>
      <c r="O322" s="325">
        <v>84.1</v>
      </c>
      <c r="P322" s="325">
        <v>120</v>
      </c>
      <c r="Q322" s="325">
        <v>84.5</v>
      </c>
    </row>
    <row r="323" spans="1:17" x14ac:dyDescent="0.25">
      <c r="A323" s="325">
        <v>201718</v>
      </c>
      <c r="B323" s="325" t="s">
        <v>144</v>
      </c>
      <c r="C323" s="325" t="s">
        <v>123</v>
      </c>
      <c r="D323" s="325" t="s">
        <v>38</v>
      </c>
      <c r="E323" s="325" t="s">
        <v>134</v>
      </c>
      <c r="F323" s="325" t="s">
        <v>135</v>
      </c>
      <c r="G323" s="325">
        <v>894</v>
      </c>
      <c r="H323" s="325" t="s">
        <v>281</v>
      </c>
      <c r="I323" s="325" t="s">
        <v>282</v>
      </c>
      <c r="J323" s="325" t="str">
        <f t="shared" ref="J323:J386" si="10">CONCATENATE("Char",I323,K323,L323,M323)</f>
        <v>CharTelford and WrekinGenderMaleGenderMale</v>
      </c>
      <c r="K323" s="325" t="s">
        <v>475</v>
      </c>
      <c r="L323" s="325" t="s">
        <v>477</v>
      </c>
      <c r="M323" s="325" t="str">
        <f t="shared" ref="M323:M386" si="11">CONCATENATE(K323,L323,)</f>
        <v>GenderMale</v>
      </c>
      <c r="N323" s="325">
        <v>21.4</v>
      </c>
      <c r="O323" s="325">
        <v>15.9</v>
      </c>
      <c r="P323" s="325">
        <v>22</v>
      </c>
      <c r="Q323" s="325">
        <v>15.5</v>
      </c>
    </row>
    <row r="324" spans="1:17" x14ac:dyDescent="0.25">
      <c r="A324" s="325">
        <v>201718</v>
      </c>
      <c r="B324" s="325" t="s">
        <v>144</v>
      </c>
      <c r="C324" s="325" t="s">
        <v>123</v>
      </c>
      <c r="D324" s="325" t="s">
        <v>38</v>
      </c>
      <c r="E324" s="325" t="s">
        <v>134</v>
      </c>
      <c r="F324" s="325" t="s">
        <v>135</v>
      </c>
      <c r="G324" s="325">
        <v>335</v>
      </c>
      <c r="H324" s="325" t="s">
        <v>283</v>
      </c>
      <c r="I324" s="325" t="s">
        <v>284</v>
      </c>
      <c r="J324" s="325" t="str">
        <f t="shared" si="10"/>
        <v>CharWalsallGenderFemaleGenderFemale</v>
      </c>
      <c r="K324" s="325" t="s">
        <v>475</v>
      </c>
      <c r="L324" s="325" t="s">
        <v>476</v>
      </c>
      <c r="M324" s="325" t="str">
        <f t="shared" si="11"/>
        <v>GenderFemale</v>
      </c>
      <c r="N324" s="325">
        <v>150.69999999999999</v>
      </c>
      <c r="O324" s="325">
        <v>86.9</v>
      </c>
      <c r="P324" s="325">
        <v>158</v>
      </c>
      <c r="Q324" s="325">
        <v>87.3</v>
      </c>
    </row>
    <row r="325" spans="1:17" x14ac:dyDescent="0.25">
      <c r="A325" s="325">
        <v>201718</v>
      </c>
      <c r="B325" s="325" t="s">
        <v>144</v>
      </c>
      <c r="C325" s="325" t="s">
        <v>123</v>
      </c>
      <c r="D325" s="325" t="s">
        <v>38</v>
      </c>
      <c r="E325" s="325" t="s">
        <v>134</v>
      </c>
      <c r="F325" s="325" t="s">
        <v>135</v>
      </c>
      <c r="G325" s="325">
        <v>335</v>
      </c>
      <c r="H325" s="325" t="s">
        <v>283</v>
      </c>
      <c r="I325" s="325" t="s">
        <v>284</v>
      </c>
      <c r="J325" s="325" t="str">
        <f t="shared" si="10"/>
        <v>CharWalsallGenderMaleGenderMale</v>
      </c>
      <c r="K325" s="325" t="s">
        <v>475</v>
      </c>
      <c r="L325" s="325" t="s">
        <v>477</v>
      </c>
      <c r="M325" s="325" t="str">
        <f t="shared" si="11"/>
        <v>GenderMale</v>
      </c>
      <c r="N325" s="325">
        <v>22.6</v>
      </c>
      <c r="O325" s="325">
        <v>13.1</v>
      </c>
      <c r="P325" s="325">
        <v>23</v>
      </c>
      <c r="Q325" s="325">
        <v>12.7</v>
      </c>
    </row>
    <row r="326" spans="1:17" x14ac:dyDescent="0.25">
      <c r="A326" s="325">
        <v>201718</v>
      </c>
      <c r="B326" s="325" t="s">
        <v>144</v>
      </c>
      <c r="C326" s="325" t="s">
        <v>123</v>
      </c>
      <c r="D326" s="325" t="s">
        <v>38</v>
      </c>
      <c r="E326" s="325" t="s">
        <v>134</v>
      </c>
      <c r="F326" s="325" t="s">
        <v>135</v>
      </c>
      <c r="G326" s="325">
        <v>937</v>
      </c>
      <c r="H326" s="325" t="s">
        <v>285</v>
      </c>
      <c r="I326" s="325" t="s">
        <v>286</v>
      </c>
      <c r="J326" s="325" t="str">
        <f t="shared" si="10"/>
        <v>CharWarwickshireGenderFemaleGenderFemale</v>
      </c>
      <c r="K326" s="325" t="s">
        <v>475</v>
      </c>
      <c r="L326" s="325" t="s">
        <v>476</v>
      </c>
      <c r="M326" s="325" t="str">
        <f t="shared" si="11"/>
        <v>GenderFemale</v>
      </c>
      <c r="N326" s="325">
        <v>316.7</v>
      </c>
      <c r="O326" s="325">
        <v>88.8</v>
      </c>
      <c r="P326" s="325">
        <v>347</v>
      </c>
      <c r="Q326" s="325">
        <v>89.4</v>
      </c>
    </row>
    <row r="327" spans="1:17" x14ac:dyDescent="0.25">
      <c r="A327" s="325">
        <v>201718</v>
      </c>
      <c r="B327" s="325" t="s">
        <v>144</v>
      </c>
      <c r="C327" s="325" t="s">
        <v>123</v>
      </c>
      <c r="D327" s="325" t="s">
        <v>38</v>
      </c>
      <c r="E327" s="325" t="s">
        <v>134</v>
      </c>
      <c r="F327" s="325" t="s">
        <v>135</v>
      </c>
      <c r="G327" s="325">
        <v>937</v>
      </c>
      <c r="H327" s="325" t="s">
        <v>285</v>
      </c>
      <c r="I327" s="325" t="s">
        <v>286</v>
      </c>
      <c r="J327" s="325" t="str">
        <f t="shared" si="10"/>
        <v>CharWarwickshireGenderMaleGenderMale</v>
      </c>
      <c r="K327" s="325" t="s">
        <v>475</v>
      </c>
      <c r="L327" s="325" t="s">
        <v>477</v>
      </c>
      <c r="M327" s="325" t="str">
        <f t="shared" si="11"/>
        <v>GenderMale</v>
      </c>
      <c r="N327" s="325">
        <v>39.799999999999997</v>
      </c>
      <c r="O327" s="325">
        <v>11.2</v>
      </c>
      <c r="P327" s="325">
        <v>41</v>
      </c>
      <c r="Q327" s="325">
        <v>10.6</v>
      </c>
    </row>
    <row r="328" spans="1:17" x14ac:dyDescent="0.25">
      <c r="A328" s="325">
        <v>201718</v>
      </c>
      <c r="B328" s="325" t="s">
        <v>144</v>
      </c>
      <c r="C328" s="325" t="s">
        <v>123</v>
      </c>
      <c r="D328" s="325" t="s">
        <v>38</v>
      </c>
      <c r="E328" s="325" t="s">
        <v>134</v>
      </c>
      <c r="F328" s="325" t="s">
        <v>135</v>
      </c>
      <c r="G328" s="325">
        <v>336</v>
      </c>
      <c r="H328" s="325" t="s">
        <v>287</v>
      </c>
      <c r="I328" s="325" t="s">
        <v>288</v>
      </c>
      <c r="J328" s="325" t="str">
        <f t="shared" si="10"/>
        <v>CharWolverhamptonGenderFemaleGenderFemale</v>
      </c>
      <c r="K328" s="325" t="s">
        <v>475</v>
      </c>
      <c r="L328" s="325" t="s">
        <v>476</v>
      </c>
      <c r="M328" s="325" t="str">
        <f t="shared" si="11"/>
        <v>GenderFemale</v>
      </c>
      <c r="N328" s="325">
        <v>133</v>
      </c>
      <c r="O328" s="325">
        <v>87.5</v>
      </c>
      <c r="P328" s="325">
        <v>146</v>
      </c>
      <c r="Q328" s="325">
        <v>88</v>
      </c>
    </row>
    <row r="329" spans="1:17" x14ac:dyDescent="0.25">
      <c r="A329" s="325">
        <v>201718</v>
      </c>
      <c r="B329" s="325" t="s">
        <v>144</v>
      </c>
      <c r="C329" s="325" t="s">
        <v>123</v>
      </c>
      <c r="D329" s="325" t="s">
        <v>38</v>
      </c>
      <c r="E329" s="325" t="s">
        <v>134</v>
      </c>
      <c r="F329" s="325" t="s">
        <v>135</v>
      </c>
      <c r="G329" s="325">
        <v>336</v>
      </c>
      <c r="H329" s="325" t="s">
        <v>287</v>
      </c>
      <c r="I329" s="325" t="s">
        <v>288</v>
      </c>
      <c r="J329" s="325" t="str">
        <f t="shared" si="10"/>
        <v>CharWolverhamptonGenderMaleGenderMale</v>
      </c>
      <c r="K329" s="325" t="s">
        <v>475</v>
      </c>
      <c r="L329" s="325" t="s">
        <v>477</v>
      </c>
      <c r="M329" s="325" t="str">
        <f t="shared" si="11"/>
        <v>GenderMale</v>
      </c>
      <c r="N329" s="325">
        <v>19</v>
      </c>
      <c r="O329" s="325">
        <v>12.5</v>
      </c>
      <c r="P329" s="325">
        <v>20</v>
      </c>
      <c r="Q329" s="325">
        <v>12</v>
      </c>
    </row>
    <row r="330" spans="1:17" x14ac:dyDescent="0.25">
      <c r="A330" s="325">
        <v>201718</v>
      </c>
      <c r="B330" s="325" t="s">
        <v>144</v>
      </c>
      <c r="C330" s="325" t="s">
        <v>123</v>
      </c>
      <c r="D330" s="325" t="s">
        <v>38</v>
      </c>
      <c r="E330" s="325" t="s">
        <v>134</v>
      </c>
      <c r="F330" s="325" t="s">
        <v>135</v>
      </c>
      <c r="G330" s="325">
        <v>885</v>
      </c>
      <c r="H330" s="325" t="s">
        <v>289</v>
      </c>
      <c r="I330" s="325" t="s">
        <v>290</v>
      </c>
      <c r="J330" s="325" t="str">
        <f t="shared" si="10"/>
        <v>CharWorcestershireGenderFemaleGenderFemale</v>
      </c>
      <c r="K330" s="325" t="s">
        <v>475</v>
      </c>
      <c r="L330" s="325" t="s">
        <v>476</v>
      </c>
      <c r="M330" s="325" t="str">
        <f t="shared" si="11"/>
        <v>GenderFemale</v>
      </c>
      <c r="N330" s="325">
        <v>198.2</v>
      </c>
      <c r="O330" s="325">
        <v>86</v>
      </c>
      <c r="P330" s="325">
        <v>221</v>
      </c>
      <c r="Q330" s="325">
        <v>87</v>
      </c>
    </row>
    <row r="331" spans="1:17" x14ac:dyDescent="0.25">
      <c r="A331" s="325">
        <v>201718</v>
      </c>
      <c r="B331" s="325" t="s">
        <v>144</v>
      </c>
      <c r="C331" s="325" t="s">
        <v>123</v>
      </c>
      <c r="D331" s="325" t="s">
        <v>38</v>
      </c>
      <c r="E331" s="325" t="s">
        <v>134</v>
      </c>
      <c r="F331" s="325" t="s">
        <v>135</v>
      </c>
      <c r="G331" s="325">
        <v>885</v>
      </c>
      <c r="H331" s="325" t="s">
        <v>289</v>
      </c>
      <c r="I331" s="325" t="s">
        <v>290</v>
      </c>
      <c r="J331" s="325" t="str">
        <f t="shared" si="10"/>
        <v>CharWorcestershireGenderMaleGenderMale</v>
      </c>
      <c r="K331" s="325" t="s">
        <v>475</v>
      </c>
      <c r="L331" s="325" t="s">
        <v>477</v>
      </c>
      <c r="M331" s="325" t="str">
        <f t="shared" si="11"/>
        <v>GenderMale</v>
      </c>
      <c r="N331" s="325">
        <v>32.299999999999997</v>
      </c>
      <c r="O331" s="325">
        <v>14</v>
      </c>
      <c r="P331" s="325">
        <v>33</v>
      </c>
      <c r="Q331" s="325">
        <v>13</v>
      </c>
    </row>
    <row r="332" spans="1:17" x14ac:dyDescent="0.25">
      <c r="A332" s="325">
        <v>201718</v>
      </c>
      <c r="B332" s="325" t="s">
        <v>144</v>
      </c>
      <c r="C332" s="325" t="s">
        <v>123</v>
      </c>
      <c r="D332" s="325" t="s">
        <v>38</v>
      </c>
      <c r="E332" s="325" t="s">
        <v>136</v>
      </c>
      <c r="F332" s="325" t="s">
        <v>137</v>
      </c>
      <c r="G332" s="325">
        <v>822</v>
      </c>
      <c r="H332" s="325" t="s">
        <v>291</v>
      </c>
      <c r="I332" s="325" t="s">
        <v>292</v>
      </c>
      <c r="J332" s="325" t="str">
        <f t="shared" si="10"/>
        <v>CharBedford BoroughGenderFemaleGenderFemale</v>
      </c>
      <c r="K332" s="325" t="s">
        <v>475</v>
      </c>
      <c r="L332" s="325" t="s">
        <v>476</v>
      </c>
      <c r="M332" s="325" t="str">
        <f t="shared" si="11"/>
        <v>GenderFemale</v>
      </c>
      <c r="N332" s="325">
        <v>61.7</v>
      </c>
      <c r="O332" s="325">
        <v>74.8</v>
      </c>
      <c r="P332" s="325">
        <v>67</v>
      </c>
      <c r="Q332" s="325">
        <v>76.099999999999994</v>
      </c>
    </row>
    <row r="333" spans="1:17" x14ac:dyDescent="0.25">
      <c r="A333" s="325">
        <v>201718</v>
      </c>
      <c r="B333" s="325" t="s">
        <v>144</v>
      </c>
      <c r="C333" s="325" t="s">
        <v>123</v>
      </c>
      <c r="D333" s="325" t="s">
        <v>38</v>
      </c>
      <c r="E333" s="325" t="s">
        <v>136</v>
      </c>
      <c r="F333" s="325" t="s">
        <v>137</v>
      </c>
      <c r="G333" s="325">
        <v>822</v>
      </c>
      <c r="H333" s="325" t="s">
        <v>291</v>
      </c>
      <c r="I333" s="325" t="s">
        <v>292</v>
      </c>
      <c r="J333" s="325" t="str">
        <f t="shared" si="10"/>
        <v>CharBedford BoroughGenderMaleGenderMale</v>
      </c>
      <c r="K333" s="325" t="s">
        <v>475</v>
      </c>
      <c r="L333" s="325" t="s">
        <v>477</v>
      </c>
      <c r="M333" s="325" t="str">
        <f t="shared" si="11"/>
        <v>GenderMale</v>
      </c>
      <c r="N333" s="325">
        <v>20.8</v>
      </c>
      <c r="O333" s="325">
        <v>25.2</v>
      </c>
      <c r="P333" s="325">
        <v>21</v>
      </c>
      <c r="Q333" s="325">
        <v>23.9</v>
      </c>
    </row>
    <row r="334" spans="1:17" x14ac:dyDescent="0.25">
      <c r="A334" s="325">
        <v>201718</v>
      </c>
      <c r="B334" s="325" t="s">
        <v>144</v>
      </c>
      <c r="C334" s="325" t="s">
        <v>123</v>
      </c>
      <c r="D334" s="325" t="s">
        <v>38</v>
      </c>
      <c r="E334" s="325" t="s">
        <v>136</v>
      </c>
      <c r="F334" s="325" t="s">
        <v>137</v>
      </c>
      <c r="G334" s="325">
        <v>873</v>
      </c>
      <c r="H334" s="325" t="s">
        <v>293</v>
      </c>
      <c r="I334" s="325" t="s">
        <v>294</v>
      </c>
      <c r="J334" s="325" t="str">
        <f t="shared" si="10"/>
        <v>CharCambridgeshireGenderFemaleGenderFemale</v>
      </c>
      <c r="K334" s="325" t="s">
        <v>475</v>
      </c>
      <c r="L334" s="325" t="s">
        <v>476</v>
      </c>
      <c r="M334" s="325" t="str">
        <f t="shared" si="11"/>
        <v>GenderFemale</v>
      </c>
      <c r="N334" s="325">
        <v>215.7</v>
      </c>
      <c r="O334" s="325">
        <v>88</v>
      </c>
      <c r="P334" s="325">
        <v>246</v>
      </c>
      <c r="Q334" s="325">
        <v>89.1</v>
      </c>
    </row>
    <row r="335" spans="1:17" x14ac:dyDescent="0.25">
      <c r="A335" s="325">
        <v>201718</v>
      </c>
      <c r="B335" s="325" t="s">
        <v>144</v>
      </c>
      <c r="C335" s="325" t="s">
        <v>123</v>
      </c>
      <c r="D335" s="325" t="s">
        <v>38</v>
      </c>
      <c r="E335" s="325" t="s">
        <v>136</v>
      </c>
      <c r="F335" s="325" t="s">
        <v>137</v>
      </c>
      <c r="G335" s="325">
        <v>873</v>
      </c>
      <c r="H335" s="325" t="s">
        <v>293</v>
      </c>
      <c r="I335" s="325" t="s">
        <v>294</v>
      </c>
      <c r="J335" s="325" t="str">
        <f t="shared" si="10"/>
        <v>CharCambridgeshireGenderMaleGenderMale</v>
      </c>
      <c r="K335" s="325" t="s">
        <v>475</v>
      </c>
      <c r="L335" s="325" t="s">
        <v>477</v>
      </c>
      <c r="M335" s="325" t="str">
        <f t="shared" si="11"/>
        <v>GenderMale</v>
      </c>
      <c r="N335" s="325">
        <v>29.4</v>
      </c>
      <c r="O335" s="325">
        <v>12</v>
      </c>
      <c r="P335" s="325">
        <v>30</v>
      </c>
      <c r="Q335" s="325">
        <v>10.9</v>
      </c>
    </row>
    <row r="336" spans="1:17" x14ac:dyDescent="0.25">
      <c r="A336" s="325">
        <v>201718</v>
      </c>
      <c r="B336" s="325" t="s">
        <v>144</v>
      </c>
      <c r="C336" s="325" t="s">
        <v>123</v>
      </c>
      <c r="D336" s="325" t="s">
        <v>38</v>
      </c>
      <c r="E336" s="325" t="s">
        <v>136</v>
      </c>
      <c r="F336" s="325" t="s">
        <v>137</v>
      </c>
      <c r="G336" s="325">
        <v>823</v>
      </c>
      <c r="H336" s="325" t="s">
        <v>295</v>
      </c>
      <c r="I336" s="325" t="s">
        <v>296</v>
      </c>
      <c r="J336" s="325" t="str">
        <f t="shared" si="10"/>
        <v>CharCentral BedfordshireGenderFemaleGenderFemale</v>
      </c>
      <c r="K336" s="325" t="s">
        <v>475</v>
      </c>
      <c r="L336" s="325" t="s">
        <v>476</v>
      </c>
      <c r="M336" s="325" t="str">
        <f t="shared" si="11"/>
        <v>GenderFemale</v>
      </c>
      <c r="N336" s="325">
        <v>124.4</v>
      </c>
      <c r="O336" s="325">
        <v>85.2</v>
      </c>
      <c r="P336" s="325">
        <v>131</v>
      </c>
      <c r="Q336" s="325">
        <v>85.6</v>
      </c>
    </row>
    <row r="337" spans="1:17" x14ac:dyDescent="0.25">
      <c r="A337" s="325">
        <v>201718</v>
      </c>
      <c r="B337" s="325" t="s">
        <v>144</v>
      </c>
      <c r="C337" s="325" t="s">
        <v>123</v>
      </c>
      <c r="D337" s="325" t="s">
        <v>38</v>
      </c>
      <c r="E337" s="325" t="s">
        <v>136</v>
      </c>
      <c r="F337" s="325" t="s">
        <v>137</v>
      </c>
      <c r="G337" s="325">
        <v>823</v>
      </c>
      <c r="H337" s="325" t="s">
        <v>295</v>
      </c>
      <c r="I337" s="325" t="s">
        <v>296</v>
      </c>
      <c r="J337" s="325" t="str">
        <f t="shared" si="10"/>
        <v>CharCentral BedfordshireGenderMaleGenderMale</v>
      </c>
      <c r="K337" s="325" t="s">
        <v>475</v>
      </c>
      <c r="L337" s="325" t="s">
        <v>477</v>
      </c>
      <c r="M337" s="325" t="str">
        <f t="shared" si="11"/>
        <v>GenderMale</v>
      </c>
      <c r="N337" s="325">
        <v>21.6</v>
      </c>
      <c r="O337" s="325">
        <v>14.8</v>
      </c>
      <c r="P337" s="325">
        <v>22</v>
      </c>
      <c r="Q337" s="325">
        <v>14.4</v>
      </c>
    </row>
    <row r="338" spans="1:17" x14ac:dyDescent="0.25">
      <c r="A338" s="325">
        <v>201718</v>
      </c>
      <c r="B338" s="325" t="s">
        <v>144</v>
      </c>
      <c r="C338" s="325" t="s">
        <v>123</v>
      </c>
      <c r="D338" s="325" t="s">
        <v>38</v>
      </c>
      <c r="E338" s="325" t="s">
        <v>136</v>
      </c>
      <c r="F338" s="325" t="s">
        <v>137</v>
      </c>
      <c r="G338" s="325">
        <v>881</v>
      </c>
      <c r="H338" s="325" t="s">
        <v>297</v>
      </c>
      <c r="I338" s="325" t="s">
        <v>298</v>
      </c>
      <c r="J338" s="325" t="str">
        <f t="shared" si="10"/>
        <v>CharEssexGenderFemaleGenderFemale</v>
      </c>
      <c r="K338" s="325" t="s">
        <v>475</v>
      </c>
      <c r="L338" s="325" t="s">
        <v>476</v>
      </c>
      <c r="M338" s="325" t="str">
        <f t="shared" si="11"/>
        <v>GenderFemale</v>
      </c>
      <c r="N338" s="325">
        <v>672.6</v>
      </c>
      <c r="O338" s="325">
        <v>85.4</v>
      </c>
      <c r="P338" s="325">
        <v>708</v>
      </c>
      <c r="Q338" s="325">
        <v>85.7</v>
      </c>
    </row>
    <row r="339" spans="1:17" x14ac:dyDescent="0.25">
      <c r="A339" s="325">
        <v>201718</v>
      </c>
      <c r="B339" s="325" t="s">
        <v>144</v>
      </c>
      <c r="C339" s="325" t="s">
        <v>123</v>
      </c>
      <c r="D339" s="325" t="s">
        <v>38</v>
      </c>
      <c r="E339" s="325" t="s">
        <v>136</v>
      </c>
      <c r="F339" s="325" t="s">
        <v>137</v>
      </c>
      <c r="G339" s="325">
        <v>881</v>
      </c>
      <c r="H339" s="325" t="s">
        <v>297</v>
      </c>
      <c r="I339" s="325" t="s">
        <v>298</v>
      </c>
      <c r="J339" s="325" t="str">
        <f t="shared" si="10"/>
        <v>CharEssexGenderMaleGenderMale</v>
      </c>
      <c r="K339" s="325" t="s">
        <v>475</v>
      </c>
      <c r="L339" s="325" t="s">
        <v>477</v>
      </c>
      <c r="M339" s="325" t="str">
        <f t="shared" si="11"/>
        <v>GenderMale</v>
      </c>
      <c r="N339" s="325">
        <v>115</v>
      </c>
      <c r="O339" s="325">
        <v>14.6</v>
      </c>
      <c r="P339" s="325">
        <v>118</v>
      </c>
      <c r="Q339" s="325">
        <v>14.3</v>
      </c>
    </row>
    <row r="340" spans="1:17" x14ac:dyDescent="0.25">
      <c r="A340" s="325">
        <v>201718</v>
      </c>
      <c r="B340" s="325" t="s">
        <v>144</v>
      </c>
      <c r="C340" s="325" t="s">
        <v>123</v>
      </c>
      <c r="D340" s="325" t="s">
        <v>38</v>
      </c>
      <c r="E340" s="325" t="s">
        <v>136</v>
      </c>
      <c r="F340" s="325" t="s">
        <v>137</v>
      </c>
      <c r="G340" s="325">
        <v>919</v>
      </c>
      <c r="H340" s="325" t="s">
        <v>299</v>
      </c>
      <c r="I340" s="325" t="s">
        <v>300</v>
      </c>
      <c r="J340" s="325" t="str">
        <f t="shared" si="10"/>
        <v>CharHertfordshireGenderFemaleGenderFemale</v>
      </c>
      <c r="K340" s="325" t="s">
        <v>475</v>
      </c>
      <c r="L340" s="325" t="s">
        <v>476</v>
      </c>
      <c r="M340" s="325" t="str">
        <f t="shared" si="11"/>
        <v>GenderFemale</v>
      </c>
      <c r="N340" s="325">
        <v>388.5</v>
      </c>
      <c r="O340" s="325">
        <v>88.9</v>
      </c>
      <c r="P340" s="325">
        <v>412</v>
      </c>
      <c r="Q340" s="325">
        <v>89.4</v>
      </c>
    </row>
    <row r="341" spans="1:17" x14ac:dyDescent="0.25">
      <c r="A341" s="325">
        <v>201718</v>
      </c>
      <c r="B341" s="325" t="s">
        <v>144</v>
      </c>
      <c r="C341" s="325" t="s">
        <v>123</v>
      </c>
      <c r="D341" s="325" t="s">
        <v>38</v>
      </c>
      <c r="E341" s="325" t="s">
        <v>136</v>
      </c>
      <c r="F341" s="325" t="s">
        <v>137</v>
      </c>
      <c r="G341" s="325">
        <v>919</v>
      </c>
      <c r="H341" s="325" t="s">
        <v>299</v>
      </c>
      <c r="I341" s="325" t="s">
        <v>300</v>
      </c>
      <c r="J341" s="325" t="str">
        <f t="shared" si="10"/>
        <v>CharHertfordshireGenderMaleGenderMale</v>
      </c>
      <c r="K341" s="325" t="s">
        <v>475</v>
      </c>
      <c r="L341" s="325" t="s">
        <v>477</v>
      </c>
      <c r="M341" s="325" t="str">
        <f t="shared" si="11"/>
        <v>GenderMale</v>
      </c>
      <c r="N341" s="325">
        <v>48.3</v>
      </c>
      <c r="O341" s="325">
        <v>11.1</v>
      </c>
      <c r="P341" s="325">
        <v>49</v>
      </c>
      <c r="Q341" s="325">
        <v>10.6</v>
      </c>
    </row>
    <row r="342" spans="1:17" x14ac:dyDescent="0.25">
      <c r="A342" s="325">
        <v>201718</v>
      </c>
      <c r="B342" s="325" t="s">
        <v>144</v>
      </c>
      <c r="C342" s="325" t="s">
        <v>123</v>
      </c>
      <c r="D342" s="325" t="s">
        <v>38</v>
      </c>
      <c r="E342" s="325" t="s">
        <v>136</v>
      </c>
      <c r="F342" s="325" t="s">
        <v>137</v>
      </c>
      <c r="G342" s="325">
        <v>821</v>
      </c>
      <c r="H342" s="325" t="s">
        <v>301</v>
      </c>
      <c r="I342" s="325" t="s">
        <v>302</v>
      </c>
      <c r="J342" s="325" t="str">
        <f t="shared" si="10"/>
        <v>CharLutonGenderFemaleGenderFemale</v>
      </c>
      <c r="K342" s="325" t="s">
        <v>475</v>
      </c>
      <c r="L342" s="325" t="s">
        <v>476</v>
      </c>
      <c r="M342" s="325" t="str">
        <f t="shared" si="11"/>
        <v>GenderFemale</v>
      </c>
      <c r="N342" s="325">
        <v>81.7</v>
      </c>
      <c r="O342" s="325">
        <v>84.5</v>
      </c>
      <c r="P342" s="325">
        <v>88</v>
      </c>
      <c r="Q342" s="325">
        <v>85.4</v>
      </c>
    </row>
    <row r="343" spans="1:17" x14ac:dyDescent="0.25">
      <c r="A343" s="325">
        <v>201718</v>
      </c>
      <c r="B343" s="325" t="s">
        <v>144</v>
      </c>
      <c r="C343" s="325" t="s">
        <v>123</v>
      </c>
      <c r="D343" s="325" t="s">
        <v>38</v>
      </c>
      <c r="E343" s="325" t="s">
        <v>136</v>
      </c>
      <c r="F343" s="325" t="s">
        <v>137</v>
      </c>
      <c r="G343" s="325">
        <v>821</v>
      </c>
      <c r="H343" s="325" t="s">
        <v>301</v>
      </c>
      <c r="I343" s="325" t="s">
        <v>302</v>
      </c>
      <c r="J343" s="325" t="str">
        <f t="shared" si="10"/>
        <v>CharLutonGenderMaleGenderMale</v>
      </c>
      <c r="K343" s="325" t="s">
        <v>475</v>
      </c>
      <c r="L343" s="325" t="s">
        <v>477</v>
      </c>
      <c r="M343" s="325" t="str">
        <f t="shared" si="11"/>
        <v>GenderMale</v>
      </c>
      <c r="N343" s="325">
        <v>15</v>
      </c>
      <c r="O343" s="325">
        <v>15.5</v>
      </c>
      <c r="P343" s="325">
        <v>15</v>
      </c>
      <c r="Q343" s="325">
        <v>14.6</v>
      </c>
    </row>
    <row r="344" spans="1:17" x14ac:dyDescent="0.25">
      <c r="A344" s="325">
        <v>201718</v>
      </c>
      <c r="B344" s="325" t="s">
        <v>144</v>
      </c>
      <c r="C344" s="325" t="s">
        <v>123</v>
      </c>
      <c r="D344" s="325" t="s">
        <v>38</v>
      </c>
      <c r="E344" s="325" t="s">
        <v>136</v>
      </c>
      <c r="F344" s="325" t="s">
        <v>137</v>
      </c>
      <c r="G344" s="325">
        <v>926</v>
      </c>
      <c r="H344" s="325" t="s">
        <v>303</v>
      </c>
      <c r="I344" s="325" t="s">
        <v>304</v>
      </c>
      <c r="J344" s="325" t="str">
        <f t="shared" si="10"/>
        <v>CharNorfolkGenderFemaleGenderFemale</v>
      </c>
      <c r="K344" s="325" t="s">
        <v>475</v>
      </c>
      <c r="L344" s="325" t="s">
        <v>476</v>
      </c>
      <c r="M344" s="325" t="str">
        <f t="shared" si="11"/>
        <v>GenderFemale</v>
      </c>
      <c r="N344" s="325">
        <v>264.10000000000002</v>
      </c>
      <c r="O344" s="325">
        <v>82.4</v>
      </c>
      <c r="P344" s="325">
        <v>360</v>
      </c>
      <c r="Q344" s="325">
        <v>83.3</v>
      </c>
    </row>
    <row r="345" spans="1:17" x14ac:dyDescent="0.25">
      <c r="A345" s="325">
        <v>201718</v>
      </c>
      <c r="B345" s="325" t="s">
        <v>144</v>
      </c>
      <c r="C345" s="325" t="s">
        <v>123</v>
      </c>
      <c r="D345" s="325" t="s">
        <v>38</v>
      </c>
      <c r="E345" s="325" t="s">
        <v>136</v>
      </c>
      <c r="F345" s="325" t="s">
        <v>137</v>
      </c>
      <c r="G345" s="325">
        <v>926</v>
      </c>
      <c r="H345" s="325" t="s">
        <v>303</v>
      </c>
      <c r="I345" s="325" t="s">
        <v>304</v>
      </c>
      <c r="J345" s="325" t="str">
        <f t="shared" si="10"/>
        <v>CharNorfolkGenderMaleGenderMale</v>
      </c>
      <c r="K345" s="325" t="s">
        <v>475</v>
      </c>
      <c r="L345" s="325" t="s">
        <v>477</v>
      </c>
      <c r="M345" s="325" t="str">
        <f t="shared" si="11"/>
        <v>GenderMale</v>
      </c>
      <c r="N345" s="325">
        <v>56.3</v>
      </c>
      <c r="O345" s="325">
        <v>17.600000000000001</v>
      </c>
      <c r="P345" s="325">
        <v>72</v>
      </c>
      <c r="Q345" s="325">
        <v>16.7</v>
      </c>
    </row>
    <row r="346" spans="1:17" x14ac:dyDescent="0.25">
      <c r="A346" s="325">
        <v>201718</v>
      </c>
      <c r="B346" s="325" t="s">
        <v>144</v>
      </c>
      <c r="C346" s="325" t="s">
        <v>123</v>
      </c>
      <c r="D346" s="325" t="s">
        <v>38</v>
      </c>
      <c r="E346" s="325" t="s">
        <v>136</v>
      </c>
      <c r="F346" s="325" t="s">
        <v>137</v>
      </c>
      <c r="G346" s="325">
        <v>874</v>
      </c>
      <c r="H346" s="325" t="s">
        <v>305</v>
      </c>
      <c r="I346" s="325" t="s">
        <v>306</v>
      </c>
      <c r="J346" s="325" t="str">
        <f t="shared" si="10"/>
        <v>CharPeterboroughGenderFemaleGenderFemale</v>
      </c>
      <c r="K346" s="325" t="s">
        <v>475</v>
      </c>
      <c r="L346" s="325" t="s">
        <v>476</v>
      </c>
      <c r="M346" s="325" t="str">
        <f t="shared" si="11"/>
        <v>GenderFemale</v>
      </c>
      <c r="N346" s="325">
        <v>82.2</v>
      </c>
      <c r="O346" s="325">
        <v>90.1</v>
      </c>
      <c r="P346" s="325">
        <v>87</v>
      </c>
      <c r="Q346" s="325">
        <v>90.6</v>
      </c>
    </row>
    <row r="347" spans="1:17" x14ac:dyDescent="0.25">
      <c r="A347" s="325">
        <v>201718</v>
      </c>
      <c r="B347" s="325" t="s">
        <v>144</v>
      </c>
      <c r="C347" s="325" t="s">
        <v>123</v>
      </c>
      <c r="D347" s="325" t="s">
        <v>38</v>
      </c>
      <c r="E347" s="325" t="s">
        <v>136</v>
      </c>
      <c r="F347" s="325" t="s">
        <v>137</v>
      </c>
      <c r="G347" s="325">
        <v>874</v>
      </c>
      <c r="H347" s="325" t="s">
        <v>305</v>
      </c>
      <c r="I347" s="325" t="s">
        <v>306</v>
      </c>
      <c r="J347" s="325" t="str">
        <f t="shared" si="10"/>
        <v>CharPeterboroughGenderMaleGenderMale</v>
      </c>
      <c r="K347" s="325" t="s">
        <v>475</v>
      </c>
      <c r="L347" s="325" t="s">
        <v>477</v>
      </c>
      <c r="M347" s="325" t="str">
        <f t="shared" si="11"/>
        <v>GenderMale</v>
      </c>
      <c r="N347" s="325">
        <v>9</v>
      </c>
      <c r="O347" s="325">
        <v>9.9</v>
      </c>
      <c r="P347" s="325">
        <v>9</v>
      </c>
      <c r="Q347" s="325">
        <v>9.4</v>
      </c>
    </row>
    <row r="348" spans="1:17" x14ac:dyDescent="0.25">
      <c r="A348" s="325">
        <v>201718</v>
      </c>
      <c r="B348" s="325" t="s">
        <v>144</v>
      </c>
      <c r="C348" s="325" t="s">
        <v>123</v>
      </c>
      <c r="D348" s="325" t="s">
        <v>38</v>
      </c>
      <c r="E348" s="325" t="s">
        <v>136</v>
      </c>
      <c r="F348" s="325" t="s">
        <v>137</v>
      </c>
      <c r="G348" s="325">
        <v>882</v>
      </c>
      <c r="H348" s="325" t="s">
        <v>307</v>
      </c>
      <c r="I348" s="325" t="s">
        <v>308</v>
      </c>
      <c r="J348" s="325" t="str">
        <f t="shared" si="10"/>
        <v>CharSouthend-on-SeaGenderFemaleGenderFemale</v>
      </c>
      <c r="K348" s="325" t="s">
        <v>475</v>
      </c>
      <c r="L348" s="325" t="s">
        <v>476</v>
      </c>
      <c r="M348" s="325" t="str">
        <f t="shared" si="11"/>
        <v>GenderFemale</v>
      </c>
      <c r="N348" s="325">
        <v>83.8</v>
      </c>
      <c r="O348" s="325">
        <v>84</v>
      </c>
      <c r="P348" s="325">
        <v>88</v>
      </c>
      <c r="Q348" s="325">
        <v>84.6</v>
      </c>
    </row>
    <row r="349" spans="1:17" x14ac:dyDescent="0.25">
      <c r="A349" s="325">
        <v>201718</v>
      </c>
      <c r="B349" s="325" t="s">
        <v>144</v>
      </c>
      <c r="C349" s="325" t="s">
        <v>123</v>
      </c>
      <c r="D349" s="325" t="s">
        <v>38</v>
      </c>
      <c r="E349" s="325" t="s">
        <v>136</v>
      </c>
      <c r="F349" s="325" t="s">
        <v>137</v>
      </c>
      <c r="G349" s="325">
        <v>882</v>
      </c>
      <c r="H349" s="325" t="s">
        <v>307</v>
      </c>
      <c r="I349" s="325" t="s">
        <v>308</v>
      </c>
      <c r="J349" s="325" t="str">
        <f t="shared" si="10"/>
        <v>CharSouthend-on-SeaGenderMaleGenderMale</v>
      </c>
      <c r="K349" s="325" t="s">
        <v>475</v>
      </c>
      <c r="L349" s="325" t="s">
        <v>477</v>
      </c>
      <c r="M349" s="325" t="str">
        <f t="shared" si="11"/>
        <v>GenderMale</v>
      </c>
      <c r="N349" s="325">
        <v>16</v>
      </c>
      <c r="O349" s="325">
        <v>16</v>
      </c>
      <c r="P349" s="325">
        <v>16</v>
      </c>
      <c r="Q349" s="325">
        <v>15.4</v>
      </c>
    </row>
    <row r="350" spans="1:17" x14ac:dyDescent="0.25">
      <c r="A350" s="325">
        <v>201718</v>
      </c>
      <c r="B350" s="325" t="s">
        <v>144</v>
      </c>
      <c r="C350" s="325" t="s">
        <v>123</v>
      </c>
      <c r="D350" s="325" t="s">
        <v>38</v>
      </c>
      <c r="E350" s="325" t="s">
        <v>136</v>
      </c>
      <c r="F350" s="325" t="s">
        <v>137</v>
      </c>
      <c r="G350" s="325">
        <v>935</v>
      </c>
      <c r="H350" s="325" t="s">
        <v>309</v>
      </c>
      <c r="I350" s="325" t="s">
        <v>310</v>
      </c>
      <c r="J350" s="325" t="str">
        <f t="shared" si="10"/>
        <v>CharSuffolkGenderFemaleGenderFemale</v>
      </c>
      <c r="K350" s="325" t="s">
        <v>475</v>
      </c>
      <c r="L350" s="325" t="s">
        <v>476</v>
      </c>
      <c r="M350" s="325" t="str">
        <f t="shared" si="11"/>
        <v>GenderFemale</v>
      </c>
      <c r="N350" s="325">
        <v>283.10000000000002</v>
      </c>
      <c r="O350" s="325">
        <v>87.7</v>
      </c>
      <c r="P350" s="325">
        <v>311</v>
      </c>
      <c r="Q350" s="325">
        <v>88.4</v>
      </c>
    </row>
    <row r="351" spans="1:17" x14ac:dyDescent="0.25">
      <c r="A351" s="325">
        <v>201718</v>
      </c>
      <c r="B351" s="325" t="s">
        <v>144</v>
      </c>
      <c r="C351" s="325" t="s">
        <v>123</v>
      </c>
      <c r="D351" s="325" t="s">
        <v>38</v>
      </c>
      <c r="E351" s="325" t="s">
        <v>136</v>
      </c>
      <c r="F351" s="325" t="s">
        <v>137</v>
      </c>
      <c r="G351" s="325">
        <v>935</v>
      </c>
      <c r="H351" s="325" t="s">
        <v>309</v>
      </c>
      <c r="I351" s="325" t="s">
        <v>310</v>
      </c>
      <c r="J351" s="325" t="str">
        <f t="shared" si="10"/>
        <v>CharSuffolkGenderMaleGenderMale</v>
      </c>
      <c r="K351" s="325" t="s">
        <v>475</v>
      </c>
      <c r="L351" s="325" t="s">
        <v>477</v>
      </c>
      <c r="M351" s="325" t="str">
        <f t="shared" si="11"/>
        <v>GenderMale</v>
      </c>
      <c r="N351" s="325">
        <v>39.6</v>
      </c>
      <c r="O351" s="325">
        <v>12.3</v>
      </c>
      <c r="P351" s="325">
        <v>41</v>
      </c>
      <c r="Q351" s="325">
        <v>11.6</v>
      </c>
    </row>
    <row r="352" spans="1:17" x14ac:dyDescent="0.25">
      <c r="A352" s="325">
        <v>201718</v>
      </c>
      <c r="B352" s="325" t="s">
        <v>144</v>
      </c>
      <c r="C352" s="325" t="s">
        <v>123</v>
      </c>
      <c r="D352" s="325" t="s">
        <v>38</v>
      </c>
      <c r="E352" s="325" t="s">
        <v>136</v>
      </c>
      <c r="F352" s="325" t="s">
        <v>137</v>
      </c>
      <c r="G352" s="325">
        <v>883</v>
      </c>
      <c r="H352" s="325" t="s">
        <v>311</v>
      </c>
      <c r="I352" s="325" t="s">
        <v>312</v>
      </c>
      <c r="J352" s="325" t="str">
        <f t="shared" si="10"/>
        <v>CharThurrockGenderFemaleGenderFemale</v>
      </c>
      <c r="K352" s="325" t="s">
        <v>475</v>
      </c>
      <c r="L352" s="325" t="s">
        <v>476</v>
      </c>
      <c r="M352" s="325" t="str">
        <f t="shared" si="11"/>
        <v>GenderFemale</v>
      </c>
      <c r="N352" s="325">
        <v>88.4</v>
      </c>
      <c r="O352" s="325">
        <v>78.599999999999994</v>
      </c>
      <c r="P352" s="325">
        <v>90</v>
      </c>
      <c r="Q352" s="325">
        <v>78.900000000000006</v>
      </c>
    </row>
    <row r="353" spans="1:17" x14ac:dyDescent="0.25">
      <c r="A353" s="325">
        <v>201718</v>
      </c>
      <c r="B353" s="325" t="s">
        <v>144</v>
      </c>
      <c r="C353" s="325" t="s">
        <v>123</v>
      </c>
      <c r="D353" s="325" t="s">
        <v>38</v>
      </c>
      <c r="E353" s="325" t="s">
        <v>136</v>
      </c>
      <c r="F353" s="325" t="s">
        <v>137</v>
      </c>
      <c r="G353" s="325">
        <v>883</v>
      </c>
      <c r="H353" s="325" t="s">
        <v>311</v>
      </c>
      <c r="I353" s="325" t="s">
        <v>312</v>
      </c>
      <c r="J353" s="325" t="str">
        <f t="shared" si="10"/>
        <v>CharThurrockGenderMaleGenderMale</v>
      </c>
      <c r="K353" s="325" t="s">
        <v>475</v>
      </c>
      <c r="L353" s="325" t="s">
        <v>477</v>
      </c>
      <c r="M353" s="325" t="str">
        <f t="shared" si="11"/>
        <v>GenderMale</v>
      </c>
      <c r="N353" s="325">
        <v>24</v>
      </c>
      <c r="O353" s="325">
        <v>21.4</v>
      </c>
      <c r="P353" s="325">
        <v>24</v>
      </c>
      <c r="Q353" s="325">
        <v>21.1</v>
      </c>
    </row>
    <row r="354" spans="1:17" x14ac:dyDescent="0.25">
      <c r="A354" s="325">
        <v>201718</v>
      </c>
      <c r="B354" s="325" t="s">
        <v>144</v>
      </c>
      <c r="C354" s="325" t="s">
        <v>123</v>
      </c>
      <c r="D354" s="325" t="s">
        <v>38</v>
      </c>
      <c r="E354" s="325" t="s">
        <v>138</v>
      </c>
      <c r="F354" s="325" t="s">
        <v>23</v>
      </c>
      <c r="G354" s="325">
        <v>867</v>
      </c>
      <c r="H354" s="325" t="s">
        <v>313</v>
      </c>
      <c r="I354" s="325" t="s">
        <v>0</v>
      </c>
      <c r="J354" s="325" t="str">
        <f t="shared" si="10"/>
        <v>CharBracknell ForestGenderFemaleGenderFemale</v>
      </c>
      <c r="K354" s="325" t="s">
        <v>475</v>
      </c>
      <c r="L354" s="325" t="s">
        <v>476</v>
      </c>
      <c r="M354" s="325" t="str">
        <f t="shared" si="11"/>
        <v>GenderFemale</v>
      </c>
      <c r="N354" s="325">
        <v>61.8</v>
      </c>
      <c r="O354" s="325">
        <v>86.2</v>
      </c>
      <c r="P354" s="325">
        <v>66</v>
      </c>
      <c r="Q354" s="325">
        <v>86.8</v>
      </c>
    </row>
    <row r="355" spans="1:17" x14ac:dyDescent="0.25">
      <c r="A355" s="325">
        <v>201718</v>
      </c>
      <c r="B355" s="325" t="s">
        <v>144</v>
      </c>
      <c r="C355" s="325" t="s">
        <v>123</v>
      </c>
      <c r="D355" s="325" t="s">
        <v>38</v>
      </c>
      <c r="E355" s="325" t="s">
        <v>138</v>
      </c>
      <c r="F355" s="325" t="s">
        <v>23</v>
      </c>
      <c r="G355" s="325">
        <v>867</v>
      </c>
      <c r="H355" s="325" t="s">
        <v>313</v>
      </c>
      <c r="I355" s="325" t="s">
        <v>0</v>
      </c>
      <c r="J355" s="325" t="str">
        <f t="shared" si="10"/>
        <v>CharBracknell ForestGenderMaleGenderMale</v>
      </c>
      <c r="K355" s="325" t="s">
        <v>475</v>
      </c>
      <c r="L355" s="325" t="s">
        <v>477</v>
      </c>
      <c r="M355" s="325" t="str">
        <f t="shared" si="11"/>
        <v>GenderMale</v>
      </c>
      <c r="N355" s="325">
        <v>9.9</v>
      </c>
      <c r="O355" s="325">
        <v>13.8</v>
      </c>
      <c r="P355" s="325">
        <v>10</v>
      </c>
      <c r="Q355" s="325">
        <v>13.2</v>
      </c>
    </row>
    <row r="356" spans="1:17" x14ac:dyDescent="0.25">
      <c r="A356" s="325">
        <v>201718</v>
      </c>
      <c r="B356" s="325" t="s">
        <v>144</v>
      </c>
      <c r="C356" s="325" t="s">
        <v>123</v>
      </c>
      <c r="D356" s="325" t="s">
        <v>38</v>
      </c>
      <c r="E356" s="325" t="s">
        <v>138</v>
      </c>
      <c r="F356" s="325" t="s">
        <v>23</v>
      </c>
      <c r="G356" s="325">
        <v>846</v>
      </c>
      <c r="H356" s="325" t="s">
        <v>314</v>
      </c>
      <c r="I356" s="325" t="s">
        <v>315</v>
      </c>
      <c r="J356" s="325" t="str">
        <f t="shared" si="10"/>
        <v>CharBrighton and HoveGenderFemaleGenderFemale</v>
      </c>
      <c r="K356" s="325" t="s">
        <v>475</v>
      </c>
      <c r="L356" s="325" t="s">
        <v>476</v>
      </c>
      <c r="M356" s="325" t="str">
        <f t="shared" si="11"/>
        <v>GenderFemale</v>
      </c>
      <c r="N356" s="325">
        <v>175.6</v>
      </c>
      <c r="O356" s="325">
        <v>81.400000000000006</v>
      </c>
      <c r="P356" s="325">
        <v>203</v>
      </c>
      <c r="Q356" s="325">
        <v>83.2</v>
      </c>
    </row>
    <row r="357" spans="1:17" x14ac:dyDescent="0.25">
      <c r="A357" s="325">
        <v>201718</v>
      </c>
      <c r="B357" s="325" t="s">
        <v>144</v>
      </c>
      <c r="C357" s="325" t="s">
        <v>123</v>
      </c>
      <c r="D357" s="325" t="s">
        <v>38</v>
      </c>
      <c r="E357" s="325" t="s">
        <v>138</v>
      </c>
      <c r="F357" s="325" t="s">
        <v>23</v>
      </c>
      <c r="G357" s="325">
        <v>846</v>
      </c>
      <c r="H357" s="325" t="s">
        <v>314</v>
      </c>
      <c r="I357" s="325" t="s">
        <v>315</v>
      </c>
      <c r="J357" s="325" t="str">
        <f t="shared" si="10"/>
        <v>CharBrighton and HoveGenderMaleGenderMale</v>
      </c>
      <c r="K357" s="325" t="s">
        <v>475</v>
      </c>
      <c r="L357" s="325" t="s">
        <v>477</v>
      </c>
      <c r="M357" s="325" t="str">
        <f t="shared" si="11"/>
        <v>GenderMale</v>
      </c>
      <c r="N357" s="325">
        <v>40.200000000000003</v>
      </c>
      <c r="O357" s="325">
        <v>18.600000000000001</v>
      </c>
      <c r="P357" s="325">
        <v>41</v>
      </c>
      <c r="Q357" s="325">
        <v>16.8</v>
      </c>
    </row>
    <row r="358" spans="1:17" x14ac:dyDescent="0.25">
      <c r="A358" s="325">
        <v>201718</v>
      </c>
      <c r="B358" s="325" t="s">
        <v>144</v>
      </c>
      <c r="C358" s="325" t="s">
        <v>123</v>
      </c>
      <c r="D358" s="325" t="s">
        <v>38</v>
      </c>
      <c r="E358" s="325" t="s">
        <v>138</v>
      </c>
      <c r="F358" s="325" t="s">
        <v>23</v>
      </c>
      <c r="G358" s="325">
        <v>825</v>
      </c>
      <c r="H358" s="325" t="s">
        <v>316</v>
      </c>
      <c r="I358" s="325" t="s">
        <v>8</v>
      </c>
      <c r="J358" s="325" t="str">
        <f t="shared" si="10"/>
        <v>CharBuckinghamshireGenderFemaleGenderFemale</v>
      </c>
      <c r="K358" s="325" t="s">
        <v>475</v>
      </c>
      <c r="L358" s="325" t="s">
        <v>476</v>
      </c>
      <c r="M358" s="325" t="str">
        <f t="shared" si="11"/>
        <v>GenderFemale</v>
      </c>
      <c r="N358" s="325">
        <v>189.4</v>
      </c>
      <c r="O358" s="325">
        <v>86.8</v>
      </c>
      <c r="P358" s="325">
        <v>205</v>
      </c>
      <c r="Q358" s="325">
        <v>86.9</v>
      </c>
    </row>
    <row r="359" spans="1:17" x14ac:dyDescent="0.25">
      <c r="A359" s="325">
        <v>201718</v>
      </c>
      <c r="B359" s="325" t="s">
        <v>144</v>
      </c>
      <c r="C359" s="325" t="s">
        <v>123</v>
      </c>
      <c r="D359" s="325" t="s">
        <v>38</v>
      </c>
      <c r="E359" s="325" t="s">
        <v>138</v>
      </c>
      <c r="F359" s="325" t="s">
        <v>23</v>
      </c>
      <c r="G359" s="325">
        <v>825</v>
      </c>
      <c r="H359" s="325" t="s">
        <v>316</v>
      </c>
      <c r="I359" s="325" t="s">
        <v>8</v>
      </c>
      <c r="J359" s="325" t="str">
        <f t="shared" si="10"/>
        <v>CharBuckinghamshireGenderMaleGenderMale</v>
      </c>
      <c r="K359" s="325" t="s">
        <v>475</v>
      </c>
      <c r="L359" s="325" t="s">
        <v>477</v>
      </c>
      <c r="M359" s="325" t="str">
        <f t="shared" si="11"/>
        <v>GenderMale</v>
      </c>
      <c r="N359" s="325">
        <v>28.8</v>
      </c>
      <c r="O359" s="325">
        <v>13.2</v>
      </c>
      <c r="P359" s="325">
        <v>31</v>
      </c>
      <c r="Q359" s="325">
        <v>13.1</v>
      </c>
    </row>
    <row r="360" spans="1:17" x14ac:dyDescent="0.25">
      <c r="A360" s="325">
        <v>201718</v>
      </c>
      <c r="B360" s="325" t="s">
        <v>144</v>
      </c>
      <c r="C360" s="325" t="s">
        <v>123</v>
      </c>
      <c r="D360" s="325" t="s">
        <v>38</v>
      </c>
      <c r="E360" s="325" t="s">
        <v>138</v>
      </c>
      <c r="F360" s="325" t="s">
        <v>23</v>
      </c>
      <c r="G360" s="325">
        <v>845</v>
      </c>
      <c r="H360" s="325" t="s">
        <v>317</v>
      </c>
      <c r="I360" s="325" t="s">
        <v>4</v>
      </c>
      <c r="J360" s="325" t="str">
        <f t="shared" si="10"/>
        <v>CharEast SussexGenderFemaleGenderFemale</v>
      </c>
      <c r="K360" s="325" t="s">
        <v>475</v>
      </c>
      <c r="L360" s="325" t="s">
        <v>476</v>
      </c>
      <c r="M360" s="325" t="str">
        <f t="shared" si="11"/>
        <v>GenderFemale</v>
      </c>
      <c r="N360" s="325">
        <v>267.60000000000002</v>
      </c>
      <c r="O360" s="325">
        <v>85.4</v>
      </c>
      <c r="P360" s="325">
        <v>300</v>
      </c>
      <c r="Q360" s="325">
        <v>86.2</v>
      </c>
    </row>
    <row r="361" spans="1:17" x14ac:dyDescent="0.25">
      <c r="A361" s="325">
        <v>201718</v>
      </c>
      <c r="B361" s="325" t="s">
        <v>144</v>
      </c>
      <c r="C361" s="325" t="s">
        <v>123</v>
      </c>
      <c r="D361" s="325" t="s">
        <v>38</v>
      </c>
      <c r="E361" s="325" t="s">
        <v>138</v>
      </c>
      <c r="F361" s="325" t="s">
        <v>23</v>
      </c>
      <c r="G361" s="325">
        <v>845</v>
      </c>
      <c r="H361" s="325" t="s">
        <v>317</v>
      </c>
      <c r="I361" s="325" t="s">
        <v>4</v>
      </c>
      <c r="J361" s="325" t="str">
        <f t="shared" si="10"/>
        <v>CharEast SussexGenderMaleGenderMale</v>
      </c>
      <c r="K361" s="325" t="s">
        <v>475</v>
      </c>
      <c r="L361" s="325" t="s">
        <v>477</v>
      </c>
      <c r="M361" s="325" t="str">
        <f t="shared" si="11"/>
        <v>GenderMale</v>
      </c>
      <c r="N361" s="325">
        <v>45.8</v>
      </c>
      <c r="O361" s="325">
        <v>14.6</v>
      </c>
      <c r="P361" s="325">
        <v>48</v>
      </c>
      <c r="Q361" s="325">
        <v>13.8</v>
      </c>
    </row>
    <row r="362" spans="1:17" x14ac:dyDescent="0.25">
      <c r="A362" s="325">
        <v>201718</v>
      </c>
      <c r="B362" s="325" t="s">
        <v>144</v>
      </c>
      <c r="C362" s="325" t="s">
        <v>123</v>
      </c>
      <c r="D362" s="325" t="s">
        <v>38</v>
      </c>
      <c r="E362" s="325" t="s">
        <v>138</v>
      </c>
      <c r="F362" s="325" t="s">
        <v>23</v>
      </c>
      <c r="G362" s="325">
        <v>850</v>
      </c>
      <c r="H362" s="325" t="s">
        <v>318</v>
      </c>
      <c r="I362" s="325" t="s">
        <v>6</v>
      </c>
      <c r="J362" s="325" t="str">
        <f t="shared" si="10"/>
        <v>CharHampshireGenderFemaleGenderFemale</v>
      </c>
      <c r="K362" s="325" t="s">
        <v>475</v>
      </c>
      <c r="L362" s="325" t="s">
        <v>476</v>
      </c>
      <c r="M362" s="325" t="str">
        <f t="shared" si="11"/>
        <v>GenderFemale</v>
      </c>
      <c r="N362" s="325">
        <v>401.5</v>
      </c>
      <c r="O362" s="325">
        <v>86.8</v>
      </c>
      <c r="P362" s="325">
        <v>431</v>
      </c>
      <c r="Q362" s="325">
        <v>87.1</v>
      </c>
    </row>
    <row r="363" spans="1:17" x14ac:dyDescent="0.25">
      <c r="A363" s="325">
        <v>201718</v>
      </c>
      <c r="B363" s="325" t="s">
        <v>144</v>
      </c>
      <c r="C363" s="325" t="s">
        <v>123</v>
      </c>
      <c r="D363" s="325" t="s">
        <v>38</v>
      </c>
      <c r="E363" s="325" t="s">
        <v>138</v>
      </c>
      <c r="F363" s="325" t="s">
        <v>23</v>
      </c>
      <c r="G363" s="325">
        <v>850</v>
      </c>
      <c r="H363" s="325" t="s">
        <v>318</v>
      </c>
      <c r="I363" s="325" t="s">
        <v>6</v>
      </c>
      <c r="J363" s="325" t="str">
        <f t="shared" si="10"/>
        <v>CharHampshireGenderMaleGenderMale</v>
      </c>
      <c r="K363" s="325" t="s">
        <v>475</v>
      </c>
      <c r="L363" s="325" t="s">
        <v>477</v>
      </c>
      <c r="M363" s="325" t="str">
        <f t="shared" si="11"/>
        <v>GenderMale</v>
      </c>
      <c r="N363" s="325">
        <v>61.1</v>
      </c>
      <c r="O363" s="325">
        <v>13.2</v>
      </c>
      <c r="P363" s="325">
        <v>64</v>
      </c>
      <c r="Q363" s="325">
        <v>12.9</v>
      </c>
    </row>
    <row r="364" spans="1:17" x14ac:dyDescent="0.25">
      <c r="A364" s="325">
        <v>201718</v>
      </c>
      <c r="B364" s="325" t="s">
        <v>144</v>
      </c>
      <c r="C364" s="325" t="s">
        <v>123</v>
      </c>
      <c r="D364" s="325" t="s">
        <v>38</v>
      </c>
      <c r="E364" s="325" t="s">
        <v>138</v>
      </c>
      <c r="F364" s="325" t="s">
        <v>23</v>
      </c>
      <c r="G364" s="325">
        <v>921</v>
      </c>
      <c r="H364" s="325" t="s">
        <v>319</v>
      </c>
      <c r="I364" s="325" t="s">
        <v>1</v>
      </c>
      <c r="J364" s="325" t="str">
        <f t="shared" si="10"/>
        <v>CharIsle of WightGenderFemaleGenderFemale</v>
      </c>
      <c r="K364" s="325" t="s">
        <v>475</v>
      </c>
      <c r="L364" s="325" t="s">
        <v>476</v>
      </c>
      <c r="M364" s="325" t="str">
        <f t="shared" si="11"/>
        <v>GenderFemale</v>
      </c>
      <c r="N364" s="325">
        <v>58.6</v>
      </c>
      <c r="O364" s="325">
        <v>82.3</v>
      </c>
      <c r="P364" s="325">
        <v>62</v>
      </c>
      <c r="Q364" s="325">
        <v>82.7</v>
      </c>
    </row>
    <row r="365" spans="1:17" x14ac:dyDescent="0.25">
      <c r="A365" s="325">
        <v>201718</v>
      </c>
      <c r="B365" s="325" t="s">
        <v>144</v>
      </c>
      <c r="C365" s="325" t="s">
        <v>123</v>
      </c>
      <c r="D365" s="325" t="s">
        <v>38</v>
      </c>
      <c r="E365" s="325" t="s">
        <v>138</v>
      </c>
      <c r="F365" s="325" t="s">
        <v>23</v>
      </c>
      <c r="G365" s="325">
        <v>921</v>
      </c>
      <c r="H365" s="325" t="s">
        <v>319</v>
      </c>
      <c r="I365" s="325" t="s">
        <v>1</v>
      </c>
      <c r="J365" s="325" t="str">
        <f t="shared" si="10"/>
        <v>CharIsle of WightGenderMaleGenderMale</v>
      </c>
      <c r="K365" s="325" t="s">
        <v>475</v>
      </c>
      <c r="L365" s="325" t="s">
        <v>477</v>
      </c>
      <c r="M365" s="325" t="str">
        <f t="shared" si="11"/>
        <v>GenderMale</v>
      </c>
      <c r="N365" s="325">
        <v>12.6</v>
      </c>
      <c r="O365" s="325">
        <v>17.7</v>
      </c>
      <c r="P365" s="325">
        <v>13</v>
      </c>
      <c r="Q365" s="325">
        <v>17.3</v>
      </c>
    </row>
    <row r="366" spans="1:17" x14ac:dyDescent="0.25">
      <c r="A366" s="325">
        <v>201718</v>
      </c>
      <c r="B366" s="325" t="s">
        <v>144</v>
      </c>
      <c r="C366" s="325" t="s">
        <v>123</v>
      </c>
      <c r="D366" s="325" t="s">
        <v>38</v>
      </c>
      <c r="E366" s="325" t="s">
        <v>138</v>
      </c>
      <c r="F366" s="325" t="s">
        <v>23</v>
      </c>
      <c r="G366" s="325">
        <v>886</v>
      </c>
      <c r="H366" s="325" t="s">
        <v>320</v>
      </c>
      <c r="I366" s="325" t="s">
        <v>9</v>
      </c>
      <c r="J366" s="325" t="str">
        <f t="shared" si="10"/>
        <v>CharKentGenderFemaleGenderFemale</v>
      </c>
      <c r="K366" s="325" t="s">
        <v>475</v>
      </c>
      <c r="L366" s="325" t="s">
        <v>476</v>
      </c>
      <c r="M366" s="325" t="str">
        <f t="shared" si="11"/>
        <v>GenderFemale</v>
      </c>
      <c r="N366" s="325">
        <v>597.70000000000005</v>
      </c>
      <c r="O366" s="325">
        <v>85.1</v>
      </c>
      <c r="P366" s="325">
        <v>646</v>
      </c>
      <c r="Q366" s="325">
        <v>85.7</v>
      </c>
    </row>
    <row r="367" spans="1:17" x14ac:dyDescent="0.25">
      <c r="A367" s="325">
        <v>201718</v>
      </c>
      <c r="B367" s="325" t="s">
        <v>144</v>
      </c>
      <c r="C367" s="325" t="s">
        <v>123</v>
      </c>
      <c r="D367" s="325" t="s">
        <v>38</v>
      </c>
      <c r="E367" s="325" t="s">
        <v>138</v>
      </c>
      <c r="F367" s="325" t="s">
        <v>23</v>
      </c>
      <c r="G367" s="325">
        <v>886</v>
      </c>
      <c r="H367" s="325" t="s">
        <v>320</v>
      </c>
      <c r="I367" s="325" t="s">
        <v>9</v>
      </c>
      <c r="J367" s="325" t="str">
        <f t="shared" si="10"/>
        <v>CharKentGenderMaleGenderMale</v>
      </c>
      <c r="K367" s="325" t="s">
        <v>475</v>
      </c>
      <c r="L367" s="325" t="s">
        <v>477</v>
      </c>
      <c r="M367" s="325" t="str">
        <f t="shared" si="11"/>
        <v>GenderMale</v>
      </c>
      <c r="N367" s="325">
        <v>104.3</v>
      </c>
      <c r="O367" s="325">
        <v>14.9</v>
      </c>
      <c r="P367" s="325">
        <v>108</v>
      </c>
      <c r="Q367" s="325">
        <v>14.3</v>
      </c>
    </row>
    <row r="368" spans="1:17" x14ac:dyDescent="0.25">
      <c r="A368" s="325">
        <v>201718</v>
      </c>
      <c r="B368" s="325" t="s">
        <v>144</v>
      </c>
      <c r="C368" s="325" t="s">
        <v>123</v>
      </c>
      <c r="D368" s="325" t="s">
        <v>38</v>
      </c>
      <c r="E368" s="325" t="s">
        <v>138</v>
      </c>
      <c r="F368" s="325" t="s">
        <v>23</v>
      </c>
      <c r="G368" s="325">
        <v>887</v>
      </c>
      <c r="H368" s="325" t="s">
        <v>321</v>
      </c>
      <c r="I368" s="325" t="s">
        <v>2</v>
      </c>
      <c r="J368" s="325" t="str">
        <f t="shared" si="10"/>
        <v>CharMedwayGenderFemaleGenderFemale</v>
      </c>
      <c r="K368" s="325" t="s">
        <v>475</v>
      </c>
      <c r="L368" s="325" t="s">
        <v>476</v>
      </c>
      <c r="M368" s="325" t="str">
        <f t="shared" si="11"/>
        <v>GenderFemale</v>
      </c>
      <c r="N368" s="325">
        <v>118.4</v>
      </c>
      <c r="O368" s="325">
        <v>91.2</v>
      </c>
      <c r="P368" s="325">
        <v>124</v>
      </c>
      <c r="Q368" s="325">
        <v>91.2</v>
      </c>
    </row>
    <row r="369" spans="1:17" x14ac:dyDescent="0.25">
      <c r="A369" s="325">
        <v>201718</v>
      </c>
      <c r="B369" s="325" t="s">
        <v>144</v>
      </c>
      <c r="C369" s="325" t="s">
        <v>123</v>
      </c>
      <c r="D369" s="325" t="s">
        <v>38</v>
      </c>
      <c r="E369" s="325" t="s">
        <v>138</v>
      </c>
      <c r="F369" s="325" t="s">
        <v>23</v>
      </c>
      <c r="G369" s="325">
        <v>887</v>
      </c>
      <c r="H369" s="325" t="s">
        <v>321</v>
      </c>
      <c r="I369" s="325" t="s">
        <v>2</v>
      </c>
      <c r="J369" s="325" t="str">
        <f t="shared" si="10"/>
        <v>CharMedwayGenderMaleGenderMale</v>
      </c>
      <c r="K369" s="325" t="s">
        <v>475</v>
      </c>
      <c r="L369" s="325" t="s">
        <v>477</v>
      </c>
      <c r="M369" s="325" t="str">
        <f t="shared" si="11"/>
        <v>GenderMale</v>
      </c>
      <c r="N369" s="325">
        <v>11.4</v>
      </c>
      <c r="O369" s="325">
        <v>8.8000000000000007</v>
      </c>
      <c r="P369" s="325">
        <v>12</v>
      </c>
      <c r="Q369" s="325">
        <v>8.8000000000000007</v>
      </c>
    </row>
    <row r="370" spans="1:17" x14ac:dyDescent="0.25">
      <c r="A370" s="325">
        <v>201718</v>
      </c>
      <c r="B370" s="325" t="s">
        <v>144</v>
      </c>
      <c r="C370" s="325" t="s">
        <v>123</v>
      </c>
      <c r="D370" s="325" t="s">
        <v>38</v>
      </c>
      <c r="E370" s="325" t="s">
        <v>138</v>
      </c>
      <c r="F370" s="325" t="s">
        <v>23</v>
      </c>
      <c r="G370" s="325">
        <v>826</v>
      </c>
      <c r="H370" s="325" t="s">
        <v>322</v>
      </c>
      <c r="I370" s="325" t="s">
        <v>10</v>
      </c>
      <c r="J370" s="325" t="str">
        <f t="shared" si="10"/>
        <v>CharMilton KeynesGenderFemaleGenderFemale</v>
      </c>
      <c r="K370" s="325" t="s">
        <v>475</v>
      </c>
      <c r="L370" s="325" t="s">
        <v>476</v>
      </c>
      <c r="M370" s="325" t="str">
        <f t="shared" si="11"/>
        <v>GenderFemale</v>
      </c>
      <c r="N370" s="325">
        <v>124.8</v>
      </c>
      <c r="O370" s="325">
        <v>87.9</v>
      </c>
      <c r="P370" s="325">
        <v>132</v>
      </c>
      <c r="Q370" s="325">
        <v>88</v>
      </c>
    </row>
    <row r="371" spans="1:17" x14ac:dyDescent="0.25">
      <c r="A371" s="325">
        <v>201718</v>
      </c>
      <c r="B371" s="325" t="s">
        <v>144</v>
      </c>
      <c r="C371" s="325" t="s">
        <v>123</v>
      </c>
      <c r="D371" s="325" t="s">
        <v>38</v>
      </c>
      <c r="E371" s="325" t="s">
        <v>138</v>
      </c>
      <c r="F371" s="325" t="s">
        <v>23</v>
      </c>
      <c r="G371" s="325">
        <v>826</v>
      </c>
      <c r="H371" s="325" t="s">
        <v>322</v>
      </c>
      <c r="I371" s="325" t="s">
        <v>10</v>
      </c>
      <c r="J371" s="325" t="str">
        <f t="shared" si="10"/>
        <v>CharMilton KeynesGenderMaleGenderMale</v>
      </c>
      <c r="K371" s="325" t="s">
        <v>475</v>
      </c>
      <c r="L371" s="325" t="s">
        <v>477</v>
      </c>
      <c r="M371" s="325" t="str">
        <f t="shared" si="11"/>
        <v>GenderMale</v>
      </c>
      <c r="N371" s="325">
        <v>17.2</v>
      </c>
      <c r="O371" s="325">
        <v>12.1</v>
      </c>
      <c r="P371" s="325">
        <v>18</v>
      </c>
      <c r="Q371" s="325">
        <v>12</v>
      </c>
    </row>
    <row r="372" spans="1:17" x14ac:dyDescent="0.25">
      <c r="A372" s="325">
        <v>201718</v>
      </c>
      <c r="B372" s="325" t="s">
        <v>144</v>
      </c>
      <c r="C372" s="325" t="s">
        <v>123</v>
      </c>
      <c r="D372" s="325" t="s">
        <v>38</v>
      </c>
      <c r="E372" s="325" t="s">
        <v>138</v>
      </c>
      <c r="F372" s="325" t="s">
        <v>23</v>
      </c>
      <c r="G372" s="325">
        <v>931</v>
      </c>
      <c r="H372" s="325" t="s">
        <v>323</v>
      </c>
      <c r="I372" s="325" t="s">
        <v>11</v>
      </c>
      <c r="J372" s="325" t="str">
        <f t="shared" si="10"/>
        <v>CharOxfordshireGenderFemaleGenderFemale</v>
      </c>
      <c r="K372" s="325" t="s">
        <v>475</v>
      </c>
      <c r="L372" s="325" t="s">
        <v>476</v>
      </c>
      <c r="M372" s="325" t="str">
        <f t="shared" si="11"/>
        <v>GenderFemale</v>
      </c>
      <c r="N372" s="325">
        <v>333.1</v>
      </c>
      <c r="O372" s="325">
        <v>91.7</v>
      </c>
      <c r="P372" s="325">
        <v>383</v>
      </c>
      <c r="Q372" s="325">
        <v>92.3</v>
      </c>
    </row>
    <row r="373" spans="1:17" x14ac:dyDescent="0.25">
      <c r="A373" s="325">
        <v>201718</v>
      </c>
      <c r="B373" s="325" t="s">
        <v>144</v>
      </c>
      <c r="C373" s="325" t="s">
        <v>123</v>
      </c>
      <c r="D373" s="325" t="s">
        <v>38</v>
      </c>
      <c r="E373" s="325" t="s">
        <v>138</v>
      </c>
      <c r="F373" s="325" t="s">
        <v>23</v>
      </c>
      <c r="G373" s="325">
        <v>931</v>
      </c>
      <c r="H373" s="325" t="s">
        <v>323</v>
      </c>
      <c r="I373" s="325" t="s">
        <v>11</v>
      </c>
      <c r="J373" s="325" t="str">
        <f t="shared" si="10"/>
        <v>CharOxfordshireGenderMaleGenderMale</v>
      </c>
      <c r="K373" s="325" t="s">
        <v>475</v>
      </c>
      <c r="L373" s="325" t="s">
        <v>477</v>
      </c>
      <c r="M373" s="325" t="str">
        <f t="shared" si="11"/>
        <v>GenderMale</v>
      </c>
      <c r="N373" s="325">
        <v>30.3</v>
      </c>
      <c r="O373" s="325">
        <v>8.3000000000000007</v>
      </c>
      <c r="P373" s="325">
        <v>32</v>
      </c>
      <c r="Q373" s="325">
        <v>7.7</v>
      </c>
    </row>
    <row r="374" spans="1:17" x14ac:dyDescent="0.25">
      <c r="A374" s="325">
        <v>201718</v>
      </c>
      <c r="B374" s="325" t="s">
        <v>144</v>
      </c>
      <c r="C374" s="325" t="s">
        <v>123</v>
      </c>
      <c r="D374" s="325" t="s">
        <v>38</v>
      </c>
      <c r="E374" s="325" t="s">
        <v>138</v>
      </c>
      <c r="F374" s="325" t="s">
        <v>23</v>
      </c>
      <c r="G374" s="325">
        <v>851</v>
      </c>
      <c r="H374" s="325" t="s">
        <v>324</v>
      </c>
      <c r="I374" s="325" t="s">
        <v>12</v>
      </c>
      <c r="J374" s="325" t="str">
        <f t="shared" si="10"/>
        <v>CharPortsmouthGenderFemaleGenderFemale</v>
      </c>
      <c r="K374" s="325" t="s">
        <v>475</v>
      </c>
      <c r="L374" s="325" t="s">
        <v>476</v>
      </c>
      <c r="M374" s="325" t="str">
        <f t="shared" si="11"/>
        <v>GenderFemale</v>
      </c>
      <c r="N374" s="325">
        <v>144.69999999999999</v>
      </c>
      <c r="O374" s="325">
        <v>84.1</v>
      </c>
      <c r="P374" s="325">
        <v>159</v>
      </c>
      <c r="Q374" s="325">
        <v>85</v>
      </c>
    </row>
    <row r="375" spans="1:17" x14ac:dyDescent="0.25">
      <c r="A375" s="325">
        <v>201718</v>
      </c>
      <c r="B375" s="325" t="s">
        <v>144</v>
      </c>
      <c r="C375" s="325" t="s">
        <v>123</v>
      </c>
      <c r="D375" s="325" t="s">
        <v>38</v>
      </c>
      <c r="E375" s="325" t="s">
        <v>138</v>
      </c>
      <c r="F375" s="325" t="s">
        <v>23</v>
      </c>
      <c r="G375" s="325">
        <v>851</v>
      </c>
      <c r="H375" s="325" t="s">
        <v>324</v>
      </c>
      <c r="I375" s="325" t="s">
        <v>12</v>
      </c>
      <c r="J375" s="325" t="str">
        <f t="shared" si="10"/>
        <v>CharPortsmouthGenderMaleGenderMale</v>
      </c>
      <c r="K375" s="325" t="s">
        <v>475</v>
      </c>
      <c r="L375" s="325" t="s">
        <v>477</v>
      </c>
      <c r="M375" s="325" t="str">
        <f t="shared" si="11"/>
        <v>GenderMale</v>
      </c>
      <c r="N375" s="325">
        <v>27.3</v>
      </c>
      <c r="O375" s="325">
        <v>15.9</v>
      </c>
      <c r="P375" s="325">
        <v>28</v>
      </c>
      <c r="Q375" s="325">
        <v>15</v>
      </c>
    </row>
    <row r="376" spans="1:17" x14ac:dyDescent="0.25">
      <c r="A376" s="325">
        <v>201718</v>
      </c>
      <c r="B376" s="325" t="s">
        <v>144</v>
      </c>
      <c r="C376" s="325" t="s">
        <v>123</v>
      </c>
      <c r="D376" s="325" t="s">
        <v>38</v>
      </c>
      <c r="E376" s="325" t="s">
        <v>138</v>
      </c>
      <c r="F376" s="325" t="s">
        <v>23</v>
      </c>
      <c r="G376" s="325">
        <v>870</v>
      </c>
      <c r="H376" s="325" t="s">
        <v>325</v>
      </c>
      <c r="I376" s="325" t="s">
        <v>3</v>
      </c>
      <c r="J376" s="325" t="str">
        <f t="shared" si="10"/>
        <v>CharReadingGenderFemaleGenderFemale</v>
      </c>
      <c r="K376" s="325" t="s">
        <v>475</v>
      </c>
      <c r="L376" s="325" t="s">
        <v>476</v>
      </c>
      <c r="M376" s="325" t="str">
        <f t="shared" si="11"/>
        <v>GenderFemale</v>
      </c>
      <c r="N376" s="325">
        <v>76.8</v>
      </c>
      <c r="O376" s="325">
        <v>79.3</v>
      </c>
      <c r="P376" s="325">
        <v>85</v>
      </c>
      <c r="Q376" s="325">
        <v>81</v>
      </c>
    </row>
    <row r="377" spans="1:17" x14ac:dyDescent="0.25">
      <c r="A377" s="325">
        <v>201718</v>
      </c>
      <c r="B377" s="325" t="s">
        <v>144</v>
      </c>
      <c r="C377" s="325" t="s">
        <v>123</v>
      </c>
      <c r="D377" s="325" t="s">
        <v>38</v>
      </c>
      <c r="E377" s="325" t="s">
        <v>138</v>
      </c>
      <c r="F377" s="325" t="s">
        <v>23</v>
      </c>
      <c r="G377" s="325">
        <v>870</v>
      </c>
      <c r="H377" s="325" t="s">
        <v>325</v>
      </c>
      <c r="I377" s="325" t="s">
        <v>3</v>
      </c>
      <c r="J377" s="325" t="str">
        <f t="shared" si="10"/>
        <v>CharReadingGenderMaleGenderMale</v>
      </c>
      <c r="K377" s="325" t="s">
        <v>475</v>
      </c>
      <c r="L377" s="325" t="s">
        <v>477</v>
      </c>
      <c r="M377" s="325" t="str">
        <f t="shared" si="11"/>
        <v>GenderMale</v>
      </c>
      <c r="N377" s="325">
        <v>20</v>
      </c>
      <c r="O377" s="325">
        <v>20.7</v>
      </c>
      <c r="P377" s="325">
        <v>20</v>
      </c>
      <c r="Q377" s="325">
        <v>19</v>
      </c>
    </row>
    <row r="378" spans="1:17" x14ac:dyDescent="0.25">
      <c r="A378" s="325">
        <v>201718</v>
      </c>
      <c r="B378" s="325" t="s">
        <v>144</v>
      </c>
      <c r="C378" s="325" t="s">
        <v>123</v>
      </c>
      <c r="D378" s="325" t="s">
        <v>38</v>
      </c>
      <c r="E378" s="325" t="s">
        <v>138</v>
      </c>
      <c r="F378" s="325" t="s">
        <v>23</v>
      </c>
      <c r="G378" s="325">
        <v>871</v>
      </c>
      <c r="H378" s="325" t="s">
        <v>326</v>
      </c>
      <c r="I378" s="325" t="s">
        <v>13</v>
      </c>
      <c r="J378" s="325" t="str">
        <f t="shared" si="10"/>
        <v>CharSloughGenderFemaleGenderFemale</v>
      </c>
      <c r="K378" s="325" t="s">
        <v>475</v>
      </c>
      <c r="L378" s="325" t="s">
        <v>476</v>
      </c>
      <c r="M378" s="325" t="str">
        <f t="shared" si="11"/>
        <v>GenderFemale</v>
      </c>
      <c r="N378" s="325">
        <v>77.099999999999994</v>
      </c>
      <c r="O378" s="325">
        <v>82</v>
      </c>
      <c r="P378" s="325">
        <v>82</v>
      </c>
      <c r="Q378" s="325">
        <v>82.8</v>
      </c>
    </row>
    <row r="379" spans="1:17" x14ac:dyDescent="0.25">
      <c r="A379" s="325">
        <v>201718</v>
      </c>
      <c r="B379" s="325" t="s">
        <v>144</v>
      </c>
      <c r="C379" s="325" t="s">
        <v>123</v>
      </c>
      <c r="D379" s="325" t="s">
        <v>38</v>
      </c>
      <c r="E379" s="325" t="s">
        <v>138</v>
      </c>
      <c r="F379" s="325" t="s">
        <v>23</v>
      </c>
      <c r="G379" s="325">
        <v>871</v>
      </c>
      <c r="H379" s="325" t="s">
        <v>326</v>
      </c>
      <c r="I379" s="325" t="s">
        <v>13</v>
      </c>
      <c r="J379" s="325" t="str">
        <f t="shared" si="10"/>
        <v>CharSloughGenderMaleGenderMale</v>
      </c>
      <c r="K379" s="325" t="s">
        <v>475</v>
      </c>
      <c r="L379" s="325" t="s">
        <v>477</v>
      </c>
      <c r="M379" s="325" t="str">
        <f t="shared" si="11"/>
        <v>GenderMale</v>
      </c>
      <c r="N379" s="325">
        <v>17</v>
      </c>
      <c r="O379" s="325">
        <v>18</v>
      </c>
      <c r="P379" s="325">
        <v>17</v>
      </c>
      <c r="Q379" s="325">
        <v>17.2</v>
      </c>
    </row>
    <row r="380" spans="1:17" x14ac:dyDescent="0.25">
      <c r="A380" s="325">
        <v>201718</v>
      </c>
      <c r="B380" s="325" t="s">
        <v>144</v>
      </c>
      <c r="C380" s="325" t="s">
        <v>123</v>
      </c>
      <c r="D380" s="325" t="s">
        <v>38</v>
      </c>
      <c r="E380" s="325" t="s">
        <v>138</v>
      </c>
      <c r="F380" s="325" t="s">
        <v>23</v>
      </c>
      <c r="G380" s="325">
        <v>852</v>
      </c>
      <c r="H380" s="325" t="s">
        <v>327</v>
      </c>
      <c r="I380" s="325" t="s">
        <v>14</v>
      </c>
      <c r="J380" s="325" t="str">
        <f t="shared" si="10"/>
        <v>CharSouthamptonGenderFemaleGenderFemale</v>
      </c>
      <c r="K380" s="325" t="s">
        <v>475</v>
      </c>
      <c r="L380" s="325" t="s">
        <v>476</v>
      </c>
      <c r="M380" s="325" t="str">
        <f t="shared" si="11"/>
        <v>GenderFemale</v>
      </c>
      <c r="N380" s="325">
        <v>155.9</v>
      </c>
      <c r="O380" s="325">
        <v>86.3</v>
      </c>
      <c r="P380" s="325">
        <v>172</v>
      </c>
      <c r="Q380" s="325">
        <v>86.9</v>
      </c>
    </row>
    <row r="381" spans="1:17" x14ac:dyDescent="0.25">
      <c r="A381" s="325">
        <v>201718</v>
      </c>
      <c r="B381" s="325" t="s">
        <v>144</v>
      </c>
      <c r="C381" s="325" t="s">
        <v>123</v>
      </c>
      <c r="D381" s="325" t="s">
        <v>38</v>
      </c>
      <c r="E381" s="325" t="s">
        <v>138</v>
      </c>
      <c r="F381" s="325" t="s">
        <v>23</v>
      </c>
      <c r="G381" s="325">
        <v>852</v>
      </c>
      <c r="H381" s="325" t="s">
        <v>327</v>
      </c>
      <c r="I381" s="325" t="s">
        <v>14</v>
      </c>
      <c r="J381" s="325" t="str">
        <f t="shared" si="10"/>
        <v>CharSouthamptonGenderMaleGenderMale</v>
      </c>
      <c r="K381" s="325" t="s">
        <v>475</v>
      </c>
      <c r="L381" s="325" t="s">
        <v>477</v>
      </c>
      <c r="M381" s="325" t="str">
        <f t="shared" si="11"/>
        <v>GenderMale</v>
      </c>
      <c r="N381" s="325">
        <v>24.7</v>
      </c>
      <c r="O381" s="325">
        <v>13.7</v>
      </c>
      <c r="P381" s="325">
        <v>26</v>
      </c>
      <c r="Q381" s="325">
        <v>13.1</v>
      </c>
    </row>
    <row r="382" spans="1:17" x14ac:dyDescent="0.25">
      <c r="A382" s="325">
        <v>201718</v>
      </c>
      <c r="B382" s="325" t="s">
        <v>144</v>
      </c>
      <c r="C382" s="325" t="s">
        <v>123</v>
      </c>
      <c r="D382" s="325" t="s">
        <v>38</v>
      </c>
      <c r="E382" s="325" t="s">
        <v>138</v>
      </c>
      <c r="F382" s="325" t="s">
        <v>23</v>
      </c>
      <c r="G382" s="325">
        <v>936</v>
      </c>
      <c r="H382" s="325" t="s">
        <v>328</v>
      </c>
      <c r="I382" s="325" t="s">
        <v>7</v>
      </c>
      <c r="J382" s="325" t="str">
        <f t="shared" si="10"/>
        <v>CharSurreyGenderFemaleGenderFemale</v>
      </c>
      <c r="K382" s="325" t="s">
        <v>475</v>
      </c>
      <c r="L382" s="325" t="s">
        <v>476</v>
      </c>
      <c r="M382" s="325" t="str">
        <f t="shared" si="11"/>
        <v>GenderFemale</v>
      </c>
      <c r="N382" s="325">
        <v>412.2</v>
      </c>
      <c r="O382" s="325">
        <v>87.6</v>
      </c>
      <c r="P382" s="325">
        <v>469</v>
      </c>
      <c r="Q382" s="325">
        <v>88</v>
      </c>
    </row>
    <row r="383" spans="1:17" x14ac:dyDescent="0.25">
      <c r="A383" s="325">
        <v>201718</v>
      </c>
      <c r="B383" s="325" t="s">
        <v>144</v>
      </c>
      <c r="C383" s="325" t="s">
        <v>123</v>
      </c>
      <c r="D383" s="325" t="s">
        <v>38</v>
      </c>
      <c r="E383" s="325" t="s">
        <v>138</v>
      </c>
      <c r="F383" s="325" t="s">
        <v>23</v>
      </c>
      <c r="G383" s="325">
        <v>936</v>
      </c>
      <c r="H383" s="325" t="s">
        <v>328</v>
      </c>
      <c r="I383" s="325" t="s">
        <v>7</v>
      </c>
      <c r="J383" s="325" t="str">
        <f t="shared" si="10"/>
        <v>CharSurreyGenderMaleGenderMale</v>
      </c>
      <c r="K383" s="325" t="s">
        <v>475</v>
      </c>
      <c r="L383" s="325" t="s">
        <v>477</v>
      </c>
      <c r="M383" s="325" t="str">
        <f t="shared" si="11"/>
        <v>GenderMale</v>
      </c>
      <c r="N383" s="325">
        <v>58.6</v>
      </c>
      <c r="O383" s="325">
        <v>12.4</v>
      </c>
      <c r="P383" s="325">
        <v>64</v>
      </c>
      <c r="Q383" s="325">
        <v>12</v>
      </c>
    </row>
    <row r="384" spans="1:17" x14ac:dyDescent="0.25">
      <c r="A384" s="325">
        <v>201718</v>
      </c>
      <c r="B384" s="325" t="s">
        <v>144</v>
      </c>
      <c r="C384" s="325" t="s">
        <v>123</v>
      </c>
      <c r="D384" s="325" t="s">
        <v>38</v>
      </c>
      <c r="E384" s="325" t="s">
        <v>138</v>
      </c>
      <c r="F384" s="325" t="s">
        <v>23</v>
      </c>
      <c r="G384" s="325">
        <v>869</v>
      </c>
      <c r="H384" s="325" t="s">
        <v>329</v>
      </c>
      <c r="I384" s="325" t="s">
        <v>15</v>
      </c>
      <c r="J384" s="325" t="str">
        <f t="shared" si="10"/>
        <v>CharWest BerkshireGenderFemaleGenderFemale</v>
      </c>
      <c r="K384" s="325" t="s">
        <v>475</v>
      </c>
      <c r="L384" s="325" t="s">
        <v>476</v>
      </c>
      <c r="M384" s="325" t="str">
        <f t="shared" si="11"/>
        <v>GenderFemale</v>
      </c>
      <c r="N384" s="325">
        <v>71.8</v>
      </c>
      <c r="O384" s="325">
        <v>88.9</v>
      </c>
      <c r="P384" s="325">
        <v>76</v>
      </c>
      <c r="Q384" s="325">
        <v>89.4</v>
      </c>
    </row>
    <row r="385" spans="1:17" x14ac:dyDescent="0.25">
      <c r="A385" s="325">
        <v>201718</v>
      </c>
      <c r="B385" s="325" t="s">
        <v>144</v>
      </c>
      <c r="C385" s="325" t="s">
        <v>123</v>
      </c>
      <c r="D385" s="325" t="s">
        <v>38</v>
      </c>
      <c r="E385" s="325" t="s">
        <v>138</v>
      </c>
      <c r="F385" s="325" t="s">
        <v>23</v>
      </c>
      <c r="G385" s="325">
        <v>869</v>
      </c>
      <c r="H385" s="325" t="s">
        <v>329</v>
      </c>
      <c r="I385" s="325" t="s">
        <v>15</v>
      </c>
      <c r="J385" s="325" t="str">
        <f t="shared" si="10"/>
        <v>CharWest BerkshireGenderMaleGenderMale</v>
      </c>
      <c r="K385" s="325" t="s">
        <v>475</v>
      </c>
      <c r="L385" s="325" t="s">
        <v>477</v>
      </c>
      <c r="M385" s="325" t="str">
        <f t="shared" si="11"/>
        <v>GenderMale</v>
      </c>
      <c r="N385" s="325">
        <v>9</v>
      </c>
      <c r="O385" s="325">
        <v>11.1</v>
      </c>
      <c r="P385" s="325">
        <v>9</v>
      </c>
      <c r="Q385" s="325">
        <v>10.6</v>
      </c>
    </row>
    <row r="386" spans="1:17" x14ac:dyDescent="0.25">
      <c r="A386" s="325">
        <v>201718</v>
      </c>
      <c r="B386" s="325" t="s">
        <v>144</v>
      </c>
      <c r="C386" s="325" t="s">
        <v>123</v>
      </c>
      <c r="D386" s="325" t="s">
        <v>38</v>
      </c>
      <c r="E386" s="325" t="s">
        <v>138</v>
      </c>
      <c r="F386" s="325" t="s">
        <v>23</v>
      </c>
      <c r="G386" s="325">
        <v>938</v>
      </c>
      <c r="H386" s="325" t="s">
        <v>330</v>
      </c>
      <c r="I386" s="325" t="s">
        <v>5</v>
      </c>
      <c r="J386" s="325" t="str">
        <f t="shared" si="10"/>
        <v>CharWest SussexGenderFemaleGenderFemale</v>
      </c>
      <c r="K386" s="325" t="s">
        <v>475</v>
      </c>
      <c r="L386" s="325" t="s">
        <v>476</v>
      </c>
      <c r="M386" s="325" t="str">
        <f t="shared" si="11"/>
        <v>GenderFemale</v>
      </c>
      <c r="N386" s="325">
        <v>374.3</v>
      </c>
      <c r="O386" s="325">
        <v>86.4</v>
      </c>
      <c r="P386" s="325">
        <v>409</v>
      </c>
      <c r="Q386" s="325">
        <v>87</v>
      </c>
    </row>
    <row r="387" spans="1:17" x14ac:dyDescent="0.25">
      <c r="A387" s="325">
        <v>201718</v>
      </c>
      <c r="B387" s="325" t="s">
        <v>144</v>
      </c>
      <c r="C387" s="325" t="s">
        <v>123</v>
      </c>
      <c r="D387" s="325" t="s">
        <v>38</v>
      </c>
      <c r="E387" s="325" t="s">
        <v>138</v>
      </c>
      <c r="F387" s="325" t="s">
        <v>23</v>
      </c>
      <c r="G387" s="325">
        <v>938</v>
      </c>
      <c r="H387" s="325" t="s">
        <v>330</v>
      </c>
      <c r="I387" s="325" t="s">
        <v>5</v>
      </c>
      <c r="J387" s="325" t="str">
        <f t="shared" ref="J387:J450" si="12">CONCATENATE("Char",I387,K387,L387,M387)</f>
        <v>CharWest SussexGenderMaleGenderMale</v>
      </c>
      <c r="K387" s="325" t="s">
        <v>475</v>
      </c>
      <c r="L387" s="325" t="s">
        <v>477</v>
      </c>
      <c r="M387" s="325" t="str">
        <f t="shared" ref="M387:M450" si="13">CONCATENATE(K387,L387,)</f>
        <v>GenderMale</v>
      </c>
      <c r="N387" s="325">
        <v>59.1</v>
      </c>
      <c r="O387" s="325">
        <v>13.6</v>
      </c>
      <c r="P387" s="325">
        <v>61</v>
      </c>
      <c r="Q387" s="325">
        <v>13</v>
      </c>
    </row>
    <row r="388" spans="1:17" x14ac:dyDescent="0.25">
      <c r="A388" s="325">
        <v>201718</v>
      </c>
      <c r="B388" s="325" t="s">
        <v>144</v>
      </c>
      <c r="C388" s="325" t="s">
        <v>123</v>
      </c>
      <c r="D388" s="325" t="s">
        <v>38</v>
      </c>
      <c r="E388" s="325" t="s">
        <v>138</v>
      </c>
      <c r="F388" s="325" t="s">
        <v>23</v>
      </c>
      <c r="G388" s="325">
        <v>868</v>
      </c>
      <c r="H388" s="325" t="s">
        <v>331</v>
      </c>
      <c r="I388" s="325" t="s">
        <v>332</v>
      </c>
      <c r="J388" s="325" t="str">
        <f t="shared" si="12"/>
        <v>CharWindsor and MaidenheadGenderFemaleGenderFemale</v>
      </c>
      <c r="K388" s="325" t="s">
        <v>475</v>
      </c>
      <c r="L388" s="325" t="s">
        <v>476</v>
      </c>
      <c r="M388" s="325" t="str">
        <f t="shared" si="13"/>
        <v>GenderFemale</v>
      </c>
      <c r="N388" s="325">
        <v>35.200000000000003</v>
      </c>
      <c r="O388" s="325">
        <v>87.6</v>
      </c>
      <c r="P388" s="325">
        <v>37</v>
      </c>
      <c r="Q388" s="325">
        <v>88.1</v>
      </c>
    </row>
    <row r="389" spans="1:17" x14ac:dyDescent="0.25">
      <c r="A389" s="325">
        <v>201718</v>
      </c>
      <c r="B389" s="325" t="s">
        <v>144</v>
      </c>
      <c r="C389" s="325" t="s">
        <v>123</v>
      </c>
      <c r="D389" s="325" t="s">
        <v>38</v>
      </c>
      <c r="E389" s="325" t="s">
        <v>138</v>
      </c>
      <c r="F389" s="325" t="s">
        <v>23</v>
      </c>
      <c r="G389" s="325">
        <v>868</v>
      </c>
      <c r="H389" s="325" t="s">
        <v>331</v>
      </c>
      <c r="I389" s="325" t="s">
        <v>332</v>
      </c>
      <c r="J389" s="325" t="str">
        <f t="shared" si="12"/>
        <v>CharWindsor and MaidenheadGenderMaleGenderMale</v>
      </c>
      <c r="K389" s="325" t="s">
        <v>475</v>
      </c>
      <c r="L389" s="325" t="s">
        <v>477</v>
      </c>
      <c r="M389" s="325" t="str">
        <f t="shared" si="13"/>
        <v>GenderMale</v>
      </c>
      <c r="N389" s="325">
        <v>5</v>
      </c>
      <c r="O389" s="325">
        <v>12.4</v>
      </c>
      <c r="P389" s="325">
        <v>5</v>
      </c>
      <c r="Q389" s="325">
        <v>11.9</v>
      </c>
    </row>
    <row r="390" spans="1:17" x14ac:dyDescent="0.25">
      <c r="A390" s="325">
        <v>201718</v>
      </c>
      <c r="B390" s="325" t="s">
        <v>144</v>
      </c>
      <c r="C390" s="325" t="s">
        <v>123</v>
      </c>
      <c r="D390" s="325" t="s">
        <v>38</v>
      </c>
      <c r="E390" s="325" t="s">
        <v>138</v>
      </c>
      <c r="F390" s="325" t="s">
        <v>23</v>
      </c>
      <c r="G390" s="325">
        <v>872</v>
      </c>
      <c r="H390" s="325" t="s">
        <v>333</v>
      </c>
      <c r="I390" s="325" t="s">
        <v>16</v>
      </c>
      <c r="J390" s="325" t="str">
        <f t="shared" si="12"/>
        <v>CharWokinghamGenderFemaleGenderFemale</v>
      </c>
      <c r="K390" s="325" t="s">
        <v>475</v>
      </c>
      <c r="L390" s="325" t="s">
        <v>476</v>
      </c>
      <c r="M390" s="325" t="str">
        <f t="shared" si="13"/>
        <v>GenderFemale</v>
      </c>
      <c r="N390" s="325">
        <v>48.7</v>
      </c>
      <c r="O390" s="325">
        <v>90.7</v>
      </c>
      <c r="P390" s="325">
        <v>52</v>
      </c>
      <c r="Q390" s="325">
        <v>91.2</v>
      </c>
    </row>
    <row r="391" spans="1:17" x14ac:dyDescent="0.25">
      <c r="A391" s="325">
        <v>201718</v>
      </c>
      <c r="B391" s="325" t="s">
        <v>144</v>
      </c>
      <c r="C391" s="325" t="s">
        <v>123</v>
      </c>
      <c r="D391" s="325" t="s">
        <v>38</v>
      </c>
      <c r="E391" s="325" t="s">
        <v>138</v>
      </c>
      <c r="F391" s="325" t="s">
        <v>23</v>
      </c>
      <c r="G391" s="325">
        <v>872</v>
      </c>
      <c r="H391" s="325" t="s">
        <v>333</v>
      </c>
      <c r="I391" s="325" t="s">
        <v>16</v>
      </c>
      <c r="J391" s="325" t="str">
        <f t="shared" si="12"/>
        <v>CharWokinghamGenderMaleGenderMale</v>
      </c>
      <c r="K391" s="325" t="s">
        <v>475</v>
      </c>
      <c r="L391" s="325" t="s">
        <v>477</v>
      </c>
      <c r="M391" s="325" t="str">
        <f t="shared" si="13"/>
        <v>GenderMale</v>
      </c>
      <c r="N391" s="325">
        <v>5</v>
      </c>
      <c r="O391" s="325">
        <v>9.3000000000000007</v>
      </c>
      <c r="P391" s="325">
        <v>5</v>
      </c>
      <c r="Q391" s="325">
        <v>8.8000000000000007</v>
      </c>
    </row>
    <row r="392" spans="1:17" x14ac:dyDescent="0.25">
      <c r="A392" s="325">
        <v>201718</v>
      </c>
      <c r="B392" s="325" t="s">
        <v>144</v>
      </c>
      <c r="C392" s="325" t="s">
        <v>123</v>
      </c>
      <c r="D392" s="325" t="s">
        <v>38</v>
      </c>
      <c r="E392" s="325" t="s">
        <v>139</v>
      </c>
      <c r="F392" s="325" t="s">
        <v>43</v>
      </c>
      <c r="G392" s="325">
        <v>800</v>
      </c>
      <c r="H392" s="325" t="s">
        <v>334</v>
      </c>
      <c r="I392" s="325" t="s">
        <v>335</v>
      </c>
      <c r="J392" s="325" t="str">
        <f t="shared" si="12"/>
        <v>CharBath and North East SomersetGenderFemaleGenderFemale</v>
      </c>
      <c r="K392" s="325" t="s">
        <v>475</v>
      </c>
      <c r="L392" s="325" t="s">
        <v>476</v>
      </c>
      <c r="M392" s="325" t="str">
        <f t="shared" si="13"/>
        <v>GenderFemale</v>
      </c>
      <c r="N392" s="325">
        <v>79.7</v>
      </c>
      <c r="O392" s="325">
        <v>85.4</v>
      </c>
      <c r="P392" s="325">
        <v>93</v>
      </c>
      <c r="Q392" s="325">
        <v>86.9</v>
      </c>
    </row>
    <row r="393" spans="1:17" x14ac:dyDescent="0.25">
      <c r="A393" s="325">
        <v>201718</v>
      </c>
      <c r="B393" s="325" t="s">
        <v>144</v>
      </c>
      <c r="C393" s="325" t="s">
        <v>123</v>
      </c>
      <c r="D393" s="325" t="s">
        <v>38</v>
      </c>
      <c r="E393" s="325" t="s">
        <v>139</v>
      </c>
      <c r="F393" s="325" t="s">
        <v>43</v>
      </c>
      <c r="G393" s="325">
        <v>800</v>
      </c>
      <c r="H393" s="325" t="s">
        <v>334</v>
      </c>
      <c r="I393" s="325" t="s">
        <v>335</v>
      </c>
      <c r="J393" s="325" t="str">
        <f t="shared" si="12"/>
        <v>CharBath and North East SomersetGenderMaleGenderMale</v>
      </c>
      <c r="K393" s="325" t="s">
        <v>475</v>
      </c>
      <c r="L393" s="325" t="s">
        <v>477</v>
      </c>
      <c r="M393" s="325" t="str">
        <f t="shared" si="13"/>
        <v>GenderMale</v>
      </c>
      <c r="N393" s="325">
        <v>13.6</v>
      </c>
      <c r="O393" s="325">
        <v>14.6</v>
      </c>
      <c r="P393" s="325">
        <v>14</v>
      </c>
      <c r="Q393" s="325">
        <v>13.1</v>
      </c>
    </row>
    <row r="394" spans="1:17" x14ac:dyDescent="0.25">
      <c r="A394" s="325">
        <v>201718</v>
      </c>
      <c r="B394" s="325" t="s">
        <v>144</v>
      </c>
      <c r="C394" s="325" t="s">
        <v>123</v>
      </c>
      <c r="D394" s="325" t="s">
        <v>38</v>
      </c>
      <c r="E394" s="325" t="s">
        <v>139</v>
      </c>
      <c r="F394" s="325" t="s">
        <v>43</v>
      </c>
      <c r="G394" s="325">
        <v>837</v>
      </c>
      <c r="H394" s="325" t="s">
        <v>336</v>
      </c>
      <c r="I394" s="325" t="s">
        <v>337</v>
      </c>
      <c r="J394" s="325" t="str">
        <f t="shared" si="12"/>
        <v>CharBournemouthGenderFemaleGenderFemale</v>
      </c>
      <c r="K394" s="325" t="s">
        <v>475</v>
      </c>
      <c r="L394" s="325" t="s">
        <v>476</v>
      </c>
      <c r="M394" s="325" t="str">
        <f t="shared" si="13"/>
        <v>GenderFemale</v>
      </c>
      <c r="N394" s="325">
        <v>125.5</v>
      </c>
      <c r="O394" s="325">
        <v>85.7</v>
      </c>
      <c r="P394" s="325">
        <v>140</v>
      </c>
      <c r="Q394" s="325">
        <v>86.4</v>
      </c>
    </row>
    <row r="395" spans="1:17" x14ac:dyDescent="0.25">
      <c r="A395" s="325">
        <v>201718</v>
      </c>
      <c r="B395" s="325" t="s">
        <v>144</v>
      </c>
      <c r="C395" s="325" t="s">
        <v>123</v>
      </c>
      <c r="D395" s="325" t="s">
        <v>38</v>
      </c>
      <c r="E395" s="325" t="s">
        <v>139</v>
      </c>
      <c r="F395" s="325" t="s">
        <v>43</v>
      </c>
      <c r="G395" s="325">
        <v>837</v>
      </c>
      <c r="H395" s="325" t="s">
        <v>336</v>
      </c>
      <c r="I395" s="325" t="s">
        <v>337</v>
      </c>
      <c r="J395" s="325" t="str">
        <f t="shared" si="12"/>
        <v>CharBournemouthGenderMaleGenderMale</v>
      </c>
      <c r="K395" s="325" t="s">
        <v>475</v>
      </c>
      <c r="L395" s="325" t="s">
        <v>477</v>
      </c>
      <c r="M395" s="325" t="str">
        <f t="shared" si="13"/>
        <v>GenderMale</v>
      </c>
      <c r="N395" s="325">
        <v>20.9</v>
      </c>
      <c r="O395" s="325">
        <v>14.3</v>
      </c>
      <c r="P395" s="325">
        <v>22</v>
      </c>
      <c r="Q395" s="325">
        <v>13.6</v>
      </c>
    </row>
    <row r="396" spans="1:17" x14ac:dyDescent="0.25">
      <c r="A396" s="325">
        <v>201718</v>
      </c>
      <c r="B396" s="325" t="s">
        <v>144</v>
      </c>
      <c r="C396" s="325" t="s">
        <v>123</v>
      </c>
      <c r="D396" s="325" t="s">
        <v>38</v>
      </c>
      <c r="E396" s="325" t="s">
        <v>139</v>
      </c>
      <c r="F396" s="325" t="s">
        <v>43</v>
      </c>
      <c r="G396" s="325">
        <v>801</v>
      </c>
      <c r="H396" s="325" t="s">
        <v>338</v>
      </c>
      <c r="I396" s="325" t="s">
        <v>339</v>
      </c>
      <c r="J396" s="325" t="str">
        <f t="shared" si="12"/>
        <v>CharBristol City ofGenderFemaleGenderFemale</v>
      </c>
      <c r="K396" s="325" t="s">
        <v>475</v>
      </c>
      <c r="L396" s="325" t="s">
        <v>476</v>
      </c>
      <c r="M396" s="325" t="str">
        <f t="shared" si="13"/>
        <v>GenderFemale</v>
      </c>
      <c r="N396" s="325">
        <v>225.3</v>
      </c>
      <c r="O396" s="325">
        <v>83.8</v>
      </c>
      <c r="P396" s="325">
        <v>267</v>
      </c>
      <c r="Q396" s="325">
        <v>85.9</v>
      </c>
    </row>
    <row r="397" spans="1:17" x14ac:dyDescent="0.25">
      <c r="A397" s="325">
        <v>201718</v>
      </c>
      <c r="B397" s="325" t="s">
        <v>144</v>
      </c>
      <c r="C397" s="325" t="s">
        <v>123</v>
      </c>
      <c r="D397" s="325" t="s">
        <v>38</v>
      </c>
      <c r="E397" s="325" t="s">
        <v>139</v>
      </c>
      <c r="F397" s="325" t="s">
        <v>43</v>
      </c>
      <c r="G397" s="325">
        <v>801</v>
      </c>
      <c r="H397" s="325" t="s">
        <v>338</v>
      </c>
      <c r="I397" s="325" t="s">
        <v>339</v>
      </c>
      <c r="J397" s="325" t="str">
        <f t="shared" si="12"/>
        <v>CharBristol City ofGenderMaleGenderMale</v>
      </c>
      <c r="K397" s="325" t="s">
        <v>475</v>
      </c>
      <c r="L397" s="325" t="s">
        <v>477</v>
      </c>
      <c r="M397" s="325" t="str">
        <f t="shared" si="13"/>
        <v>GenderMale</v>
      </c>
      <c r="N397" s="325">
        <v>43.4</v>
      </c>
      <c r="O397" s="325">
        <v>16.2</v>
      </c>
      <c r="P397" s="325">
        <v>44</v>
      </c>
      <c r="Q397" s="325">
        <v>14.1</v>
      </c>
    </row>
    <row r="398" spans="1:17" x14ac:dyDescent="0.25">
      <c r="A398" s="325">
        <v>201718</v>
      </c>
      <c r="B398" s="325" t="s">
        <v>144</v>
      </c>
      <c r="C398" s="325" t="s">
        <v>123</v>
      </c>
      <c r="D398" s="325" t="s">
        <v>38</v>
      </c>
      <c r="E398" s="325" t="s">
        <v>139</v>
      </c>
      <c r="F398" s="325" t="s">
        <v>43</v>
      </c>
      <c r="G398" s="325">
        <v>908</v>
      </c>
      <c r="H398" s="325" t="s">
        <v>340</v>
      </c>
      <c r="I398" s="325" t="s">
        <v>341</v>
      </c>
      <c r="J398" s="325" t="str">
        <f t="shared" si="12"/>
        <v>CharCornwallGenderFemaleGenderFemale</v>
      </c>
      <c r="K398" s="325" t="s">
        <v>475</v>
      </c>
      <c r="L398" s="325" t="s">
        <v>476</v>
      </c>
      <c r="M398" s="325" t="str">
        <f t="shared" si="13"/>
        <v>GenderFemale</v>
      </c>
      <c r="N398" s="325" t="s">
        <v>362</v>
      </c>
      <c r="O398" s="325" t="s">
        <v>362</v>
      </c>
      <c r="P398" s="325" t="s">
        <v>362</v>
      </c>
      <c r="Q398" s="325" t="s">
        <v>362</v>
      </c>
    </row>
    <row r="399" spans="1:17" x14ac:dyDescent="0.25">
      <c r="A399" s="325">
        <v>201718</v>
      </c>
      <c r="B399" s="325" t="s">
        <v>144</v>
      </c>
      <c r="C399" s="325" t="s">
        <v>123</v>
      </c>
      <c r="D399" s="325" t="s">
        <v>38</v>
      </c>
      <c r="E399" s="325" t="s">
        <v>139</v>
      </c>
      <c r="F399" s="325" t="s">
        <v>43</v>
      </c>
      <c r="G399" s="325">
        <v>908</v>
      </c>
      <c r="H399" s="325" t="s">
        <v>340</v>
      </c>
      <c r="I399" s="325" t="s">
        <v>341</v>
      </c>
      <c r="J399" s="325" t="str">
        <f t="shared" si="12"/>
        <v>CharCornwallGenderMaleGenderMale</v>
      </c>
      <c r="K399" s="325" t="s">
        <v>475</v>
      </c>
      <c r="L399" s="325" t="s">
        <v>477</v>
      </c>
      <c r="M399" s="325" t="str">
        <f t="shared" si="13"/>
        <v>GenderMale</v>
      </c>
      <c r="N399" s="325" t="s">
        <v>362</v>
      </c>
      <c r="O399" s="325" t="s">
        <v>362</v>
      </c>
      <c r="P399" s="325" t="s">
        <v>362</v>
      </c>
      <c r="Q399" s="325" t="s">
        <v>362</v>
      </c>
    </row>
    <row r="400" spans="1:17" x14ac:dyDescent="0.25">
      <c r="A400" s="325">
        <v>201718</v>
      </c>
      <c r="B400" s="325" t="s">
        <v>144</v>
      </c>
      <c r="C400" s="325" t="s">
        <v>123</v>
      </c>
      <c r="D400" s="325" t="s">
        <v>38</v>
      </c>
      <c r="E400" s="325" t="s">
        <v>139</v>
      </c>
      <c r="F400" s="325" t="s">
        <v>43</v>
      </c>
      <c r="G400" s="325">
        <v>878</v>
      </c>
      <c r="H400" s="325" t="s">
        <v>342</v>
      </c>
      <c r="I400" s="325" t="s">
        <v>343</v>
      </c>
      <c r="J400" s="325" t="str">
        <f t="shared" si="12"/>
        <v>CharDevonGenderFemaleGenderFemale</v>
      </c>
      <c r="K400" s="325" t="s">
        <v>475</v>
      </c>
      <c r="L400" s="325" t="s">
        <v>476</v>
      </c>
      <c r="M400" s="325" t="str">
        <f t="shared" si="13"/>
        <v>GenderFemale</v>
      </c>
      <c r="N400" s="325">
        <v>257.3</v>
      </c>
      <c r="O400" s="325">
        <v>81.2</v>
      </c>
      <c r="P400" s="325">
        <v>281</v>
      </c>
      <c r="Q400" s="325">
        <v>81.400000000000006</v>
      </c>
    </row>
    <row r="401" spans="1:17" x14ac:dyDescent="0.25">
      <c r="A401" s="325">
        <v>201718</v>
      </c>
      <c r="B401" s="325" t="s">
        <v>144</v>
      </c>
      <c r="C401" s="325" t="s">
        <v>123</v>
      </c>
      <c r="D401" s="325" t="s">
        <v>38</v>
      </c>
      <c r="E401" s="325" t="s">
        <v>139</v>
      </c>
      <c r="F401" s="325" t="s">
        <v>43</v>
      </c>
      <c r="G401" s="325">
        <v>878</v>
      </c>
      <c r="H401" s="325" t="s">
        <v>342</v>
      </c>
      <c r="I401" s="325" t="s">
        <v>343</v>
      </c>
      <c r="J401" s="325" t="str">
        <f t="shared" si="12"/>
        <v>CharDevonGenderMaleGenderMale</v>
      </c>
      <c r="K401" s="325" t="s">
        <v>475</v>
      </c>
      <c r="L401" s="325" t="s">
        <v>477</v>
      </c>
      <c r="M401" s="325" t="str">
        <f t="shared" si="13"/>
        <v>GenderMale</v>
      </c>
      <c r="N401" s="325">
        <v>59.4</v>
      </c>
      <c r="O401" s="325">
        <v>18.8</v>
      </c>
      <c r="P401" s="325">
        <v>64</v>
      </c>
      <c r="Q401" s="325">
        <v>18.600000000000001</v>
      </c>
    </row>
    <row r="402" spans="1:17" x14ac:dyDescent="0.25">
      <c r="A402" s="325">
        <v>201718</v>
      </c>
      <c r="B402" s="325" t="s">
        <v>144</v>
      </c>
      <c r="C402" s="325" t="s">
        <v>123</v>
      </c>
      <c r="D402" s="325" t="s">
        <v>38</v>
      </c>
      <c r="E402" s="325" t="s">
        <v>139</v>
      </c>
      <c r="F402" s="325" t="s">
        <v>43</v>
      </c>
      <c r="G402" s="325">
        <v>835</v>
      </c>
      <c r="H402" s="325" t="s">
        <v>344</v>
      </c>
      <c r="I402" s="325" t="s">
        <v>345</v>
      </c>
      <c r="J402" s="325" t="str">
        <f t="shared" si="12"/>
        <v>CharDorsetGenderFemaleGenderFemale</v>
      </c>
      <c r="K402" s="325" t="s">
        <v>475</v>
      </c>
      <c r="L402" s="325" t="s">
        <v>476</v>
      </c>
      <c r="M402" s="325" t="str">
        <f t="shared" si="13"/>
        <v>GenderFemale</v>
      </c>
      <c r="N402" s="325">
        <v>163.30000000000001</v>
      </c>
      <c r="O402" s="325">
        <v>81.900000000000006</v>
      </c>
      <c r="P402" s="325">
        <v>178</v>
      </c>
      <c r="Q402" s="325">
        <v>82.4</v>
      </c>
    </row>
    <row r="403" spans="1:17" x14ac:dyDescent="0.25">
      <c r="A403" s="325">
        <v>201718</v>
      </c>
      <c r="B403" s="325" t="s">
        <v>144</v>
      </c>
      <c r="C403" s="325" t="s">
        <v>123</v>
      </c>
      <c r="D403" s="325" t="s">
        <v>38</v>
      </c>
      <c r="E403" s="325" t="s">
        <v>139</v>
      </c>
      <c r="F403" s="325" t="s">
        <v>43</v>
      </c>
      <c r="G403" s="325">
        <v>835</v>
      </c>
      <c r="H403" s="325" t="s">
        <v>344</v>
      </c>
      <c r="I403" s="325" t="s">
        <v>345</v>
      </c>
      <c r="J403" s="325" t="str">
        <f t="shared" si="12"/>
        <v>CharDorsetGenderMaleGenderMale</v>
      </c>
      <c r="K403" s="325" t="s">
        <v>475</v>
      </c>
      <c r="L403" s="325" t="s">
        <v>477</v>
      </c>
      <c r="M403" s="325" t="str">
        <f t="shared" si="13"/>
        <v>GenderMale</v>
      </c>
      <c r="N403" s="325">
        <v>36</v>
      </c>
      <c r="O403" s="325">
        <v>18.100000000000001</v>
      </c>
      <c r="P403" s="325">
        <v>38</v>
      </c>
      <c r="Q403" s="325">
        <v>17.600000000000001</v>
      </c>
    </row>
    <row r="404" spans="1:17" x14ac:dyDescent="0.25">
      <c r="A404" s="325">
        <v>201718</v>
      </c>
      <c r="B404" s="325" t="s">
        <v>144</v>
      </c>
      <c r="C404" s="325" t="s">
        <v>123</v>
      </c>
      <c r="D404" s="325" t="s">
        <v>38</v>
      </c>
      <c r="E404" s="325" t="s">
        <v>139</v>
      </c>
      <c r="F404" s="325" t="s">
        <v>43</v>
      </c>
      <c r="G404" s="325">
        <v>916</v>
      </c>
      <c r="H404" s="325" t="s">
        <v>346</v>
      </c>
      <c r="I404" s="325" t="s">
        <v>347</v>
      </c>
      <c r="J404" s="325" t="str">
        <f t="shared" si="12"/>
        <v>CharGloucestershireGenderFemaleGenderFemale</v>
      </c>
      <c r="K404" s="325" t="s">
        <v>475</v>
      </c>
      <c r="L404" s="325" t="s">
        <v>476</v>
      </c>
      <c r="M404" s="325" t="str">
        <f t="shared" si="13"/>
        <v>GenderFemale</v>
      </c>
      <c r="N404" s="325">
        <v>229.7</v>
      </c>
      <c r="O404" s="325">
        <v>87</v>
      </c>
      <c r="P404" s="325">
        <v>260</v>
      </c>
      <c r="Q404" s="325">
        <v>87.8</v>
      </c>
    </row>
    <row r="405" spans="1:17" x14ac:dyDescent="0.25">
      <c r="A405" s="325">
        <v>201718</v>
      </c>
      <c r="B405" s="325" t="s">
        <v>144</v>
      </c>
      <c r="C405" s="325" t="s">
        <v>123</v>
      </c>
      <c r="D405" s="325" t="s">
        <v>38</v>
      </c>
      <c r="E405" s="325" t="s">
        <v>139</v>
      </c>
      <c r="F405" s="325" t="s">
        <v>43</v>
      </c>
      <c r="G405" s="325">
        <v>916</v>
      </c>
      <c r="H405" s="325" t="s">
        <v>346</v>
      </c>
      <c r="I405" s="325" t="s">
        <v>347</v>
      </c>
      <c r="J405" s="325" t="str">
        <f t="shared" si="12"/>
        <v>CharGloucestershireGenderMaleGenderMale</v>
      </c>
      <c r="K405" s="325" t="s">
        <v>475</v>
      </c>
      <c r="L405" s="325" t="s">
        <v>477</v>
      </c>
      <c r="M405" s="325" t="str">
        <f t="shared" si="13"/>
        <v>GenderMale</v>
      </c>
      <c r="N405" s="325">
        <v>34.299999999999997</v>
      </c>
      <c r="O405" s="325">
        <v>13</v>
      </c>
      <c r="P405" s="325">
        <v>36</v>
      </c>
      <c r="Q405" s="325">
        <v>12.2</v>
      </c>
    </row>
    <row r="406" spans="1:17" x14ac:dyDescent="0.25">
      <c r="A406" s="325">
        <v>201718</v>
      </c>
      <c r="B406" s="325" t="s">
        <v>144</v>
      </c>
      <c r="C406" s="325" t="s">
        <v>123</v>
      </c>
      <c r="D406" s="325" t="s">
        <v>38</v>
      </c>
      <c r="E406" s="325" t="s">
        <v>139</v>
      </c>
      <c r="F406" s="325" t="s">
        <v>43</v>
      </c>
      <c r="G406" s="325">
        <v>420</v>
      </c>
      <c r="H406" s="325" t="s">
        <v>348</v>
      </c>
      <c r="I406" s="325" t="s">
        <v>349</v>
      </c>
      <c r="J406" s="325" t="str">
        <f t="shared" si="12"/>
        <v>CharIsles of ScillyGenderFemaleGenderFemale</v>
      </c>
      <c r="K406" s="325" t="s">
        <v>475</v>
      </c>
      <c r="L406" s="325" t="s">
        <v>476</v>
      </c>
      <c r="M406" s="325" t="str">
        <f t="shared" si="13"/>
        <v>GenderFemale</v>
      </c>
      <c r="N406" s="325">
        <v>2</v>
      </c>
      <c r="O406" s="325">
        <v>100</v>
      </c>
      <c r="P406" s="325">
        <v>2</v>
      </c>
      <c r="Q406" s="325">
        <v>100</v>
      </c>
    </row>
    <row r="407" spans="1:17" x14ac:dyDescent="0.25">
      <c r="A407" s="325">
        <v>201718</v>
      </c>
      <c r="B407" s="325" t="s">
        <v>144</v>
      </c>
      <c r="C407" s="325" t="s">
        <v>123</v>
      </c>
      <c r="D407" s="325" t="s">
        <v>38</v>
      </c>
      <c r="E407" s="325" t="s">
        <v>139</v>
      </c>
      <c r="F407" s="325" t="s">
        <v>43</v>
      </c>
      <c r="G407" s="325">
        <v>420</v>
      </c>
      <c r="H407" s="325" t="s">
        <v>348</v>
      </c>
      <c r="I407" s="325" t="s">
        <v>349</v>
      </c>
      <c r="J407" s="325" t="str">
        <f t="shared" si="12"/>
        <v>CharIsles of ScillyGenderMaleGenderMale</v>
      </c>
      <c r="K407" s="325" t="s">
        <v>475</v>
      </c>
      <c r="L407" s="325" t="s">
        <v>477</v>
      </c>
      <c r="M407" s="325" t="str">
        <f t="shared" si="13"/>
        <v>GenderMale</v>
      </c>
      <c r="N407" s="325">
        <v>0</v>
      </c>
      <c r="O407" s="325">
        <v>0</v>
      </c>
      <c r="P407" s="325">
        <v>0</v>
      </c>
      <c r="Q407" s="325">
        <v>0</v>
      </c>
    </row>
    <row r="408" spans="1:17" x14ac:dyDescent="0.25">
      <c r="A408" s="325">
        <v>201718</v>
      </c>
      <c r="B408" s="325" t="s">
        <v>144</v>
      </c>
      <c r="C408" s="325" t="s">
        <v>123</v>
      </c>
      <c r="D408" s="325" t="s">
        <v>38</v>
      </c>
      <c r="E408" s="325" t="s">
        <v>139</v>
      </c>
      <c r="F408" s="325" t="s">
        <v>43</v>
      </c>
      <c r="G408" s="325">
        <v>802</v>
      </c>
      <c r="H408" s="325" t="s">
        <v>351</v>
      </c>
      <c r="I408" s="325" t="s">
        <v>352</v>
      </c>
      <c r="J408" s="325" t="str">
        <f t="shared" si="12"/>
        <v>CharNorth SomersetGenderFemaleGenderFemale</v>
      </c>
      <c r="K408" s="325" t="s">
        <v>475</v>
      </c>
      <c r="L408" s="325" t="s">
        <v>476</v>
      </c>
      <c r="M408" s="325" t="str">
        <f t="shared" si="13"/>
        <v>GenderFemale</v>
      </c>
      <c r="N408" s="325">
        <v>71.900000000000006</v>
      </c>
      <c r="O408" s="325">
        <v>85.8</v>
      </c>
      <c r="P408" s="325">
        <v>82</v>
      </c>
      <c r="Q408" s="325">
        <v>86.3</v>
      </c>
    </row>
    <row r="409" spans="1:17" x14ac:dyDescent="0.25">
      <c r="A409" s="325">
        <v>201718</v>
      </c>
      <c r="B409" s="325" t="s">
        <v>144</v>
      </c>
      <c r="C409" s="325" t="s">
        <v>123</v>
      </c>
      <c r="D409" s="325" t="s">
        <v>38</v>
      </c>
      <c r="E409" s="325" t="s">
        <v>139</v>
      </c>
      <c r="F409" s="325" t="s">
        <v>43</v>
      </c>
      <c r="G409" s="325">
        <v>802</v>
      </c>
      <c r="H409" s="325" t="s">
        <v>351</v>
      </c>
      <c r="I409" s="325" t="s">
        <v>352</v>
      </c>
      <c r="J409" s="325" t="str">
        <f t="shared" si="12"/>
        <v>CharNorth SomersetGenderMaleGenderMale</v>
      </c>
      <c r="K409" s="325" t="s">
        <v>475</v>
      </c>
      <c r="L409" s="325" t="s">
        <v>477</v>
      </c>
      <c r="M409" s="325" t="str">
        <f t="shared" si="13"/>
        <v>GenderMale</v>
      </c>
      <c r="N409" s="325">
        <v>11.9</v>
      </c>
      <c r="O409" s="325">
        <v>14.2</v>
      </c>
      <c r="P409" s="325">
        <v>13</v>
      </c>
      <c r="Q409" s="325">
        <v>13.7</v>
      </c>
    </row>
    <row r="410" spans="1:17" x14ac:dyDescent="0.25">
      <c r="A410" s="325">
        <v>201718</v>
      </c>
      <c r="B410" s="325" t="s">
        <v>144</v>
      </c>
      <c r="C410" s="325" t="s">
        <v>123</v>
      </c>
      <c r="D410" s="325" t="s">
        <v>38</v>
      </c>
      <c r="E410" s="325" t="s">
        <v>139</v>
      </c>
      <c r="F410" s="325" t="s">
        <v>43</v>
      </c>
      <c r="G410" s="325">
        <v>879</v>
      </c>
      <c r="H410" s="325" t="s">
        <v>353</v>
      </c>
      <c r="I410" s="325" t="s">
        <v>354</v>
      </c>
      <c r="J410" s="325" t="str">
        <f t="shared" si="12"/>
        <v>CharPlymouthGenderFemaleGenderFemale</v>
      </c>
      <c r="K410" s="325" t="s">
        <v>475</v>
      </c>
      <c r="L410" s="325" t="s">
        <v>476</v>
      </c>
      <c r="M410" s="325" t="str">
        <f t="shared" si="13"/>
        <v>GenderFemale</v>
      </c>
      <c r="N410" s="325">
        <v>141.9</v>
      </c>
      <c r="O410" s="325">
        <v>85.8</v>
      </c>
      <c r="P410" s="325">
        <v>146</v>
      </c>
      <c r="Q410" s="325">
        <v>85.9</v>
      </c>
    </row>
    <row r="411" spans="1:17" x14ac:dyDescent="0.25">
      <c r="A411" s="325">
        <v>201718</v>
      </c>
      <c r="B411" s="325" t="s">
        <v>144</v>
      </c>
      <c r="C411" s="325" t="s">
        <v>123</v>
      </c>
      <c r="D411" s="325" t="s">
        <v>38</v>
      </c>
      <c r="E411" s="325" t="s">
        <v>139</v>
      </c>
      <c r="F411" s="325" t="s">
        <v>43</v>
      </c>
      <c r="G411" s="325">
        <v>879</v>
      </c>
      <c r="H411" s="325" t="s">
        <v>353</v>
      </c>
      <c r="I411" s="325" t="s">
        <v>354</v>
      </c>
      <c r="J411" s="325" t="str">
        <f t="shared" si="12"/>
        <v>CharPlymouthGenderMaleGenderMale</v>
      </c>
      <c r="K411" s="325" t="s">
        <v>475</v>
      </c>
      <c r="L411" s="325" t="s">
        <v>477</v>
      </c>
      <c r="M411" s="325" t="str">
        <f t="shared" si="13"/>
        <v>GenderMale</v>
      </c>
      <c r="N411" s="325">
        <v>23.5</v>
      </c>
      <c r="O411" s="325">
        <v>14.2</v>
      </c>
      <c r="P411" s="325">
        <v>24</v>
      </c>
      <c r="Q411" s="325">
        <v>14.1</v>
      </c>
    </row>
    <row r="412" spans="1:17" x14ac:dyDescent="0.25">
      <c r="A412" s="325">
        <v>201718</v>
      </c>
      <c r="B412" s="325" t="s">
        <v>144</v>
      </c>
      <c r="C412" s="325" t="s">
        <v>123</v>
      </c>
      <c r="D412" s="325" t="s">
        <v>38</v>
      </c>
      <c r="E412" s="325" t="s">
        <v>139</v>
      </c>
      <c r="F412" s="325" t="s">
        <v>43</v>
      </c>
      <c r="G412" s="325">
        <v>836</v>
      </c>
      <c r="H412" s="325" t="s">
        <v>355</v>
      </c>
      <c r="I412" s="325" t="s">
        <v>356</v>
      </c>
      <c r="J412" s="325" t="str">
        <f t="shared" si="12"/>
        <v>CharPooleGenderFemaleGenderFemale</v>
      </c>
      <c r="K412" s="325" t="s">
        <v>475</v>
      </c>
      <c r="L412" s="325" t="s">
        <v>476</v>
      </c>
      <c r="M412" s="325" t="str">
        <f t="shared" si="13"/>
        <v>GenderFemale</v>
      </c>
      <c r="N412" s="325">
        <v>80.400000000000006</v>
      </c>
      <c r="O412" s="325">
        <v>82.4</v>
      </c>
      <c r="P412" s="325">
        <v>89</v>
      </c>
      <c r="Q412" s="325">
        <v>81.7</v>
      </c>
    </row>
    <row r="413" spans="1:17" x14ac:dyDescent="0.25">
      <c r="A413" s="325">
        <v>201718</v>
      </c>
      <c r="B413" s="325" t="s">
        <v>144</v>
      </c>
      <c r="C413" s="325" t="s">
        <v>123</v>
      </c>
      <c r="D413" s="325" t="s">
        <v>38</v>
      </c>
      <c r="E413" s="325" t="s">
        <v>139</v>
      </c>
      <c r="F413" s="325" t="s">
        <v>43</v>
      </c>
      <c r="G413" s="325">
        <v>836</v>
      </c>
      <c r="H413" s="325" t="s">
        <v>355</v>
      </c>
      <c r="I413" s="325" t="s">
        <v>356</v>
      </c>
      <c r="J413" s="325" t="str">
        <f t="shared" si="12"/>
        <v>CharPooleGenderMaleGenderMale</v>
      </c>
      <c r="K413" s="325" t="s">
        <v>475</v>
      </c>
      <c r="L413" s="325" t="s">
        <v>477</v>
      </c>
      <c r="M413" s="325" t="str">
        <f t="shared" si="13"/>
        <v>GenderMale</v>
      </c>
      <c r="N413" s="325">
        <v>17.100000000000001</v>
      </c>
      <c r="O413" s="325">
        <v>17.600000000000001</v>
      </c>
      <c r="P413" s="325">
        <v>20</v>
      </c>
      <c r="Q413" s="325">
        <v>18.3</v>
      </c>
    </row>
    <row r="414" spans="1:17" x14ac:dyDescent="0.25">
      <c r="A414" s="325">
        <v>201718</v>
      </c>
      <c r="B414" s="325" t="s">
        <v>144</v>
      </c>
      <c r="C414" s="325" t="s">
        <v>123</v>
      </c>
      <c r="D414" s="325" t="s">
        <v>38</v>
      </c>
      <c r="E414" s="325" t="s">
        <v>139</v>
      </c>
      <c r="F414" s="325" t="s">
        <v>43</v>
      </c>
      <c r="G414" s="325">
        <v>933</v>
      </c>
      <c r="H414" s="325" t="s">
        <v>357</v>
      </c>
      <c r="I414" s="325" t="s">
        <v>27</v>
      </c>
      <c r="J414" s="325" t="str">
        <f t="shared" si="12"/>
        <v>CharSomersetGenderFemaleGenderFemale</v>
      </c>
      <c r="K414" s="325" t="s">
        <v>475</v>
      </c>
      <c r="L414" s="325" t="s">
        <v>476</v>
      </c>
      <c r="M414" s="325" t="str">
        <f t="shared" si="13"/>
        <v>GenderFemale</v>
      </c>
      <c r="N414" s="325">
        <v>201.5</v>
      </c>
      <c r="O414" s="325">
        <v>86.4</v>
      </c>
      <c r="P414" s="325">
        <v>220</v>
      </c>
      <c r="Q414" s="325">
        <v>87</v>
      </c>
    </row>
    <row r="415" spans="1:17" x14ac:dyDescent="0.25">
      <c r="A415" s="325">
        <v>201718</v>
      </c>
      <c r="B415" s="325" t="s">
        <v>144</v>
      </c>
      <c r="C415" s="325" t="s">
        <v>123</v>
      </c>
      <c r="D415" s="325" t="s">
        <v>38</v>
      </c>
      <c r="E415" s="325" t="s">
        <v>139</v>
      </c>
      <c r="F415" s="325" t="s">
        <v>43</v>
      </c>
      <c r="G415" s="325">
        <v>933</v>
      </c>
      <c r="H415" s="325" t="s">
        <v>357</v>
      </c>
      <c r="I415" s="325" t="s">
        <v>27</v>
      </c>
      <c r="J415" s="325" t="str">
        <f t="shared" si="12"/>
        <v>CharSomersetGenderMaleGenderMale</v>
      </c>
      <c r="K415" s="325" t="s">
        <v>475</v>
      </c>
      <c r="L415" s="325" t="s">
        <v>477</v>
      </c>
      <c r="M415" s="325" t="str">
        <f t="shared" si="13"/>
        <v>GenderMale</v>
      </c>
      <c r="N415" s="325">
        <v>31.7</v>
      </c>
      <c r="O415" s="325">
        <v>13.6</v>
      </c>
      <c r="P415" s="325">
        <v>33</v>
      </c>
      <c r="Q415" s="325">
        <v>13</v>
      </c>
    </row>
    <row r="416" spans="1:17" x14ac:dyDescent="0.25">
      <c r="A416" s="325">
        <v>201718</v>
      </c>
      <c r="B416" s="325" t="s">
        <v>144</v>
      </c>
      <c r="C416" s="325" t="s">
        <v>123</v>
      </c>
      <c r="D416" s="325" t="s">
        <v>38</v>
      </c>
      <c r="E416" s="325" t="s">
        <v>139</v>
      </c>
      <c r="F416" s="325" t="s">
        <v>43</v>
      </c>
      <c r="G416" s="325">
        <v>803</v>
      </c>
      <c r="H416" s="325" t="s">
        <v>358</v>
      </c>
      <c r="I416" s="325" t="s">
        <v>359</v>
      </c>
      <c r="J416" s="325" t="str">
        <f t="shared" si="12"/>
        <v>CharSouth GloucestershireGenderFemaleGenderFemale</v>
      </c>
      <c r="K416" s="325" t="s">
        <v>475</v>
      </c>
      <c r="L416" s="325" t="s">
        <v>476</v>
      </c>
      <c r="M416" s="325" t="str">
        <f t="shared" si="13"/>
        <v>GenderFemale</v>
      </c>
      <c r="N416" s="325">
        <v>89.5</v>
      </c>
      <c r="O416" s="325">
        <v>77.5</v>
      </c>
      <c r="P416" s="325">
        <v>97</v>
      </c>
      <c r="Q416" s="325">
        <v>78.900000000000006</v>
      </c>
    </row>
    <row r="417" spans="1:17" x14ac:dyDescent="0.25">
      <c r="A417" s="325">
        <v>201718</v>
      </c>
      <c r="B417" s="325" t="s">
        <v>144</v>
      </c>
      <c r="C417" s="325" t="s">
        <v>123</v>
      </c>
      <c r="D417" s="325" t="s">
        <v>38</v>
      </c>
      <c r="E417" s="325" t="s">
        <v>139</v>
      </c>
      <c r="F417" s="325" t="s">
        <v>43</v>
      </c>
      <c r="G417" s="325">
        <v>803</v>
      </c>
      <c r="H417" s="325" t="s">
        <v>358</v>
      </c>
      <c r="I417" s="325" t="s">
        <v>359</v>
      </c>
      <c r="J417" s="325" t="str">
        <f t="shared" si="12"/>
        <v>CharSouth GloucestershireGenderMaleGenderMale</v>
      </c>
      <c r="K417" s="325" t="s">
        <v>475</v>
      </c>
      <c r="L417" s="325" t="s">
        <v>477</v>
      </c>
      <c r="M417" s="325" t="str">
        <f t="shared" si="13"/>
        <v>GenderMale</v>
      </c>
      <c r="N417" s="325">
        <v>26</v>
      </c>
      <c r="O417" s="325">
        <v>22.5</v>
      </c>
      <c r="P417" s="325">
        <v>26</v>
      </c>
      <c r="Q417" s="325">
        <v>21.1</v>
      </c>
    </row>
    <row r="418" spans="1:17" x14ac:dyDescent="0.25">
      <c r="A418" s="325">
        <v>201718</v>
      </c>
      <c r="B418" s="325" t="s">
        <v>144</v>
      </c>
      <c r="C418" s="325" t="s">
        <v>123</v>
      </c>
      <c r="D418" s="325" t="s">
        <v>38</v>
      </c>
      <c r="E418" s="325" t="s">
        <v>139</v>
      </c>
      <c r="F418" s="325" t="s">
        <v>43</v>
      </c>
      <c r="G418" s="325">
        <v>866</v>
      </c>
      <c r="H418" s="325" t="s">
        <v>360</v>
      </c>
      <c r="I418" s="325" t="s">
        <v>41</v>
      </c>
      <c r="J418" s="325" t="str">
        <f t="shared" si="12"/>
        <v>CharSwindonGenderFemaleGenderFemale</v>
      </c>
      <c r="K418" s="325" t="s">
        <v>475</v>
      </c>
      <c r="L418" s="325" t="s">
        <v>476</v>
      </c>
      <c r="M418" s="325" t="str">
        <f t="shared" si="13"/>
        <v>GenderFemale</v>
      </c>
      <c r="N418" s="325">
        <v>72.8</v>
      </c>
      <c r="O418" s="325">
        <v>83</v>
      </c>
      <c r="P418" s="325">
        <v>77</v>
      </c>
      <c r="Q418" s="325">
        <v>81.099999999999994</v>
      </c>
    </row>
    <row r="419" spans="1:17" x14ac:dyDescent="0.25">
      <c r="A419" s="325">
        <v>201718</v>
      </c>
      <c r="B419" s="325" t="s">
        <v>144</v>
      </c>
      <c r="C419" s="325" t="s">
        <v>123</v>
      </c>
      <c r="D419" s="325" t="s">
        <v>38</v>
      </c>
      <c r="E419" s="325" t="s">
        <v>139</v>
      </c>
      <c r="F419" s="325" t="s">
        <v>43</v>
      </c>
      <c r="G419" s="325">
        <v>866</v>
      </c>
      <c r="H419" s="325" t="s">
        <v>360</v>
      </c>
      <c r="I419" s="325" t="s">
        <v>41</v>
      </c>
      <c r="J419" s="325" t="str">
        <f t="shared" si="12"/>
        <v>CharSwindonGenderMaleGenderMale</v>
      </c>
      <c r="K419" s="325" t="s">
        <v>475</v>
      </c>
      <c r="L419" s="325" t="s">
        <v>477</v>
      </c>
      <c r="M419" s="325" t="str">
        <f t="shared" si="13"/>
        <v>GenderMale</v>
      </c>
      <c r="N419" s="325">
        <v>14.9</v>
      </c>
      <c r="O419" s="325">
        <v>17</v>
      </c>
      <c r="P419" s="325">
        <v>18</v>
      </c>
      <c r="Q419" s="325">
        <v>18.899999999999999</v>
      </c>
    </row>
    <row r="420" spans="1:17" x14ac:dyDescent="0.25">
      <c r="A420" s="325">
        <v>201718</v>
      </c>
      <c r="B420" s="325" t="s">
        <v>144</v>
      </c>
      <c r="C420" s="325" t="s">
        <v>123</v>
      </c>
      <c r="D420" s="325" t="s">
        <v>38</v>
      </c>
      <c r="E420" s="325" t="s">
        <v>139</v>
      </c>
      <c r="F420" s="325" t="s">
        <v>43</v>
      </c>
      <c r="G420" s="325">
        <v>880</v>
      </c>
      <c r="H420" s="325" t="s">
        <v>361</v>
      </c>
      <c r="I420" s="325" t="s">
        <v>76</v>
      </c>
      <c r="J420" s="325" t="str">
        <f t="shared" si="12"/>
        <v>CharTorbayGenderFemaleGenderFemale</v>
      </c>
      <c r="K420" s="325" t="s">
        <v>475</v>
      </c>
      <c r="L420" s="325" t="s">
        <v>476</v>
      </c>
      <c r="M420" s="325" t="str">
        <f t="shared" si="13"/>
        <v>GenderFemale</v>
      </c>
      <c r="N420" s="325">
        <v>57</v>
      </c>
      <c r="O420" s="325">
        <v>78.599999999999994</v>
      </c>
      <c r="P420" s="325">
        <v>63</v>
      </c>
      <c r="Q420" s="325">
        <v>79.7</v>
      </c>
    </row>
    <row r="421" spans="1:17" x14ac:dyDescent="0.25">
      <c r="A421" s="325">
        <v>201718</v>
      </c>
      <c r="B421" s="325" t="s">
        <v>144</v>
      </c>
      <c r="C421" s="325" t="s">
        <v>123</v>
      </c>
      <c r="D421" s="325" t="s">
        <v>38</v>
      </c>
      <c r="E421" s="325" t="s">
        <v>139</v>
      </c>
      <c r="F421" s="325" t="s">
        <v>43</v>
      </c>
      <c r="G421" s="325">
        <v>880</v>
      </c>
      <c r="H421" s="325" t="s">
        <v>361</v>
      </c>
      <c r="I421" s="325" t="s">
        <v>76</v>
      </c>
      <c r="J421" s="325" t="str">
        <f t="shared" si="12"/>
        <v>CharTorbayGenderMaleGenderMale</v>
      </c>
      <c r="K421" s="325" t="s">
        <v>475</v>
      </c>
      <c r="L421" s="325" t="s">
        <v>477</v>
      </c>
      <c r="M421" s="325" t="str">
        <f t="shared" si="13"/>
        <v>GenderMale</v>
      </c>
      <c r="N421" s="325">
        <v>15.5</v>
      </c>
      <c r="O421" s="325">
        <v>21.4</v>
      </c>
      <c r="P421" s="325">
        <v>16</v>
      </c>
      <c r="Q421" s="325">
        <v>20.3</v>
      </c>
    </row>
    <row r="422" spans="1:17" x14ac:dyDescent="0.25">
      <c r="A422" s="325">
        <v>201718</v>
      </c>
      <c r="B422" s="325" t="s">
        <v>144</v>
      </c>
      <c r="C422" s="325" t="s">
        <v>123</v>
      </c>
      <c r="D422" s="325" t="s">
        <v>38</v>
      </c>
      <c r="E422" s="325" t="s">
        <v>139</v>
      </c>
      <c r="F422" s="325" t="s">
        <v>43</v>
      </c>
      <c r="G422" s="325">
        <v>865</v>
      </c>
      <c r="H422" s="325" t="s">
        <v>363</v>
      </c>
      <c r="I422" s="325" t="s">
        <v>364</v>
      </c>
      <c r="J422" s="325" t="str">
        <f t="shared" si="12"/>
        <v>CharWiltshireGenderFemaleGenderFemale</v>
      </c>
      <c r="K422" s="325" t="s">
        <v>475</v>
      </c>
      <c r="L422" s="325" t="s">
        <v>476</v>
      </c>
      <c r="M422" s="325" t="str">
        <f t="shared" si="13"/>
        <v>GenderFemale</v>
      </c>
      <c r="N422" s="325">
        <v>185.6</v>
      </c>
      <c r="O422" s="325">
        <v>89.6</v>
      </c>
      <c r="P422" s="325">
        <v>204</v>
      </c>
      <c r="Q422" s="325">
        <v>90.3</v>
      </c>
    </row>
    <row r="423" spans="1:17" x14ac:dyDescent="0.25">
      <c r="A423" s="325">
        <v>201718</v>
      </c>
      <c r="B423" s="325" t="s">
        <v>144</v>
      </c>
      <c r="C423" s="325" t="s">
        <v>123</v>
      </c>
      <c r="D423" s="325" t="s">
        <v>38</v>
      </c>
      <c r="E423" s="325" t="s">
        <v>139</v>
      </c>
      <c r="F423" s="325" t="s">
        <v>43</v>
      </c>
      <c r="G423" s="325">
        <v>865</v>
      </c>
      <c r="H423" s="325" t="s">
        <v>363</v>
      </c>
      <c r="I423" s="325" t="s">
        <v>364</v>
      </c>
      <c r="J423" s="325" t="str">
        <f t="shared" si="12"/>
        <v>CharWiltshireGenderMaleGenderMale</v>
      </c>
      <c r="K423" s="325" t="s">
        <v>475</v>
      </c>
      <c r="L423" s="325" t="s">
        <v>477</v>
      </c>
      <c r="M423" s="325" t="str">
        <f t="shared" si="13"/>
        <v>GenderMale</v>
      </c>
      <c r="N423" s="325">
        <v>21.6</v>
      </c>
      <c r="O423" s="325">
        <v>10.4</v>
      </c>
      <c r="P423" s="325">
        <v>22</v>
      </c>
      <c r="Q423" s="325">
        <v>9.6999999999999993</v>
      </c>
    </row>
    <row r="424" spans="1:17" x14ac:dyDescent="0.25">
      <c r="A424" s="325">
        <v>201718</v>
      </c>
      <c r="B424" s="325" t="s">
        <v>144</v>
      </c>
      <c r="C424" s="325" t="s">
        <v>123</v>
      </c>
      <c r="D424" s="325" t="s">
        <v>38</v>
      </c>
      <c r="E424" s="325" t="s">
        <v>140</v>
      </c>
      <c r="F424" s="325" t="s">
        <v>141</v>
      </c>
      <c r="G424" s="325">
        <v>202</v>
      </c>
      <c r="H424" s="325" t="s">
        <v>365</v>
      </c>
      <c r="I424" s="325" t="s">
        <v>366</v>
      </c>
      <c r="J424" s="325" t="str">
        <f t="shared" si="12"/>
        <v>CharCamdenGenderFemaleGenderFemale</v>
      </c>
      <c r="K424" s="325" t="s">
        <v>475</v>
      </c>
      <c r="L424" s="325" t="s">
        <v>476</v>
      </c>
      <c r="M424" s="325" t="str">
        <f t="shared" si="13"/>
        <v>GenderFemale</v>
      </c>
      <c r="N424" s="325">
        <v>150.80000000000001</v>
      </c>
      <c r="O424" s="325">
        <v>82.7</v>
      </c>
      <c r="P424" s="325">
        <v>160</v>
      </c>
      <c r="Q424" s="325">
        <v>82.9</v>
      </c>
    </row>
    <row r="425" spans="1:17" x14ac:dyDescent="0.25">
      <c r="A425" s="325">
        <v>201718</v>
      </c>
      <c r="B425" s="325" t="s">
        <v>144</v>
      </c>
      <c r="C425" s="325" t="s">
        <v>123</v>
      </c>
      <c r="D425" s="325" t="s">
        <v>38</v>
      </c>
      <c r="E425" s="325" t="s">
        <v>140</v>
      </c>
      <c r="F425" s="325" t="s">
        <v>141</v>
      </c>
      <c r="G425" s="325">
        <v>202</v>
      </c>
      <c r="H425" s="325" t="s">
        <v>365</v>
      </c>
      <c r="I425" s="325" t="s">
        <v>366</v>
      </c>
      <c r="J425" s="325" t="str">
        <f t="shared" si="12"/>
        <v>CharCamdenGenderMaleGenderMale</v>
      </c>
      <c r="K425" s="325" t="s">
        <v>475</v>
      </c>
      <c r="L425" s="325" t="s">
        <v>477</v>
      </c>
      <c r="M425" s="325" t="str">
        <f t="shared" si="13"/>
        <v>GenderMale</v>
      </c>
      <c r="N425" s="325">
        <v>31.6</v>
      </c>
      <c r="O425" s="325">
        <v>17.3</v>
      </c>
      <c r="P425" s="325">
        <v>33</v>
      </c>
      <c r="Q425" s="325">
        <v>17.100000000000001</v>
      </c>
    </row>
    <row r="426" spans="1:17" x14ac:dyDescent="0.25">
      <c r="A426" s="325">
        <v>201718</v>
      </c>
      <c r="B426" s="325" t="s">
        <v>144</v>
      </c>
      <c r="C426" s="325" t="s">
        <v>123</v>
      </c>
      <c r="D426" s="325" t="s">
        <v>38</v>
      </c>
      <c r="E426" s="325" t="s">
        <v>140</v>
      </c>
      <c r="F426" s="325" t="s">
        <v>141</v>
      </c>
      <c r="G426" s="325">
        <v>201</v>
      </c>
      <c r="H426" s="325" t="s">
        <v>367</v>
      </c>
      <c r="I426" s="325" t="s">
        <v>368</v>
      </c>
      <c r="J426" s="325" t="str">
        <f t="shared" si="12"/>
        <v>CharCity of LondonGenderFemaleGenderFemale</v>
      </c>
      <c r="K426" s="325" t="s">
        <v>475</v>
      </c>
      <c r="L426" s="325" t="s">
        <v>476</v>
      </c>
      <c r="M426" s="325" t="str">
        <f t="shared" si="13"/>
        <v>GenderFemale</v>
      </c>
      <c r="N426" s="325">
        <v>6.6</v>
      </c>
      <c r="O426" s="325">
        <v>86.8</v>
      </c>
      <c r="P426" s="325">
        <v>7</v>
      </c>
      <c r="Q426" s="325">
        <v>87.5</v>
      </c>
    </row>
    <row r="427" spans="1:17" x14ac:dyDescent="0.25">
      <c r="A427" s="325">
        <v>201718</v>
      </c>
      <c r="B427" s="325" t="s">
        <v>144</v>
      </c>
      <c r="C427" s="325" t="s">
        <v>123</v>
      </c>
      <c r="D427" s="325" t="s">
        <v>38</v>
      </c>
      <c r="E427" s="325" t="s">
        <v>140</v>
      </c>
      <c r="F427" s="325" t="s">
        <v>141</v>
      </c>
      <c r="G427" s="325">
        <v>201</v>
      </c>
      <c r="H427" s="325" t="s">
        <v>367</v>
      </c>
      <c r="I427" s="325" t="s">
        <v>368</v>
      </c>
      <c r="J427" s="325" t="str">
        <f t="shared" si="12"/>
        <v>CharCity of LondonGenderMaleGenderMale</v>
      </c>
      <c r="K427" s="325" t="s">
        <v>475</v>
      </c>
      <c r="L427" s="325" t="s">
        <v>477</v>
      </c>
      <c r="M427" s="325" t="str">
        <f t="shared" si="13"/>
        <v>GenderMale</v>
      </c>
      <c r="N427" s="325">
        <v>1</v>
      </c>
      <c r="O427" s="325">
        <v>13.2</v>
      </c>
      <c r="P427" s="325">
        <v>1</v>
      </c>
      <c r="Q427" s="325">
        <v>12.5</v>
      </c>
    </row>
    <row r="428" spans="1:17" x14ac:dyDescent="0.25">
      <c r="A428" s="325">
        <v>201718</v>
      </c>
      <c r="B428" s="325" t="s">
        <v>144</v>
      </c>
      <c r="C428" s="325" t="s">
        <v>123</v>
      </c>
      <c r="D428" s="325" t="s">
        <v>38</v>
      </c>
      <c r="E428" s="325" t="s">
        <v>140</v>
      </c>
      <c r="F428" s="325" t="s">
        <v>141</v>
      </c>
      <c r="G428" s="325">
        <v>204</v>
      </c>
      <c r="H428" s="325" t="s">
        <v>369</v>
      </c>
      <c r="I428" s="325" t="s">
        <v>370</v>
      </c>
      <c r="J428" s="325" t="str">
        <f t="shared" si="12"/>
        <v>CharHackneyGenderFemaleGenderFemale</v>
      </c>
      <c r="K428" s="325" t="s">
        <v>475</v>
      </c>
      <c r="L428" s="325" t="s">
        <v>476</v>
      </c>
      <c r="M428" s="325" t="str">
        <f t="shared" si="13"/>
        <v>GenderFemale</v>
      </c>
      <c r="N428" s="325">
        <v>143.80000000000001</v>
      </c>
      <c r="O428" s="325">
        <v>84.8</v>
      </c>
      <c r="P428" s="325">
        <v>148</v>
      </c>
      <c r="Q428" s="325">
        <v>85.1</v>
      </c>
    </row>
    <row r="429" spans="1:17" x14ac:dyDescent="0.25">
      <c r="A429" s="325">
        <v>201718</v>
      </c>
      <c r="B429" s="325" t="s">
        <v>144</v>
      </c>
      <c r="C429" s="325" t="s">
        <v>123</v>
      </c>
      <c r="D429" s="325" t="s">
        <v>38</v>
      </c>
      <c r="E429" s="325" t="s">
        <v>140</v>
      </c>
      <c r="F429" s="325" t="s">
        <v>141</v>
      </c>
      <c r="G429" s="325">
        <v>204</v>
      </c>
      <c r="H429" s="325" t="s">
        <v>369</v>
      </c>
      <c r="I429" s="325" t="s">
        <v>370</v>
      </c>
      <c r="J429" s="325" t="str">
        <f t="shared" si="12"/>
        <v>CharHackneyGenderMaleGenderMale</v>
      </c>
      <c r="K429" s="325" t="s">
        <v>475</v>
      </c>
      <c r="L429" s="325" t="s">
        <v>477</v>
      </c>
      <c r="M429" s="325" t="str">
        <f t="shared" si="13"/>
        <v>GenderMale</v>
      </c>
      <c r="N429" s="325">
        <v>25.8</v>
      </c>
      <c r="O429" s="325">
        <v>15.2</v>
      </c>
      <c r="P429" s="325">
        <v>26</v>
      </c>
      <c r="Q429" s="325">
        <v>14.9</v>
      </c>
    </row>
    <row r="430" spans="1:17" x14ac:dyDescent="0.25">
      <c r="A430" s="325">
        <v>201718</v>
      </c>
      <c r="B430" s="325" t="s">
        <v>144</v>
      </c>
      <c r="C430" s="325" t="s">
        <v>123</v>
      </c>
      <c r="D430" s="325" t="s">
        <v>38</v>
      </c>
      <c r="E430" s="325" t="s">
        <v>140</v>
      </c>
      <c r="F430" s="325" t="s">
        <v>141</v>
      </c>
      <c r="G430" s="325">
        <v>205</v>
      </c>
      <c r="H430" s="325" t="s">
        <v>371</v>
      </c>
      <c r="I430" s="325" t="s">
        <v>372</v>
      </c>
      <c r="J430" s="325" t="str">
        <f t="shared" si="12"/>
        <v>CharHammersmith and FulhamGenderFemaleGenderFemale</v>
      </c>
      <c r="K430" s="325" t="s">
        <v>475</v>
      </c>
      <c r="L430" s="325" t="s">
        <v>476</v>
      </c>
      <c r="M430" s="325" t="str">
        <f t="shared" si="13"/>
        <v>GenderFemale</v>
      </c>
      <c r="N430" s="325">
        <v>113.3</v>
      </c>
      <c r="O430" s="325">
        <v>82.4</v>
      </c>
      <c r="P430" s="325">
        <v>117</v>
      </c>
      <c r="Q430" s="325">
        <v>81.8</v>
      </c>
    </row>
    <row r="431" spans="1:17" x14ac:dyDescent="0.25">
      <c r="A431" s="325">
        <v>201718</v>
      </c>
      <c r="B431" s="325" t="s">
        <v>144</v>
      </c>
      <c r="C431" s="325" t="s">
        <v>123</v>
      </c>
      <c r="D431" s="325" t="s">
        <v>38</v>
      </c>
      <c r="E431" s="325" t="s">
        <v>140</v>
      </c>
      <c r="F431" s="325" t="s">
        <v>141</v>
      </c>
      <c r="G431" s="325">
        <v>205</v>
      </c>
      <c r="H431" s="325" t="s">
        <v>371</v>
      </c>
      <c r="I431" s="325" t="s">
        <v>372</v>
      </c>
      <c r="J431" s="325" t="str">
        <f t="shared" si="12"/>
        <v>CharHammersmith and FulhamGenderMaleGenderMale</v>
      </c>
      <c r="K431" s="325" t="s">
        <v>475</v>
      </c>
      <c r="L431" s="325" t="s">
        <v>477</v>
      </c>
      <c r="M431" s="325" t="str">
        <f t="shared" si="13"/>
        <v>GenderMale</v>
      </c>
      <c r="N431" s="325">
        <v>24.2</v>
      </c>
      <c r="O431" s="325">
        <v>17.600000000000001</v>
      </c>
      <c r="P431" s="325">
        <v>26</v>
      </c>
      <c r="Q431" s="325">
        <v>18.2</v>
      </c>
    </row>
    <row r="432" spans="1:17" x14ac:dyDescent="0.25">
      <c r="A432" s="325">
        <v>201718</v>
      </c>
      <c r="B432" s="325" t="s">
        <v>144</v>
      </c>
      <c r="C432" s="325" t="s">
        <v>123</v>
      </c>
      <c r="D432" s="325" t="s">
        <v>38</v>
      </c>
      <c r="E432" s="325" t="s">
        <v>140</v>
      </c>
      <c r="F432" s="325" t="s">
        <v>141</v>
      </c>
      <c r="G432" s="325">
        <v>309</v>
      </c>
      <c r="H432" s="325" t="s">
        <v>373</v>
      </c>
      <c r="I432" s="325" t="s">
        <v>374</v>
      </c>
      <c r="J432" s="325" t="str">
        <f t="shared" si="12"/>
        <v>CharHaringeyGenderFemaleGenderFemale</v>
      </c>
      <c r="K432" s="325" t="s">
        <v>475</v>
      </c>
      <c r="L432" s="325" t="s">
        <v>476</v>
      </c>
      <c r="M432" s="325" t="str">
        <f t="shared" si="13"/>
        <v>GenderFemale</v>
      </c>
      <c r="N432" s="325">
        <v>118.6</v>
      </c>
      <c r="O432" s="325">
        <v>84.4</v>
      </c>
      <c r="P432" s="325">
        <v>121</v>
      </c>
      <c r="Q432" s="325">
        <v>84.6</v>
      </c>
    </row>
    <row r="433" spans="1:17" x14ac:dyDescent="0.25">
      <c r="A433" s="325">
        <v>201718</v>
      </c>
      <c r="B433" s="325" t="s">
        <v>144</v>
      </c>
      <c r="C433" s="325" t="s">
        <v>123</v>
      </c>
      <c r="D433" s="325" t="s">
        <v>38</v>
      </c>
      <c r="E433" s="325" t="s">
        <v>140</v>
      </c>
      <c r="F433" s="325" t="s">
        <v>141</v>
      </c>
      <c r="G433" s="325">
        <v>309</v>
      </c>
      <c r="H433" s="325" t="s">
        <v>373</v>
      </c>
      <c r="I433" s="325" t="s">
        <v>374</v>
      </c>
      <c r="J433" s="325" t="str">
        <f t="shared" si="12"/>
        <v>CharHaringeyGenderMaleGenderMale</v>
      </c>
      <c r="K433" s="325" t="s">
        <v>475</v>
      </c>
      <c r="L433" s="325" t="s">
        <v>477</v>
      </c>
      <c r="M433" s="325" t="str">
        <f t="shared" si="13"/>
        <v>GenderMale</v>
      </c>
      <c r="N433" s="325">
        <v>22</v>
      </c>
      <c r="O433" s="325">
        <v>15.6</v>
      </c>
      <c r="P433" s="325">
        <v>22</v>
      </c>
      <c r="Q433" s="325">
        <v>15.4</v>
      </c>
    </row>
    <row r="434" spans="1:17" x14ac:dyDescent="0.25">
      <c r="A434" s="325">
        <v>201718</v>
      </c>
      <c r="B434" s="325" t="s">
        <v>144</v>
      </c>
      <c r="C434" s="325" t="s">
        <v>123</v>
      </c>
      <c r="D434" s="325" t="s">
        <v>38</v>
      </c>
      <c r="E434" s="325" t="s">
        <v>140</v>
      </c>
      <c r="F434" s="325" t="s">
        <v>141</v>
      </c>
      <c r="G434" s="325">
        <v>206</v>
      </c>
      <c r="H434" s="325" t="s">
        <v>375</v>
      </c>
      <c r="I434" s="325" t="s">
        <v>376</v>
      </c>
      <c r="J434" s="325" t="str">
        <f t="shared" si="12"/>
        <v>CharIslingtonGenderFemaleGenderFemale</v>
      </c>
      <c r="K434" s="325" t="s">
        <v>475</v>
      </c>
      <c r="L434" s="325" t="s">
        <v>476</v>
      </c>
      <c r="M434" s="325" t="str">
        <f t="shared" si="13"/>
        <v>GenderFemale</v>
      </c>
      <c r="N434" s="325">
        <v>169.2</v>
      </c>
      <c r="O434" s="325">
        <v>78.900000000000006</v>
      </c>
      <c r="P434" s="325">
        <v>181</v>
      </c>
      <c r="Q434" s="325">
        <v>79.400000000000006</v>
      </c>
    </row>
    <row r="435" spans="1:17" x14ac:dyDescent="0.25">
      <c r="A435" s="325">
        <v>201718</v>
      </c>
      <c r="B435" s="325" t="s">
        <v>144</v>
      </c>
      <c r="C435" s="325" t="s">
        <v>123</v>
      </c>
      <c r="D435" s="325" t="s">
        <v>38</v>
      </c>
      <c r="E435" s="325" t="s">
        <v>140</v>
      </c>
      <c r="F435" s="325" t="s">
        <v>141</v>
      </c>
      <c r="G435" s="325">
        <v>206</v>
      </c>
      <c r="H435" s="325" t="s">
        <v>375</v>
      </c>
      <c r="I435" s="325" t="s">
        <v>376</v>
      </c>
      <c r="J435" s="325" t="str">
        <f t="shared" si="12"/>
        <v>CharIslingtonGenderMaleGenderMale</v>
      </c>
      <c r="K435" s="325" t="s">
        <v>475</v>
      </c>
      <c r="L435" s="325" t="s">
        <v>477</v>
      </c>
      <c r="M435" s="325" t="str">
        <f t="shared" si="13"/>
        <v>GenderMale</v>
      </c>
      <c r="N435" s="325">
        <v>45.2</v>
      </c>
      <c r="O435" s="325">
        <v>21.1</v>
      </c>
      <c r="P435" s="325">
        <v>47</v>
      </c>
      <c r="Q435" s="325">
        <v>20.6</v>
      </c>
    </row>
    <row r="436" spans="1:17" x14ac:dyDescent="0.25">
      <c r="A436" s="325">
        <v>201718</v>
      </c>
      <c r="B436" s="325" t="s">
        <v>144</v>
      </c>
      <c r="C436" s="325" t="s">
        <v>123</v>
      </c>
      <c r="D436" s="325" t="s">
        <v>38</v>
      </c>
      <c r="E436" s="325" t="s">
        <v>140</v>
      </c>
      <c r="F436" s="325" t="s">
        <v>141</v>
      </c>
      <c r="G436" s="325">
        <v>207</v>
      </c>
      <c r="H436" s="325" t="s">
        <v>377</v>
      </c>
      <c r="I436" s="325" t="s">
        <v>378</v>
      </c>
      <c r="J436" s="325" t="str">
        <f t="shared" si="12"/>
        <v>CharKensington and ChelseaGenderFemaleGenderFemale</v>
      </c>
      <c r="K436" s="325" t="s">
        <v>475</v>
      </c>
      <c r="L436" s="325" t="s">
        <v>476</v>
      </c>
      <c r="M436" s="325" t="str">
        <f t="shared" si="13"/>
        <v>GenderFemale</v>
      </c>
      <c r="N436" s="325">
        <v>118.6</v>
      </c>
      <c r="O436" s="325">
        <v>82.9</v>
      </c>
      <c r="P436" s="325">
        <v>126</v>
      </c>
      <c r="Q436" s="325">
        <v>83.4</v>
      </c>
    </row>
    <row r="437" spans="1:17" x14ac:dyDescent="0.25">
      <c r="A437" s="325">
        <v>201718</v>
      </c>
      <c r="B437" s="325" t="s">
        <v>144</v>
      </c>
      <c r="C437" s="325" t="s">
        <v>123</v>
      </c>
      <c r="D437" s="325" t="s">
        <v>38</v>
      </c>
      <c r="E437" s="325" t="s">
        <v>140</v>
      </c>
      <c r="F437" s="325" t="s">
        <v>141</v>
      </c>
      <c r="G437" s="325">
        <v>207</v>
      </c>
      <c r="H437" s="325" t="s">
        <v>377</v>
      </c>
      <c r="I437" s="325" t="s">
        <v>378</v>
      </c>
      <c r="J437" s="325" t="str">
        <f t="shared" si="12"/>
        <v>CharKensington and ChelseaGenderMaleGenderMale</v>
      </c>
      <c r="K437" s="325" t="s">
        <v>475</v>
      </c>
      <c r="L437" s="325" t="s">
        <v>477</v>
      </c>
      <c r="M437" s="325" t="str">
        <f t="shared" si="13"/>
        <v>GenderMale</v>
      </c>
      <c r="N437" s="325">
        <v>24.5</v>
      </c>
      <c r="O437" s="325">
        <v>17.100000000000001</v>
      </c>
      <c r="P437" s="325">
        <v>25</v>
      </c>
      <c r="Q437" s="325">
        <v>16.600000000000001</v>
      </c>
    </row>
    <row r="438" spans="1:17" x14ac:dyDescent="0.25">
      <c r="A438" s="325">
        <v>201718</v>
      </c>
      <c r="B438" s="325" t="s">
        <v>144</v>
      </c>
      <c r="C438" s="325" t="s">
        <v>123</v>
      </c>
      <c r="D438" s="325" t="s">
        <v>38</v>
      </c>
      <c r="E438" s="325" t="s">
        <v>140</v>
      </c>
      <c r="F438" s="325" t="s">
        <v>141</v>
      </c>
      <c r="G438" s="325">
        <v>208</v>
      </c>
      <c r="H438" s="325" t="s">
        <v>379</v>
      </c>
      <c r="I438" s="325" t="s">
        <v>380</v>
      </c>
      <c r="J438" s="325" t="str">
        <f t="shared" si="12"/>
        <v>CharLambethGenderFemaleGenderFemale</v>
      </c>
      <c r="K438" s="325" t="s">
        <v>475</v>
      </c>
      <c r="L438" s="325" t="s">
        <v>476</v>
      </c>
      <c r="M438" s="325" t="str">
        <f t="shared" si="13"/>
        <v>GenderFemale</v>
      </c>
      <c r="N438" s="325">
        <v>137.4</v>
      </c>
      <c r="O438" s="325">
        <v>84.7</v>
      </c>
      <c r="P438" s="325">
        <v>141</v>
      </c>
      <c r="Q438" s="325">
        <v>84.9</v>
      </c>
    </row>
    <row r="439" spans="1:17" x14ac:dyDescent="0.25">
      <c r="A439" s="325">
        <v>201718</v>
      </c>
      <c r="B439" s="325" t="s">
        <v>144</v>
      </c>
      <c r="C439" s="325" t="s">
        <v>123</v>
      </c>
      <c r="D439" s="325" t="s">
        <v>38</v>
      </c>
      <c r="E439" s="325" t="s">
        <v>140</v>
      </c>
      <c r="F439" s="325" t="s">
        <v>141</v>
      </c>
      <c r="G439" s="325">
        <v>208</v>
      </c>
      <c r="H439" s="325" t="s">
        <v>379</v>
      </c>
      <c r="I439" s="325" t="s">
        <v>380</v>
      </c>
      <c r="J439" s="325" t="str">
        <f t="shared" si="12"/>
        <v>CharLambethGenderMaleGenderMale</v>
      </c>
      <c r="K439" s="325" t="s">
        <v>475</v>
      </c>
      <c r="L439" s="325" t="s">
        <v>477</v>
      </c>
      <c r="M439" s="325" t="str">
        <f t="shared" si="13"/>
        <v>GenderMale</v>
      </c>
      <c r="N439" s="325">
        <v>24.9</v>
      </c>
      <c r="O439" s="325">
        <v>15.3</v>
      </c>
      <c r="P439" s="325">
        <v>25</v>
      </c>
      <c r="Q439" s="325">
        <v>15.1</v>
      </c>
    </row>
    <row r="440" spans="1:17" x14ac:dyDescent="0.25">
      <c r="A440" s="325">
        <v>201718</v>
      </c>
      <c r="B440" s="325" t="s">
        <v>144</v>
      </c>
      <c r="C440" s="325" t="s">
        <v>123</v>
      </c>
      <c r="D440" s="325" t="s">
        <v>38</v>
      </c>
      <c r="E440" s="325" t="s">
        <v>140</v>
      </c>
      <c r="F440" s="325" t="s">
        <v>141</v>
      </c>
      <c r="G440" s="325">
        <v>209</v>
      </c>
      <c r="H440" s="325" t="s">
        <v>381</v>
      </c>
      <c r="I440" s="325" t="s">
        <v>382</v>
      </c>
      <c r="J440" s="325" t="str">
        <f t="shared" si="12"/>
        <v>CharLewishamGenderFemaleGenderFemale</v>
      </c>
      <c r="K440" s="325" t="s">
        <v>475</v>
      </c>
      <c r="L440" s="325" t="s">
        <v>476</v>
      </c>
      <c r="M440" s="325" t="str">
        <f t="shared" si="13"/>
        <v>GenderFemale</v>
      </c>
      <c r="N440" s="325">
        <v>140.9</v>
      </c>
      <c r="O440" s="325">
        <v>91.9</v>
      </c>
      <c r="P440" s="325">
        <v>151</v>
      </c>
      <c r="Q440" s="325">
        <v>92.1</v>
      </c>
    </row>
    <row r="441" spans="1:17" x14ac:dyDescent="0.25">
      <c r="A441" s="325">
        <v>201718</v>
      </c>
      <c r="B441" s="325" t="s">
        <v>144</v>
      </c>
      <c r="C441" s="325" t="s">
        <v>123</v>
      </c>
      <c r="D441" s="325" t="s">
        <v>38</v>
      </c>
      <c r="E441" s="325" t="s">
        <v>140</v>
      </c>
      <c r="F441" s="325" t="s">
        <v>141</v>
      </c>
      <c r="G441" s="325">
        <v>209</v>
      </c>
      <c r="H441" s="325" t="s">
        <v>381</v>
      </c>
      <c r="I441" s="325" t="s">
        <v>382</v>
      </c>
      <c r="J441" s="325" t="str">
        <f t="shared" si="12"/>
        <v>CharLewishamGenderMaleGenderMale</v>
      </c>
      <c r="K441" s="325" t="s">
        <v>475</v>
      </c>
      <c r="L441" s="325" t="s">
        <v>477</v>
      </c>
      <c r="M441" s="325" t="str">
        <f t="shared" si="13"/>
        <v>GenderMale</v>
      </c>
      <c r="N441" s="325">
        <v>12.4</v>
      </c>
      <c r="O441" s="325">
        <v>8.1</v>
      </c>
      <c r="P441" s="325">
        <v>13</v>
      </c>
      <c r="Q441" s="325">
        <v>7.9</v>
      </c>
    </row>
    <row r="442" spans="1:17" x14ac:dyDescent="0.25">
      <c r="A442" s="325">
        <v>201718</v>
      </c>
      <c r="B442" s="325" t="s">
        <v>144</v>
      </c>
      <c r="C442" s="325" t="s">
        <v>123</v>
      </c>
      <c r="D442" s="325" t="s">
        <v>38</v>
      </c>
      <c r="E442" s="325" t="s">
        <v>140</v>
      </c>
      <c r="F442" s="325" t="s">
        <v>141</v>
      </c>
      <c r="G442" s="325">
        <v>316</v>
      </c>
      <c r="H442" s="325" t="s">
        <v>383</v>
      </c>
      <c r="I442" s="325" t="s">
        <v>384</v>
      </c>
      <c r="J442" s="325" t="str">
        <f t="shared" si="12"/>
        <v>CharNewhamGenderFemaleGenderFemale</v>
      </c>
      <c r="K442" s="325" t="s">
        <v>475</v>
      </c>
      <c r="L442" s="325" t="s">
        <v>476</v>
      </c>
      <c r="M442" s="325" t="str">
        <f t="shared" si="13"/>
        <v>GenderFemale</v>
      </c>
      <c r="N442" s="325">
        <v>137.19999999999999</v>
      </c>
      <c r="O442" s="325">
        <v>85.1</v>
      </c>
      <c r="P442" s="325">
        <v>140</v>
      </c>
      <c r="Q442" s="325">
        <v>85.4</v>
      </c>
    </row>
    <row r="443" spans="1:17" x14ac:dyDescent="0.25">
      <c r="A443" s="325">
        <v>201718</v>
      </c>
      <c r="B443" s="325" t="s">
        <v>144</v>
      </c>
      <c r="C443" s="325" t="s">
        <v>123</v>
      </c>
      <c r="D443" s="325" t="s">
        <v>38</v>
      </c>
      <c r="E443" s="325" t="s">
        <v>140</v>
      </c>
      <c r="F443" s="325" t="s">
        <v>141</v>
      </c>
      <c r="G443" s="325">
        <v>316</v>
      </c>
      <c r="H443" s="325" t="s">
        <v>383</v>
      </c>
      <c r="I443" s="325" t="s">
        <v>384</v>
      </c>
      <c r="J443" s="325" t="str">
        <f t="shared" si="12"/>
        <v>CharNewhamGenderMaleGenderMale</v>
      </c>
      <c r="K443" s="325" t="s">
        <v>475</v>
      </c>
      <c r="L443" s="325" t="s">
        <v>477</v>
      </c>
      <c r="M443" s="325" t="str">
        <f t="shared" si="13"/>
        <v>GenderMale</v>
      </c>
      <c r="N443" s="325">
        <v>24</v>
      </c>
      <c r="O443" s="325">
        <v>14.9</v>
      </c>
      <c r="P443" s="325">
        <v>24</v>
      </c>
      <c r="Q443" s="325">
        <v>14.6</v>
      </c>
    </row>
    <row r="444" spans="1:17" x14ac:dyDescent="0.25">
      <c r="A444" s="325">
        <v>201718</v>
      </c>
      <c r="B444" s="325" t="s">
        <v>144</v>
      </c>
      <c r="C444" s="325" t="s">
        <v>123</v>
      </c>
      <c r="D444" s="325" t="s">
        <v>38</v>
      </c>
      <c r="E444" s="325" t="s">
        <v>140</v>
      </c>
      <c r="F444" s="325" t="s">
        <v>141</v>
      </c>
      <c r="G444" s="325">
        <v>210</v>
      </c>
      <c r="H444" s="325" t="s">
        <v>385</v>
      </c>
      <c r="I444" s="325" t="s">
        <v>386</v>
      </c>
      <c r="J444" s="325" t="str">
        <f t="shared" si="12"/>
        <v>CharSouthwarkGenderFemaleGenderFemale</v>
      </c>
      <c r="K444" s="325" t="s">
        <v>475</v>
      </c>
      <c r="L444" s="325" t="s">
        <v>476</v>
      </c>
      <c r="M444" s="325" t="str">
        <f t="shared" si="13"/>
        <v>GenderFemale</v>
      </c>
      <c r="N444" s="325">
        <v>189.3</v>
      </c>
      <c r="O444" s="325">
        <v>82.6</v>
      </c>
      <c r="P444" s="325">
        <v>213</v>
      </c>
      <c r="Q444" s="325">
        <v>83.9</v>
      </c>
    </row>
    <row r="445" spans="1:17" x14ac:dyDescent="0.25">
      <c r="A445" s="325">
        <v>201718</v>
      </c>
      <c r="B445" s="325" t="s">
        <v>144</v>
      </c>
      <c r="C445" s="325" t="s">
        <v>123</v>
      </c>
      <c r="D445" s="325" t="s">
        <v>38</v>
      </c>
      <c r="E445" s="325" t="s">
        <v>140</v>
      </c>
      <c r="F445" s="325" t="s">
        <v>141</v>
      </c>
      <c r="G445" s="325">
        <v>210</v>
      </c>
      <c r="H445" s="325" t="s">
        <v>385</v>
      </c>
      <c r="I445" s="325" t="s">
        <v>386</v>
      </c>
      <c r="J445" s="325" t="str">
        <f t="shared" si="12"/>
        <v>CharSouthwarkGenderMaleGenderMale</v>
      </c>
      <c r="K445" s="325" t="s">
        <v>475</v>
      </c>
      <c r="L445" s="325" t="s">
        <v>477</v>
      </c>
      <c r="M445" s="325" t="str">
        <f t="shared" si="13"/>
        <v>GenderMale</v>
      </c>
      <c r="N445" s="325">
        <v>39.799999999999997</v>
      </c>
      <c r="O445" s="325">
        <v>17.399999999999999</v>
      </c>
      <c r="P445" s="325">
        <v>41</v>
      </c>
      <c r="Q445" s="325">
        <v>16.100000000000001</v>
      </c>
    </row>
    <row r="446" spans="1:17" x14ac:dyDescent="0.25">
      <c r="A446" s="325">
        <v>201718</v>
      </c>
      <c r="B446" s="325" t="s">
        <v>144</v>
      </c>
      <c r="C446" s="325" t="s">
        <v>123</v>
      </c>
      <c r="D446" s="325" t="s">
        <v>38</v>
      </c>
      <c r="E446" s="325" t="s">
        <v>140</v>
      </c>
      <c r="F446" s="325" t="s">
        <v>141</v>
      </c>
      <c r="G446" s="325">
        <v>211</v>
      </c>
      <c r="H446" s="325" t="s">
        <v>387</v>
      </c>
      <c r="I446" s="325" t="s">
        <v>388</v>
      </c>
      <c r="J446" s="325" t="str">
        <f t="shared" si="12"/>
        <v>CharTower HamletsGenderFemaleGenderFemale</v>
      </c>
      <c r="K446" s="325" t="s">
        <v>475</v>
      </c>
      <c r="L446" s="325" t="s">
        <v>476</v>
      </c>
      <c r="M446" s="325" t="str">
        <f t="shared" si="13"/>
        <v>GenderFemale</v>
      </c>
      <c r="N446" s="325">
        <v>174.1</v>
      </c>
      <c r="O446" s="325">
        <v>80.900000000000006</v>
      </c>
      <c r="P446" s="325">
        <v>185</v>
      </c>
      <c r="Q446" s="325">
        <v>82.2</v>
      </c>
    </row>
    <row r="447" spans="1:17" x14ac:dyDescent="0.25">
      <c r="A447" s="325">
        <v>201718</v>
      </c>
      <c r="B447" s="325" t="s">
        <v>144</v>
      </c>
      <c r="C447" s="325" t="s">
        <v>123</v>
      </c>
      <c r="D447" s="325" t="s">
        <v>38</v>
      </c>
      <c r="E447" s="325" t="s">
        <v>140</v>
      </c>
      <c r="F447" s="325" t="s">
        <v>141</v>
      </c>
      <c r="G447" s="325">
        <v>211</v>
      </c>
      <c r="H447" s="325" t="s">
        <v>387</v>
      </c>
      <c r="I447" s="325" t="s">
        <v>388</v>
      </c>
      <c r="J447" s="325" t="str">
        <f t="shared" si="12"/>
        <v>CharTower HamletsGenderMaleGenderMale</v>
      </c>
      <c r="K447" s="325" t="s">
        <v>475</v>
      </c>
      <c r="L447" s="325" t="s">
        <v>477</v>
      </c>
      <c r="M447" s="325" t="str">
        <f t="shared" si="13"/>
        <v>GenderMale</v>
      </c>
      <c r="N447" s="325">
        <v>41</v>
      </c>
      <c r="O447" s="325">
        <v>19.100000000000001</v>
      </c>
      <c r="P447" s="325">
        <v>40</v>
      </c>
      <c r="Q447" s="325">
        <v>17.8</v>
      </c>
    </row>
    <row r="448" spans="1:17" x14ac:dyDescent="0.25">
      <c r="A448" s="325">
        <v>201718</v>
      </c>
      <c r="B448" s="325" t="s">
        <v>144</v>
      </c>
      <c r="C448" s="325" t="s">
        <v>123</v>
      </c>
      <c r="D448" s="325" t="s">
        <v>38</v>
      </c>
      <c r="E448" s="325" t="s">
        <v>140</v>
      </c>
      <c r="F448" s="325" t="s">
        <v>141</v>
      </c>
      <c r="G448" s="325">
        <v>212</v>
      </c>
      <c r="H448" s="325" t="s">
        <v>389</v>
      </c>
      <c r="I448" s="325" t="s">
        <v>390</v>
      </c>
      <c r="J448" s="325" t="str">
        <f t="shared" si="12"/>
        <v>CharWandsworthGenderFemaleGenderFemale</v>
      </c>
      <c r="K448" s="325" t="s">
        <v>475</v>
      </c>
      <c r="L448" s="325" t="s">
        <v>476</v>
      </c>
      <c r="M448" s="325" t="str">
        <f t="shared" si="13"/>
        <v>GenderFemale</v>
      </c>
      <c r="N448" s="325">
        <v>123.9</v>
      </c>
      <c r="O448" s="325">
        <v>82.4</v>
      </c>
      <c r="P448" s="325">
        <v>130</v>
      </c>
      <c r="Q448" s="325">
        <v>82.8</v>
      </c>
    </row>
    <row r="449" spans="1:17" x14ac:dyDescent="0.25">
      <c r="A449" s="325">
        <v>201718</v>
      </c>
      <c r="B449" s="325" t="s">
        <v>144</v>
      </c>
      <c r="C449" s="325" t="s">
        <v>123</v>
      </c>
      <c r="D449" s="325" t="s">
        <v>38</v>
      </c>
      <c r="E449" s="325" t="s">
        <v>140</v>
      </c>
      <c r="F449" s="325" t="s">
        <v>141</v>
      </c>
      <c r="G449" s="325">
        <v>212</v>
      </c>
      <c r="H449" s="325" t="s">
        <v>389</v>
      </c>
      <c r="I449" s="325" t="s">
        <v>390</v>
      </c>
      <c r="J449" s="325" t="str">
        <f t="shared" si="12"/>
        <v>CharWandsworthGenderMaleGenderMale</v>
      </c>
      <c r="K449" s="325" t="s">
        <v>475</v>
      </c>
      <c r="L449" s="325" t="s">
        <v>477</v>
      </c>
      <c r="M449" s="325" t="str">
        <f t="shared" si="13"/>
        <v>GenderMale</v>
      </c>
      <c r="N449" s="325">
        <v>26.5</v>
      </c>
      <c r="O449" s="325">
        <v>17.600000000000001</v>
      </c>
      <c r="P449" s="325">
        <v>27</v>
      </c>
      <c r="Q449" s="325">
        <v>17.2</v>
      </c>
    </row>
    <row r="450" spans="1:17" x14ac:dyDescent="0.25">
      <c r="A450" s="325">
        <v>201718</v>
      </c>
      <c r="B450" s="325" t="s">
        <v>144</v>
      </c>
      <c r="C450" s="325" t="s">
        <v>123</v>
      </c>
      <c r="D450" s="325" t="s">
        <v>38</v>
      </c>
      <c r="E450" s="325" t="s">
        <v>140</v>
      </c>
      <c r="F450" s="325" t="s">
        <v>141</v>
      </c>
      <c r="G450" s="325">
        <v>213</v>
      </c>
      <c r="H450" s="325" t="s">
        <v>391</v>
      </c>
      <c r="I450" s="325" t="s">
        <v>392</v>
      </c>
      <c r="J450" s="325" t="str">
        <f t="shared" si="12"/>
        <v>CharWestminsterGenderFemaleGenderFemale</v>
      </c>
      <c r="K450" s="325" t="s">
        <v>475</v>
      </c>
      <c r="L450" s="325" t="s">
        <v>476</v>
      </c>
      <c r="M450" s="325" t="str">
        <f t="shared" si="13"/>
        <v>GenderFemale</v>
      </c>
      <c r="N450" s="325">
        <v>108.4</v>
      </c>
      <c r="O450" s="325">
        <v>87.8</v>
      </c>
      <c r="P450" s="325">
        <v>110</v>
      </c>
      <c r="Q450" s="325">
        <v>88</v>
      </c>
    </row>
    <row r="451" spans="1:17" x14ac:dyDescent="0.25">
      <c r="A451" s="325">
        <v>201718</v>
      </c>
      <c r="B451" s="325" t="s">
        <v>144</v>
      </c>
      <c r="C451" s="325" t="s">
        <v>123</v>
      </c>
      <c r="D451" s="325" t="s">
        <v>38</v>
      </c>
      <c r="E451" s="325" t="s">
        <v>140</v>
      </c>
      <c r="F451" s="325" t="s">
        <v>141</v>
      </c>
      <c r="G451" s="325">
        <v>213</v>
      </c>
      <c r="H451" s="325" t="s">
        <v>391</v>
      </c>
      <c r="I451" s="325" t="s">
        <v>392</v>
      </c>
      <c r="J451" s="325" t="str">
        <f t="shared" ref="J451:J514" si="14">CONCATENATE("Char",I451,K451,L451,M451)</f>
        <v>CharWestminsterGenderMaleGenderMale</v>
      </c>
      <c r="K451" s="325" t="s">
        <v>475</v>
      </c>
      <c r="L451" s="325" t="s">
        <v>477</v>
      </c>
      <c r="M451" s="325" t="str">
        <f t="shared" ref="M451:M514" si="15">CONCATENATE(K451,L451,)</f>
        <v>GenderMale</v>
      </c>
      <c r="N451" s="325">
        <v>15</v>
      </c>
      <c r="O451" s="325">
        <v>12.2</v>
      </c>
      <c r="P451" s="325">
        <v>15</v>
      </c>
      <c r="Q451" s="325">
        <v>12</v>
      </c>
    </row>
    <row r="452" spans="1:17" x14ac:dyDescent="0.25">
      <c r="A452" s="325">
        <v>201718</v>
      </c>
      <c r="B452" s="325" t="s">
        <v>144</v>
      </c>
      <c r="C452" s="325" t="s">
        <v>123</v>
      </c>
      <c r="D452" s="325" t="s">
        <v>38</v>
      </c>
      <c r="E452" s="325" t="s">
        <v>142</v>
      </c>
      <c r="F452" s="325" t="s">
        <v>143</v>
      </c>
      <c r="G452" s="325">
        <v>301</v>
      </c>
      <c r="H452" s="325" t="s">
        <v>393</v>
      </c>
      <c r="I452" s="325" t="s">
        <v>394</v>
      </c>
      <c r="J452" s="325" t="str">
        <f t="shared" si="14"/>
        <v>CharBarking and DagenhamGenderFemaleGenderFemale</v>
      </c>
      <c r="K452" s="325" t="s">
        <v>475</v>
      </c>
      <c r="L452" s="325" t="s">
        <v>476</v>
      </c>
      <c r="M452" s="325" t="str">
        <f t="shared" si="15"/>
        <v>GenderFemale</v>
      </c>
      <c r="N452" s="325">
        <v>106.7</v>
      </c>
      <c r="O452" s="325">
        <v>79.8</v>
      </c>
      <c r="P452" s="325">
        <v>110</v>
      </c>
      <c r="Q452" s="325">
        <v>80.3</v>
      </c>
    </row>
    <row r="453" spans="1:17" x14ac:dyDescent="0.25">
      <c r="A453" s="325">
        <v>201718</v>
      </c>
      <c r="B453" s="325" t="s">
        <v>144</v>
      </c>
      <c r="C453" s="325" t="s">
        <v>123</v>
      </c>
      <c r="D453" s="325" t="s">
        <v>38</v>
      </c>
      <c r="E453" s="325" t="s">
        <v>142</v>
      </c>
      <c r="F453" s="325" t="s">
        <v>143</v>
      </c>
      <c r="G453" s="325">
        <v>301</v>
      </c>
      <c r="H453" s="325" t="s">
        <v>393</v>
      </c>
      <c r="I453" s="325" t="s">
        <v>394</v>
      </c>
      <c r="J453" s="325" t="str">
        <f t="shared" si="14"/>
        <v>CharBarking and DagenhamGenderMaleGenderMale</v>
      </c>
      <c r="K453" s="325" t="s">
        <v>475</v>
      </c>
      <c r="L453" s="325" t="s">
        <v>477</v>
      </c>
      <c r="M453" s="325" t="str">
        <f t="shared" si="15"/>
        <v>GenderMale</v>
      </c>
      <c r="N453" s="325">
        <v>27</v>
      </c>
      <c r="O453" s="325">
        <v>20.2</v>
      </c>
      <c r="P453" s="325">
        <v>27</v>
      </c>
      <c r="Q453" s="325">
        <v>19.7</v>
      </c>
    </row>
    <row r="454" spans="1:17" x14ac:dyDescent="0.25">
      <c r="A454" s="325">
        <v>201718</v>
      </c>
      <c r="B454" s="325" t="s">
        <v>144</v>
      </c>
      <c r="C454" s="325" t="s">
        <v>123</v>
      </c>
      <c r="D454" s="325" t="s">
        <v>38</v>
      </c>
      <c r="E454" s="325" t="s">
        <v>142</v>
      </c>
      <c r="F454" s="325" t="s">
        <v>143</v>
      </c>
      <c r="G454" s="325">
        <v>302</v>
      </c>
      <c r="H454" s="325" t="s">
        <v>395</v>
      </c>
      <c r="I454" s="325" t="s">
        <v>396</v>
      </c>
      <c r="J454" s="325" t="str">
        <f t="shared" si="14"/>
        <v>CharBarnetGenderFemaleGenderFemale</v>
      </c>
      <c r="K454" s="325" t="s">
        <v>475</v>
      </c>
      <c r="L454" s="325" t="s">
        <v>476</v>
      </c>
      <c r="M454" s="325" t="str">
        <f t="shared" si="15"/>
        <v>GenderFemale</v>
      </c>
      <c r="N454" s="325">
        <v>121.8</v>
      </c>
      <c r="O454" s="325">
        <v>87.8</v>
      </c>
      <c r="P454" s="325">
        <v>130</v>
      </c>
      <c r="Q454" s="325">
        <v>88.4</v>
      </c>
    </row>
    <row r="455" spans="1:17" x14ac:dyDescent="0.25">
      <c r="A455" s="325">
        <v>201718</v>
      </c>
      <c r="B455" s="325" t="s">
        <v>144</v>
      </c>
      <c r="C455" s="325" t="s">
        <v>123</v>
      </c>
      <c r="D455" s="325" t="s">
        <v>38</v>
      </c>
      <c r="E455" s="325" t="s">
        <v>142</v>
      </c>
      <c r="F455" s="325" t="s">
        <v>143</v>
      </c>
      <c r="G455" s="325">
        <v>302</v>
      </c>
      <c r="H455" s="325" t="s">
        <v>395</v>
      </c>
      <c r="I455" s="325" t="s">
        <v>396</v>
      </c>
      <c r="J455" s="325" t="str">
        <f t="shared" si="14"/>
        <v>CharBarnetGenderMaleGenderMale</v>
      </c>
      <c r="K455" s="325" t="s">
        <v>475</v>
      </c>
      <c r="L455" s="325" t="s">
        <v>477</v>
      </c>
      <c r="M455" s="325" t="str">
        <f t="shared" si="15"/>
        <v>GenderMale</v>
      </c>
      <c r="N455" s="325">
        <v>17</v>
      </c>
      <c r="O455" s="325">
        <v>12.2</v>
      </c>
      <c r="P455" s="325">
        <v>17</v>
      </c>
      <c r="Q455" s="325">
        <v>11.6</v>
      </c>
    </row>
    <row r="456" spans="1:17" x14ac:dyDescent="0.25">
      <c r="A456" s="325">
        <v>201718</v>
      </c>
      <c r="B456" s="325" t="s">
        <v>144</v>
      </c>
      <c r="C456" s="325" t="s">
        <v>123</v>
      </c>
      <c r="D456" s="325" t="s">
        <v>38</v>
      </c>
      <c r="E456" s="325" t="s">
        <v>142</v>
      </c>
      <c r="F456" s="325" t="s">
        <v>143</v>
      </c>
      <c r="G456" s="325">
        <v>303</v>
      </c>
      <c r="H456" s="325" t="s">
        <v>397</v>
      </c>
      <c r="I456" s="325" t="s">
        <v>398</v>
      </c>
      <c r="J456" s="325" t="str">
        <f t="shared" si="14"/>
        <v>CharBexleyGenderFemaleGenderFemale</v>
      </c>
      <c r="K456" s="325" t="s">
        <v>475</v>
      </c>
      <c r="L456" s="325" t="s">
        <v>476</v>
      </c>
      <c r="M456" s="325" t="str">
        <f t="shared" si="15"/>
        <v>GenderFemale</v>
      </c>
      <c r="N456" s="325">
        <v>153.80000000000001</v>
      </c>
      <c r="O456" s="325">
        <v>85.4</v>
      </c>
      <c r="P456" s="325">
        <v>159</v>
      </c>
      <c r="Q456" s="325">
        <v>85</v>
      </c>
    </row>
    <row r="457" spans="1:17" x14ac:dyDescent="0.25">
      <c r="A457" s="325">
        <v>201718</v>
      </c>
      <c r="B457" s="325" t="s">
        <v>144</v>
      </c>
      <c r="C457" s="325" t="s">
        <v>123</v>
      </c>
      <c r="D457" s="325" t="s">
        <v>38</v>
      </c>
      <c r="E457" s="325" t="s">
        <v>142</v>
      </c>
      <c r="F457" s="325" t="s">
        <v>143</v>
      </c>
      <c r="G457" s="325">
        <v>303</v>
      </c>
      <c r="H457" s="325" t="s">
        <v>397</v>
      </c>
      <c r="I457" s="325" t="s">
        <v>398</v>
      </c>
      <c r="J457" s="325" t="str">
        <f t="shared" si="14"/>
        <v>CharBexleyGenderMaleGenderMale</v>
      </c>
      <c r="K457" s="325" t="s">
        <v>475</v>
      </c>
      <c r="L457" s="325" t="s">
        <v>477</v>
      </c>
      <c r="M457" s="325" t="str">
        <f t="shared" si="15"/>
        <v>GenderMale</v>
      </c>
      <c r="N457" s="325">
        <v>26.3</v>
      </c>
      <c r="O457" s="325">
        <v>14.6</v>
      </c>
      <c r="P457" s="325">
        <v>28</v>
      </c>
      <c r="Q457" s="325">
        <v>15</v>
      </c>
    </row>
    <row r="458" spans="1:17" x14ac:dyDescent="0.25">
      <c r="A458" s="325">
        <v>201718</v>
      </c>
      <c r="B458" s="325" t="s">
        <v>144</v>
      </c>
      <c r="C458" s="325" t="s">
        <v>123</v>
      </c>
      <c r="D458" s="325" t="s">
        <v>38</v>
      </c>
      <c r="E458" s="325" t="s">
        <v>142</v>
      </c>
      <c r="F458" s="325" t="s">
        <v>143</v>
      </c>
      <c r="G458" s="325">
        <v>304</v>
      </c>
      <c r="H458" s="325" t="s">
        <v>399</v>
      </c>
      <c r="I458" s="325" t="s">
        <v>400</v>
      </c>
      <c r="J458" s="325" t="str">
        <f t="shared" si="14"/>
        <v>CharBrentGenderFemaleGenderFemale</v>
      </c>
      <c r="K458" s="325" t="s">
        <v>475</v>
      </c>
      <c r="L458" s="325" t="s">
        <v>476</v>
      </c>
      <c r="M458" s="325" t="str">
        <f t="shared" si="15"/>
        <v>GenderFemale</v>
      </c>
      <c r="N458" s="325">
        <v>96.5</v>
      </c>
      <c r="O458" s="325">
        <v>83.5</v>
      </c>
      <c r="P458" s="325">
        <v>99</v>
      </c>
      <c r="Q458" s="325">
        <v>83.9</v>
      </c>
    </row>
    <row r="459" spans="1:17" x14ac:dyDescent="0.25">
      <c r="A459" s="325">
        <v>201718</v>
      </c>
      <c r="B459" s="325" t="s">
        <v>144</v>
      </c>
      <c r="C459" s="325" t="s">
        <v>123</v>
      </c>
      <c r="D459" s="325" t="s">
        <v>38</v>
      </c>
      <c r="E459" s="325" t="s">
        <v>142</v>
      </c>
      <c r="F459" s="325" t="s">
        <v>143</v>
      </c>
      <c r="G459" s="325">
        <v>304</v>
      </c>
      <c r="H459" s="325" t="s">
        <v>399</v>
      </c>
      <c r="I459" s="325" t="s">
        <v>400</v>
      </c>
      <c r="J459" s="325" t="str">
        <f t="shared" si="14"/>
        <v>CharBrentGenderMaleGenderMale</v>
      </c>
      <c r="K459" s="325" t="s">
        <v>475</v>
      </c>
      <c r="L459" s="325" t="s">
        <v>477</v>
      </c>
      <c r="M459" s="325" t="str">
        <f t="shared" si="15"/>
        <v>GenderMale</v>
      </c>
      <c r="N459" s="325">
        <v>19</v>
      </c>
      <c r="O459" s="325">
        <v>16.5</v>
      </c>
      <c r="P459" s="325">
        <v>19</v>
      </c>
      <c r="Q459" s="325">
        <v>16.100000000000001</v>
      </c>
    </row>
    <row r="460" spans="1:17" x14ac:dyDescent="0.25">
      <c r="A460" s="325">
        <v>201718</v>
      </c>
      <c r="B460" s="325" t="s">
        <v>144</v>
      </c>
      <c r="C460" s="325" t="s">
        <v>123</v>
      </c>
      <c r="D460" s="325" t="s">
        <v>38</v>
      </c>
      <c r="E460" s="325" t="s">
        <v>142</v>
      </c>
      <c r="F460" s="325" t="s">
        <v>143</v>
      </c>
      <c r="G460" s="325">
        <v>305</v>
      </c>
      <c r="H460" s="325" t="s">
        <v>401</v>
      </c>
      <c r="I460" s="325" t="s">
        <v>402</v>
      </c>
      <c r="J460" s="325" t="str">
        <f t="shared" si="14"/>
        <v>CharBromleyGenderFemaleGenderFemale</v>
      </c>
      <c r="K460" s="325" t="s">
        <v>475</v>
      </c>
      <c r="L460" s="325" t="s">
        <v>476</v>
      </c>
      <c r="M460" s="325" t="str">
        <f t="shared" si="15"/>
        <v>GenderFemale</v>
      </c>
      <c r="N460" s="325">
        <v>126.2</v>
      </c>
      <c r="O460" s="325">
        <v>80.599999999999994</v>
      </c>
      <c r="P460" s="325">
        <v>137</v>
      </c>
      <c r="Q460" s="325">
        <v>80.599999999999994</v>
      </c>
    </row>
    <row r="461" spans="1:17" x14ac:dyDescent="0.25">
      <c r="A461" s="325">
        <v>201718</v>
      </c>
      <c r="B461" s="325" t="s">
        <v>144</v>
      </c>
      <c r="C461" s="325" t="s">
        <v>123</v>
      </c>
      <c r="D461" s="325" t="s">
        <v>38</v>
      </c>
      <c r="E461" s="325" t="s">
        <v>142</v>
      </c>
      <c r="F461" s="325" t="s">
        <v>143</v>
      </c>
      <c r="G461" s="325">
        <v>305</v>
      </c>
      <c r="H461" s="325" t="s">
        <v>401</v>
      </c>
      <c r="I461" s="325" t="s">
        <v>402</v>
      </c>
      <c r="J461" s="325" t="str">
        <f t="shared" si="14"/>
        <v>CharBromleyGenderMaleGenderMale</v>
      </c>
      <c r="K461" s="325" t="s">
        <v>475</v>
      </c>
      <c r="L461" s="325" t="s">
        <v>477</v>
      </c>
      <c r="M461" s="325" t="str">
        <f t="shared" si="15"/>
        <v>GenderMale</v>
      </c>
      <c r="N461" s="325">
        <v>30.4</v>
      </c>
      <c r="O461" s="325">
        <v>19.399999999999999</v>
      </c>
      <c r="P461" s="325">
        <v>33</v>
      </c>
      <c r="Q461" s="325">
        <v>19.399999999999999</v>
      </c>
    </row>
    <row r="462" spans="1:17" x14ac:dyDescent="0.25">
      <c r="A462" s="325">
        <v>201718</v>
      </c>
      <c r="B462" s="325" t="s">
        <v>144</v>
      </c>
      <c r="C462" s="325" t="s">
        <v>123</v>
      </c>
      <c r="D462" s="325" t="s">
        <v>38</v>
      </c>
      <c r="E462" s="325" t="s">
        <v>142</v>
      </c>
      <c r="F462" s="325" t="s">
        <v>143</v>
      </c>
      <c r="G462" s="325">
        <v>306</v>
      </c>
      <c r="H462" s="325" t="s">
        <v>403</v>
      </c>
      <c r="I462" s="325" t="s">
        <v>404</v>
      </c>
      <c r="J462" s="325" t="str">
        <f t="shared" si="14"/>
        <v>CharCroydonGenderFemaleGenderFemale</v>
      </c>
      <c r="K462" s="325" t="s">
        <v>475</v>
      </c>
      <c r="L462" s="325" t="s">
        <v>476</v>
      </c>
      <c r="M462" s="325" t="str">
        <f t="shared" si="15"/>
        <v>GenderFemale</v>
      </c>
      <c r="N462" s="325">
        <v>153.19999999999999</v>
      </c>
      <c r="O462" s="325">
        <v>74.7</v>
      </c>
      <c r="P462" s="325">
        <v>157</v>
      </c>
      <c r="Q462" s="325">
        <v>75.099999999999994</v>
      </c>
    </row>
    <row r="463" spans="1:17" x14ac:dyDescent="0.25">
      <c r="A463" s="325">
        <v>201718</v>
      </c>
      <c r="B463" s="325" t="s">
        <v>144</v>
      </c>
      <c r="C463" s="325" t="s">
        <v>123</v>
      </c>
      <c r="D463" s="325" t="s">
        <v>38</v>
      </c>
      <c r="E463" s="325" t="s">
        <v>142</v>
      </c>
      <c r="F463" s="325" t="s">
        <v>143</v>
      </c>
      <c r="G463" s="325">
        <v>306</v>
      </c>
      <c r="H463" s="325" t="s">
        <v>403</v>
      </c>
      <c r="I463" s="325" t="s">
        <v>404</v>
      </c>
      <c r="J463" s="325" t="str">
        <f t="shared" si="14"/>
        <v>CharCroydonGenderMaleGenderMale</v>
      </c>
      <c r="K463" s="325" t="s">
        <v>475</v>
      </c>
      <c r="L463" s="325" t="s">
        <v>477</v>
      </c>
      <c r="M463" s="325" t="str">
        <f t="shared" si="15"/>
        <v>GenderMale</v>
      </c>
      <c r="N463" s="325">
        <v>52</v>
      </c>
      <c r="O463" s="325">
        <v>25.3</v>
      </c>
      <c r="P463" s="325">
        <v>52</v>
      </c>
      <c r="Q463" s="325">
        <v>24.9</v>
      </c>
    </row>
    <row r="464" spans="1:17" x14ac:dyDescent="0.25">
      <c r="A464" s="325">
        <v>201718</v>
      </c>
      <c r="B464" s="325" t="s">
        <v>144</v>
      </c>
      <c r="C464" s="325" t="s">
        <v>123</v>
      </c>
      <c r="D464" s="325" t="s">
        <v>38</v>
      </c>
      <c r="E464" s="325" t="s">
        <v>142</v>
      </c>
      <c r="F464" s="325" t="s">
        <v>143</v>
      </c>
      <c r="G464" s="325">
        <v>307</v>
      </c>
      <c r="H464" s="325" t="s">
        <v>405</v>
      </c>
      <c r="I464" s="325" t="s">
        <v>406</v>
      </c>
      <c r="J464" s="325" t="str">
        <f t="shared" si="14"/>
        <v>CharEalingGenderFemaleGenderFemale</v>
      </c>
      <c r="K464" s="325" t="s">
        <v>475</v>
      </c>
      <c r="L464" s="325" t="s">
        <v>476</v>
      </c>
      <c r="M464" s="325" t="str">
        <f t="shared" si="15"/>
        <v>GenderFemale</v>
      </c>
      <c r="N464" s="325">
        <v>156.9</v>
      </c>
      <c r="O464" s="325">
        <v>83.9</v>
      </c>
      <c r="P464" s="325">
        <v>171</v>
      </c>
      <c r="Q464" s="325">
        <v>84.2</v>
      </c>
    </row>
    <row r="465" spans="1:17" x14ac:dyDescent="0.25">
      <c r="A465" s="325">
        <v>201718</v>
      </c>
      <c r="B465" s="325" t="s">
        <v>144</v>
      </c>
      <c r="C465" s="325" t="s">
        <v>123</v>
      </c>
      <c r="D465" s="325" t="s">
        <v>38</v>
      </c>
      <c r="E465" s="325" t="s">
        <v>142</v>
      </c>
      <c r="F465" s="325" t="s">
        <v>143</v>
      </c>
      <c r="G465" s="325">
        <v>307</v>
      </c>
      <c r="H465" s="325" t="s">
        <v>405</v>
      </c>
      <c r="I465" s="325" t="s">
        <v>406</v>
      </c>
      <c r="J465" s="325" t="str">
        <f t="shared" si="14"/>
        <v>CharEalingGenderMaleGenderMale</v>
      </c>
      <c r="K465" s="325" t="s">
        <v>475</v>
      </c>
      <c r="L465" s="325" t="s">
        <v>477</v>
      </c>
      <c r="M465" s="325" t="str">
        <f t="shared" si="15"/>
        <v>GenderMale</v>
      </c>
      <c r="N465" s="325">
        <v>30.1</v>
      </c>
      <c r="O465" s="325">
        <v>16.100000000000001</v>
      </c>
      <c r="P465" s="325">
        <v>32</v>
      </c>
      <c r="Q465" s="325">
        <v>15.8</v>
      </c>
    </row>
    <row r="466" spans="1:17" x14ac:dyDescent="0.25">
      <c r="A466" s="325">
        <v>201718</v>
      </c>
      <c r="B466" s="325" t="s">
        <v>144</v>
      </c>
      <c r="C466" s="325" t="s">
        <v>123</v>
      </c>
      <c r="D466" s="325" t="s">
        <v>38</v>
      </c>
      <c r="E466" s="325" t="s">
        <v>142</v>
      </c>
      <c r="F466" s="325" t="s">
        <v>143</v>
      </c>
      <c r="G466" s="325">
        <v>308</v>
      </c>
      <c r="H466" s="325" t="s">
        <v>407</v>
      </c>
      <c r="I466" s="325" t="s">
        <v>408</v>
      </c>
      <c r="J466" s="325" t="str">
        <f t="shared" si="14"/>
        <v>CharEnfieldGenderFemaleGenderFemale</v>
      </c>
      <c r="K466" s="325" t="s">
        <v>475</v>
      </c>
      <c r="L466" s="325" t="s">
        <v>476</v>
      </c>
      <c r="M466" s="325" t="str">
        <f t="shared" si="15"/>
        <v>GenderFemale</v>
      </c>
      <c r="N466" s="325">
        <v>131.80000000000001</v>
      </c>
      <c r="O466" s="325">
        <v>79.3</v>
      </c>
      <c r="P466" s="325">
        <v>137</v>
      </c>
      <c r="Q466" s="325">
        <v>79.7</v>
      </c>
    </row>
    <row r="467" spans="1:17" x14ac:dyDescent="0.25">
      <c r="A467" s="325">
        <v>201718</v>
      </c>
      <c r="B467" s="325" t="s">
        <v>144</v>
      </c>
      <c r="C467" s="325" t="s">
        <v>123</v>
      </c>
      <c r="D467" s="325" t="s">
        <v>38</v>
      </c>
      <c r="E467" s="325" t="s">
        <v>142</v>
      </c>
      <c r="F467" s="325" t="s">
        <v>143</v>
      </c>
      <c r="G467" s="325">
        <v>308</v>
      </c>
      <c r="H467" s="325" t="s">
        <v>407</v>
      </c>
      <c r="I467" s="325" t="s">
        <v>408</v>
      </c>
      <c r="J467" s="325" t="str">
        <f t="shared" si="14"/>
        <v>CharEnfieldGenderMaleGenderMale</v>
      </c>
      <c r="K467" s="325" t="s">
        <v>475</v>
      </c>
      <c r="L467" s="325" t="s">
        <v>477</v>
      </c>
      <c r="M467" s="325" t="str">
        <f t="shared" si="15"/>
        <v>GenderMale</v>
      </c>
      <c r="N467" s="325">
        <v>34.5</v>
      </c>
      <c r="O467" s="325">
        <v>20.7</v>
      </c>
      <c r="P467" s="325">
        <v>35</v>
      </c>
      <c r="Q467" s="325">
        <v>20.3</v>
      </c>
    </row>
    <row r="468" spans="1:17" x14ac:dyDescent="0.25">
      <c r="A468" s="325">
        <v>201718</v>
      </c>
      <c r="B468" s="325" t="s">
        <v>144</v>
      </c>
      <c r="C468" s="325" t="s">
        <v>123</v>
      </c>
      <c r="D468" s="325" t="s">
        <v>38</v>
      </c>
      <c r="E468" s="325" t="s">
        <v>142</v>
      </c>
      <c r="F468" s="325" t="s">
        <v>143</v>
      </c>
      <c r="G468" s="325">
        <v>203</v>
      </c>
      <c r="H468" s="325" t="s">
        <v>409</v>
      </c>
      <c r="I468" s="325" t="s">
        <v>410</v>
      </c>
      <c r="J468" s="325" t="str">
        <f t="shared" si="14"/>
        <v>CharGreenwichGenderFemaleGenderFemale</v>
      </c>
      <c r="K468" s="325" t="s">
        <v>475</v>
      </c>
      <c r="L468" s="325" t="s">
        <v>476</v>
      </c>
      <c r="M468" s="325" t="str">
        <f t="shared" si="15"/>
        <v>GenderFemale</v>
      </c>
      <c r="N468" s="325">
        <v>190</v>
      </c>
      <c r="O468" s="325">
        <v>82.4</v>
      </c>
      <c r="P468" s="325">
        <v>200</v>
      </c>
      <c r="Q468" s="325">
        <v>83</v>
      </c>
    </row>
    <row r="469" spans="1:17" x14ac:dyDescent="0.25">
      <c r="A469" s="325">
        <v>201718</v>
      </c>
      <c r="B469" s="325" t="s">
        <v>144</v>
      </c>
      <c r="C469" s="325" t="s">
        <v>123</v>
      </c>
      <c r="D469" s="325" t="s">
        <v>38</v>
      </c>
      <c r="E469" s="325" t="s">
        <v>142</v>
      </c>
      <c r="F469" s="325" t="s">
        <v>143</v>
      </c>
      <c r="G469" s="325">
        <v>203</v>
      </c>
      <c r="H469" s="325" t="s">
        <v>409</v>
      </c>
      <c r="I469" s="325" t="s">
        <v>410</v>
      </c>
      <c r="J469" s="325" t="str">
        <f t="shared" si="14"/>
        <v>CharGreenwichGenderMaleGenderMale</v>
      </c>
      <c r="K469" s="325" t="s">
        <v>475</v>
      </c>
      <c r="L469" s="325" t="s">
        <v>477</v>
      </c>
      <c r="M469" s="325" t="str">
        <f t="shared" si="15"/>
        <v>GenderMale</v>
      </c>
      <c r="N469" s="325">
        <v>40.6</v>
      </c>
      <c r="O469" s="325">
        <v>17.600000000000001</v>
      </c>
      <c r="P469" s="325">
        <v>41</v>
      </c>
      <c r="Q469" s="325">
        <v>17</v>
      </c>
    </row>
    <row r="470" spans="1:17" x14ac:dyDescent="0.25">
      <c r="A470" s="325">
        <v>201718</v>
      </c>
      <c r="B470" s="325" t="s">
        <v>144</v>
      </c>
      <c r="C470" s="325" t="s">
        <v>123</v>
      </c>
      <c r="D470" s="325" t="s">
        <v>38</v>
      </c>
      <c r="E470" s="325" t="s">
        <v>142</v>
      </c>
      <c r="F470" s="325" t="s">
        <v>143</v>
      </c>
      <c r="G470" s="325">
        <v>310</v>
      </c>
      <c r="H470" s="325" t="s">
        <v>411</v>
      </c>
      <c r="I470" s="325" t="s">
        <v>412</v>
      </c>
      <c r="J470" s="325" t="str">
        <f t="shared" si="14"/>
        <v>CharHarrowGenderFemaleGenderFemale</v>
      </c>
      <c r="K470" s="325" t="s">
        <v>475</v>
      </c>
      <c r="L470" s="325" t="s">
        <v>476</v>
      </c>
      <c r="M470" s="325" t="str">
        <f t="shared" si="15"/>
        <v>GenderFemale</v>
      </c>
      <c r="N470" s="325">
        <v>102.6</v>
      </c>
      <c r="O470" s="325">
        <v>79.099999999999994</v>
      </c>
      <c r="P470" s="325">
        <v>108</v>
      </c>
      <c r="Q470" s="325">
        <v>79.400000000000006</v>
      </c>
    </row>
    <row r="471" spans="1:17" x14ac:dyDescent="0.25">
      <c r="A471" s="325">
        <v>201718</v>
      </c>
      <c r="B471" s="325" t="s">
        <v>144</v>
      </c>
      <c r="C471" s="325" t="s">
        <v>123</v>
      </c>
      <c r="D471" s="325" t="s">
        <v>38</v>
      </c>
      <c r="E471" s="325" t="s">
        <v>142</v>
      </c>
      <c r="F471" s="325" t="s">
        <v>143</v>
      </c>
      <c r="G471" s="325">
        <v>310</v>
      </c>
      <c r="H471" s="325" t="s">
        <v>411</v>
      </c>
      <c r="I471" s="325" t="s">
        <v>412</v>
      </c>
      <c r="J471" s="325" t="str">
        <f t="shared" si="14"/>
        <v>CharHarrowGenderMaleGenderMale</v>
      </c>
      <c r="K471" s="325" t="s">
        <v>475</v>
      </c>
      <c r="L471" s="325" t="s">
        <v>477</v>
      </c>
      <c r="M471" s="325" t="str">
        <f t="shared" si="15"/>
        <v>GenderMale</v>
      </c>
      <c r="N471" s="325">
        <v>27</v>
      </c>
      <c r="O471" s="325">
        <v>20.9</v>
      </c>
      <c r="P471" s="325">
        <v>28</v>
      </c>
      <c r="Q471" s="325">
        <v>20.6</v>
      </c>
    </row>
    <row r="472" spans="1:17" x14ac:dyDescent="0.25">
      <c r="A472" s="325">
        <v>201718</v>
      </c>
      <c r="B472" s="325" t="s">
        <v>144</v>
      </c>
      <c r="C472" s="325" t="s">
        <v>123</v>
      </c>
      <c r="D472" s="325" t="s">
        <v>38</v>
      </c>
      <c r="E472" s="325" t="s">
        <v>142</v>
      </c>
      <c r="F472" s="325" t="s">
        <v>143</v>
      </c>
      <c r="G472" s="325">
        <v>311</v>
      </c>
      <c r="H472" s="325" t="s">
        <v>413</v>
      </c>
      <c r="I472" s="325" t="s">
        <v>414</v>
      </c>
      <c r="J472" s="325" t="str">
        <f t="shared" si="14"/>
        <v>CharHaveringGenderFemaleGenderFemale</v>
      </c>
      <c r="K472" s="325" t="s">
        <v>475</v>
      </c>
      <c r="L472" s="325" t="s">
        <v>476</v>
      </c>
      <c r="M472" s="325" t="str">
        <f t="shared" si="15"/>
        <v>GenderFemale</v>
      </c>
      <c r="N472" s="325">
        <v>90.8</v>
      </c>
      <c r="O472" s="325">
        <v>87.5</v>
      </c>
      <c r="P472" s="325">
        <v>94</v>
      </c>
      <c r="Q472" s="325">
        <v>87.9</v>
      </c>
    </row>
    <row r="473" spans="1:17" x14ac:dyDescent="0.25">
      <c r="A473" s="325">
        <v>201718</v>
      </c>
      <c r="B473" s="325" t="s">
        <v>144</v>
      </c>
      <c r="C473" s="325" t="s">
        <v>123</v>
      </c>
      <c r="D473" s="325" t="s">
        <v>38</v>
      </c>
      <c r="E473" s="325" t="s">
        <v>142</v>
      </c>
      <c r="F473" s="325" t="s">
        <v>143</v>
      </c>
      <c r="G473" s="325">
        <v>311</v>
      </c>
      <c r="H473" s="325" t="s">
        <v>413</v>
      </c>
      <c r="I473" s="325" t="s">
        <v>414</v>
      </c>
      <c r="J473" s="325" t="str">
        <f t="shared" si="14"/>
        <v>CharHaveringGenderMaleGenderMale</v>
      </c>
      <c r="K473" s="325" t="s">
        <v>475</v>
      </c>
      <c r="L473" s="325" t="s">
        <v>477</v>
      </c>
      <c r="M473" s="325" t="str">
        <f t="shared" si="15"/>
        <v>GenderMale</v>
      </c>
      <c r="N473" s="325">
        <v>13</v>
      </c>
      <c r="O473" s="325">
        <v>12.5</v>
      </c>
      <c r="P473" s="325">
        <v>13</v>
      </c>
      <c r="Q473" s="325">
        <v>12.1</v>
      </c>
    </row>
    <row r="474" spans="1:17" x14ac:dyDescent="0.25">
      <c r="A474" s="325">
        <v>201718</v>
      </c>
      <c r="B474" s="325" t="s">
        <v>144</v>
      </c>
      <c r="C474" s="325" t="s">
        <v>123</v>
      </c>
      <c r="D474" s="325" t="s">
        <v>38</v>
      </c>
      <c r="E474" s="325" t="s">
        <v>142</v>
      </c>
      <c r="F474" s="325" t="s">
        <v>143</v>
      </c>
      <c r="G474" s="325">
        <v>312</v>
      </c>
      <c r="H474" s="325" t="s">
        <v>415</v>
      </c>
      <c r="I474" s="325" t="s">
        <v>416</v>
      </c>
      <c r="J474" s="325" t="str">
        <f t="shared" si="14"/>
        <v>CharHillingdonGenderFemaleGenderFemale</v>
      </c>
      <c r="K474" s="325" t="s">
        <v>475</v>
      </c>
      <c r="L474" s="325" t="s">
        <v>476</v>
      </c>
      <c r="M474" s="325" t="str">
        <f t="shared" si="15"/>
        <v>GenderFemale</v>
      </c>
      <c r="N474" s="325">
        <v>95.2</v>
      </c>
      <c r="O474" s="325">
        <v>76.3</v>
      </c>
      <c r="P474" s="325">
        <v>97</v>
      </c>
      <c r="Q474" s="325">
        <v>76.400000000000006</v>
      </c>
    </row>
    <row r="475" spans="1:17" x14ac:dyDescent="0.25">
      <c r="A475" s="325">
        <v>201718</v>
      </c>
      <c r="B475" s="325" t="s">
        <v>144</v>
      </c>
      <c r="C475" s="325" t="s">
        <v>123</v>
      </c>
      <c r="D475" s="325" t="s">
        <v>38</v>
      </c>
      <c r="E475" s="325" t="s">
        <v>142</v>
      </c>
      <c r="F475" s="325" t="s">
        <v>143</v>
      </c>
      <c r="G475" s="325">
        <v>312</v>
      </c>
      <c r="H475" s="325" t="s">
        <v>415</v>
      </c>
      <c r="I475" s="325" t="s">
        <v>416</v>
      </c>
      <c r="J475" s="325" t="str">
        <f t="shared" si="14"/>
        <v>CharHillingdonGenderMaleGenderMale</v>
      </c>
      <c r="K475" s="325" t="s">
        <v>475</v>
      </c>
      <c r="L475" s="325" t="s">
        <v>477</v>
      </c>
      <c r="M475" s="325" t="str">
        <f t="shared" si="15"/>
        <v>GenderMale</v>
      </c>
      <c r="N475" s="325">
        <v>29.5</v>
      </c>
      <c r="O475" s="325">
        <v>23.7</v>
      </c>
      <c r="P475" s="325">
        <v>30</v>
      </c>
      <c r="Q475" s="325">
        <v>23.6</v>
      </c>
    </row>
    <row r="476" spans="1:17" x14ac:dyDescent="0.25">
      <c r="A476" s="325">
        <v>201718</v>
      </c>
      <c r="B476" s="325" t="s">
        <v>144</v>
      </c>
      <c r="C476" s="325" t="s">
        <v>123</v>
      </c>
      <c r="D476" s="325" t="s">
        <v>38</v>
      </c>
      <c r="E476" s="325" t="s">
        <v>142</v>
      </c>
      <c r="F476" s="325" t="s">
        <v>143</v>
      </c>
      <c r="G476" s="325">
        <v>313</v>
      </c>
      <c r="H476" s="325" t="s">
        <v>417</v>
      </c>
      <c r="I476" s="325" t="s">
        <v>418</v>
      </c>
      <c r="J476" s="325" t="str">
        <f t="shared" si="14"/>
        <v>CharHounslowGenderFemaleGenderFemale</v>
      </c>
      <c r="K476" s="325" t="s">
        <v>475</v>
      </c>
      <c r="L476" s="325" t="s">
        <v>476</v>
      </c>
      <c r="M476" s="325" t="str">
        <f t="shared" si="15"/>
        <v>GenderFemale</v>
      </c>
      <c r="N476" s="325">
        <v>132</v>
      </c>
      <c r="O476" s="325">
        <v>81.5</v>
      </c>
      <c r="P476" s="325">
        <v>135</v>
      </c>
      <c r="Q476" s="325">
        <v>81.8</v>
      </c>
    </row>
    <row r="477" spans="1:17" x14ac:dyDescent="0.25">
      <c r="A477" s="325">
        <v>201718</v>
      </c>
      <c r="B477" s="325" t="s">
        <v>144</v>
      </c>
      <c r="C477" s="325" t="s">
        <v>123</v>
      </c>
      <c r="D477" s="325" t="s">
        <v>38</v>
      </c>
      <c r="E477" s="325" t="s">
        <v>142</v>
      </c>
      <c r="F477" s="325" t="s">
        <v>143</v>
      </c>
      <c r="G477" s="325">
        <v>313</v>
      </c>
      <c r="H477" s="325" t="s">
        <v>417</v>
      </c>
      <c r="I477" s="325" t="s">
        <v>418</v>
      </c>
      <c r="J477" s="325" t="str">
        <f t="shared" si="14"/>
        <v>CharHounslowGenderMaleGenderMale</v>
      </c>
      <c r="K477" s="325" t="s">
        <v>475</v>
      </c>
      <c r="L477" s="325" t="s">
        <v>477</v>
      </c>
      <c r="M477" s="325" t="str">
        <f t="shared" si="15"/>
        <v>GenderMale</v>
      </c>
      <c r="N477" s="325">
        <v>30</v>
      </c>
      <c r="O477" s="325">
        <v>18.5</v>
      </c>
      <c r="P477" s="325">
        <v>30</v>
      </c>
      <c r="Q477" s="325">
        <v>18.2</v>
      </c>
    </row>
    <row r="478" spans="1:17" x14ac:dyDescent="0.25">
      <c r="A478" s="325">
        <v>201718</v>
      </c>
      <c r="B478" s="325" t="s">
        <v>144</v>
      </c>
      <c r="C478" s="325" t="s">
        <v>123</v>
      </c>
      <c r="D478" s="325" t="s">
        <v>38</v>
      </c>
      <c r="E478" s="325" t="s">
        <v>142</v>
      </c>
      <c r="F478" s="325" t="s">
        <v>143</v>
      </c>
      <c r="G478" s="325">
        <v>314</v>
      </c>
      <c r="H478" s="325" t="s">
        <v>419</v>
      </c>
      <c r="I478" s="325" t="s">
        <v>420</v>
      </c>
      <c r="J478" s="325" t="str">
        <f t="shared" si="14"/>
        <v>CharKingston upon ThamesGenderFemaleGenderFemale</v>
      </c>
      <c r="K478" s="325" t="s">
        <v>475</v>
      </c>
      <c r="L478" s="325" t="s">
        <v>476</v>
      </c>
      <c r="M478" s="325" t="str">
        <f t="shared" si="15"/>
        <v>GenderFemale</v>
      </c>
      <c r="N478" s="325">
        <v>103.9</v>
      </c>
      <c r="O478" s="325">
        <v>81.3</v>
      </c>
      <c r="P478" s="325">
        <v>107</v>
      </c>
      <c r="Q478" s="325">
        <v>82.9</v>
      </c>
    </row>
    <row r="479" spans="1:17" x14ac:dyDescent="0.25">
      <c r="A479" s="325">
        <v>201718</v>
      </c>
      <c r="B479" s="325" t="s">
        <v>144</v>
      </c>
      <c r="C479" s="325" t="s">
        <v>123</v>
      </c>
      <c r="D479" s="325" t="s">
        <v>38</v>
      </c>
      <c r="E479" s="325" t="s">
        <v>142</v>
      </c>
      <c r="F479" s="325" t="s">
        <v>143</v>
      </c>
      <c r="G479" s="325">
        <v>314</v>
      </c>
      <c r="H479" s="325" t="s">
        <v>419</v>
      </c>
      <c r="I479" s="325" t="s">
        <v>420</v>
      </c>
      <c r="J479" s="325" t="str">
        <f t="shared" si="14"/>
        <v>CharKingston upon ThamesGenderMaleGenderMale</v>
      </c>
      <c r="K479" s="325" t="s">
        <v>475</v>
      </c>
      <c r="L479" s="325" t="s">
        <v>477</v>
      </c>
      <c r="M479" s="325" t="str">
        <f t="shared" si="15"/>
        <v>GenderMale</v>
      </c>
      <c r="N479" s="325">
        <v>23.8</v>
      </c>
      <c r="O479" s="325">
        <v>18.7</v>
      </c>
      <c r="P479" s="325">
        <v>22</v>
      </c>
      <c r="Q479" s="325">
        <v>17.100000000000001</v>
      </c>
    </row>
    <row r="480" spans="1:17" x14ac:dyDescent="0.25">
      <c r="A480" s="325">
        <v>201718</v>
      </c>
      <c r="B480" s="325" t="s">
        <v>144</v>
      </c>
      <c r="C480" s="325" t="s">
        <v>123</v>
      </c>
      <c r="D480" s="325" t="s">
        <v>38</v>
      </c>
      <c r="E480" s="325" t="s">
        <v>142</v>
      </c>
      <c r="F480" s="325" t="s">
        <v>143</v>
      </c>
      <c r="G480" s="325">
        <v>315</v>
      </c>
      <c r="H480" s="325" t="s">
        <v>421</v>
      </c>
      <c r="I480" s="325" t="s">
        <v>422</v>
      </c>
      <c r="J480" s="325" t="str">
        <f t="shared" si="14"/>
        <v>CharMertonGenderFemaleGenderFemale</v>
      </c>
      <c r="K480" s="325" t="s">
        <v>475</v>
      </c>
      <c r="L480" s="325" t="s">
        <v>476</v>
      </c>
      <c r="M480" s="325" t="str">
        <f t="shared" si="15"/>
        <v>GenderFemale</v>
      </c>
      <c r="N480" s="325">
        <v>104.7</v>
      </c>
      <c r="O480" s="325">
        <v>86.4</v>
      </c>
      <c r="P480" s="325">
        <v>110</v>
      </c>
      <c r="Q480" s="325">
        <v>86.6</v>
      </c>
    </row>
    <row r="481" spans="1:17" x14ac:dyDescent="0.25">
      <c r="A481" s="325">
        <v>201718</v>
      </c>
      <c r="B481" s="325" t="s">
        <v>144</v>
      </c>
      <c r="C481" s="325" t="s">
        <v>123</v>
      </c>
      <c r="D481" s="325" t="s">
        <v>38</v>
      </c>
      <c r="E481" s="325" t="s">
        <v>142</v>
      </c>
      <c r="F481" s="325" t="s">
        <v>143</v>
      </c>
      <c r="G481" s="325">
        <v>315</v>
      </c>
      <c r="H481" s="325" t="s">
        <v>421</v>
      </c>
      <c r="I481" s="325" t="s">
        <v>422</v>
      </c>
      <c r="J481" s="325" t="str">
        <f t="shared" si="14"/>
        <v>CharMertonGenderMaleGenderMale</v>
      </c>
      <c r="K481" s="325" t="s">
        <v>475</v>
      </c>
      <c r="L481" s="325" t="s">
        <v>477</v>
      </c>
      <c r="M481" s="325" t="str">
        <f t="shared" si="15"/>
        <v>GenderMale</v>
      </c>
      <c r="N481" s="325">
        <v>16.5</v>
      </c>
      <c r="O481" s="325">
        <v>13.6</v>
      </c>
      <c r="P481" s="325">
        <v>17</v>
      </c>
      <c r="Q481" s="325">
        <v>13.4</v>
      </c>
    </row>
    <row r="482" spans="1:17" x14ac:dyDescent="0.25">
      <c r="A482" s="325">
        <v>201718</v>
      </c>
      <c r="B482" s="325" t="s">
        <v>144</v>
      </c>
      <c r="C482" s="325" t="s">
        <v>123</v>
      </c>
      <c r="D482" s="325" t="s">
        <v>38</v>
      </c>
      <c r="E482" s="325" t="s">
        <v>142</v>
      </c>
      <c r="F482" s="325" t="s">
        <v>143</v>
      </c>
      <c r="G482" s="325">
        <v>317</v>
      </c>
      <c r="H482" s="325" t="s">
        <v>423</v>
      </c>
      <c r="I482" s="325" t="s">
        <v>424</v>
      </c>
      <c r="J482" s="325" t="str">
        <f t="shared" si="14"/>
        <v>CharRedbridgeGenderFemaleGenderFemale</v>
      </c>
      <c r="K482" s="325" t="s">
        <v>475</v>
      </c>
      <c r="L482" s="325" t="s">
        <v>476</v>
      </c>
      <c r="M482" s="325" t="str">
        <f t="shared" si="15"/>
        <v>GenderFemale</v>
      </c>
      <c r="N482" s="325">
        <v>117.2</v>
      </c>
      <c r="O482" s="325">
        <v>83.2</v>
      </c>
      <c r="P482" s="325">
        <v>127</v>
      </c>
      <c r="Q482" s="325">
        <v>83</v>
      </c>
    </row>
    <row r="483" spans="1:17" x14ac:dyDescent="0.25">
      <c r="A483" s="325">
        <v>201718</v>
      </c>
      <c r="B483" s="325" t="s">
        <v>144</v>
      </c>
      <c r="C483" s="325" t="s">
        <v>123</v>
      </c>
      <c r="D483" s="325" t="s">
        <v>38</v>
      </c>
      <c r="E483" s="325" t="s">
        <v>142</v>
      </c>
      <c r="F483" s="325" t="s">
        <v>143</v>
      </c>
      <c r="G483" s="325">
        <v>317</v>
      </c>
      <c r="H483" s="325" t="s">
        <v>423</v>
      </c>
      <c r="I483" s="325" t="s">
        <v>424</v>
      </c>
      <c r="J483" s="325" t="str">
        <f t="shared" si="14"/>
        <v>CharRedbridgeGenderMaleGenderMale</v>
      </c>
      <c r="K483" s="325" t="s">
        <v>475</v>
      </c>
      <c r="L483" s="325" t="s">
        <v>477</v>
      </c>
      <c r="M483" s="325" t="str">
        <f t="shared" si="15"/>
        <v>GenderMale</v>
      </c>
      <c r="N483" s="325">
        <v>23.6</v>
      </c>
      <c r="O483" s="325">
        <v>16.8</v>
      </c>
      <c r="P483" s="325">
        <v>26</v>
      </c>
      <c r="Q483" s="325">
        <v>17</v>
      </c>
    </row>
    <row r="484" spans="1:17" x14ac:dyDescent="0.25">
      <c r="A484" s="325">
        <v>201718</v>
      </c>
      <c r="B484" s="325" t="s">
        <v>144</v>
      </c>
      <c r="C484" s="325" t="s">
        <v>123</v>
      </c>
      <c r="D484" s="325" t="s">
        <v>38</v>
      </c>
      <c r="E484" s="325" t="s">
        <v>142</v>
      </c>
      <c r="F484" s="325" t="s">
        <v>143</v>
      </c>
      <c r="G484" s="325">
        <v>319</v>
      </c>
      <c r="H484" s="325" t="s">
        <v>425</v>
      </c>
      <c r="I484" s="325" t="s">
        <v>426</v>
      </c>
      <c r="J484" s="325" t="str">
        <f t="shared" si="14"/>
        <v>CharSuttonGenderFemaleGenderFemale</v>
      </c>
      <c r="K484" s="325" t="s">
        <v>475</v>
      </c>
      <c r="L484" s="325" t="s">
        <v>476</v>
      </c>
      <c r="M484" s="325" t="str">
        <f t="shared" si="15"/>
        <v>GenderFemale</v>
      </c>
      <c r="N484" s="325">
        <v>94.9</v>
      </c>
      <c r="O484" s="325">
        <v>85.9</v>
      </c>
      <c r="P484" s="325">
        <v>99</v>
      </c>
      <c r="Q484" s="325">
        <v>86.1</v>
      </c>
    </row>
    <row r="485" spans="1:17" x14ac:dyDescent="0.25">
      <c r="A485" s="325">
        <v>201718</v>
      </c>
      <c r="B485" s="325" t="s">
        <v>144</v>
      </c>
      <c r="C485" s="325" t="s">
        <v>123</v>
      </c>
      <c r="D485" s="325" t="s">
        <v>38</v>
      </c>
      <c r="E485" s="325" t="s">
        <v>142</v>
      </c>
      <c r="F485" s="325" t="s">
        <v>143</v>
      </c>
      <c r="G485" s="325">
        <v>319</v>
      </c>
      <c r="H485" s="325" t="s">
        <v>425</v>
      </c>
      <c r="I485" s="325" t="s">
        <v>426</v>
      </c>
      <c r="J485" s="325" t="str">
        <f t="shared" si="14"/>
        <v>CharSuttonGenderMaleGenderMale</v>
      </c>
      <c r="K485" s="325" t="s">
        <v>475</v>
      </c>
      <c r="L485" s="325" t="s">
        <v>477</v>
      </c>
      <c r="M485" s="325" t="str">
        <f t="shared" si="15"/>
        <v>GenderMale</v>
      </c>
      <c r="N485" s="325">
        <v>15.6</v>
      </c>
      <c r="O485" s="325">
        <v>14.1</v>
      </c>
      <c r="P485" s="325">
        <v>16</v>
      </c>
      <c r="Q485" s="325">
        <v>13.9</v>
      </c>
    </row>
    <row r="486" spans="1:17" x14ac:dyDescent="0.25">
      <c r="A486" s="325">
        <v>201718</v>
      </c>
      <c r="B486" s="325" t="s">
        <v>144</v>
      </c>
      <c r="C486" s="325" t="s">
        <v>123</v>
      </c>
      <c r="D486" s="325" t="s">
        <v>38</v>
      </c>
      <c r="E486" s="325" t="s">
        <v>142</v>
      </c>
      <c r="F486" s="325" t="s">
        <v>143</v>
      </c>
      <c r="G486" s="325">
        <v>320</v>
      </c>
      <c r="H486" s="325" t="s">
        <v>427</v>
      </c>
      <c r="I486" s="325" t="s">
        <v>428</v>
      </c>
      <c r="J486" s="325" t="str">
        <f t="shared" si="14"/>
        <v>CharWaltham ForestGenderFemaleGenderFemale</v>
      </c>
      <c r="K486" s="325" t="s">
        <v>475</v>
      </c>
      <c r="L486" s="325" t="s">
        <v>476</v>
      </c>
      <c r="M486" s="325" t="str">
        <f t="shared" si="15"/>
        <v>GenderFemale</v>
      </c>
      <c r="N486" s="325">
        <v>106.6</v>
      </c>
      <c r="O486" s="325">
        <v>85.2</v>
      </c>
      <c r="P486" s="325">
        <v>110</v>
      </c>
      <c r="Q486" s="325">
        <v>85.3</v>
      </c>
    </row>
    <row r="487" spans="1:17" x14ac:dyDescent="0.25">
      <c r="A487" s="325">
        <v>201718</v>
      </c>
      <c r="B487" s="325" t="s">
        <v>144</v>
      </c>
      <c r="C487" s="325" t="s">
        <v>123</v>
      </c>
      <c r="D487" s="325" t="s">
        <v>38</v>
      </c>
      <c r="E487" s="325" t="s">
        <v>142</v>
      </c>
      <c r="F487" s="325" t="s">
        <v>143</v>
      </c>
      <c r="G487" s="325">
        <v>320</v>
      </c>
      <c r="H487" s="325" t="s">
        <v>427</v>
      </c>
      <c r="I487" s="325" t="s">
        <v>428</v>
      </c>
      <c r="J487" s="325" t="str">
        <f t="shared" si="14"/>
        <v>CharWaltham ForestGenderMaleGenderMale</v>
      </c>
      <c r="K487" s="325" t="s">
        <v>475</v>
      </c>
      <c r="L487" s="325" t="s">
        <v>477</v>
      </c>
      <c r="M487" s="325" t="str">
        <f t="shared" si="15"/>
        <v>GenderMale</v>
      </c>
      <c r="N487" s="325">
        <v>18.5</v>
      </c>
      <c r="O487" s="325">
        <v>14.8</v>
      </c>
      <c r="P487" s="325">
        <v>19</v>
      </c>
      <c r="Q487" s="325">
        <v>14.7</v>
      </c>
    </row>
    <row r="488" spans="1:17" x14ac:dyDescent="0.25">
      <c r="A488" s="325">
        <v>201718</v>
      </c>
      <c r="B488" s="325" t="s">
        <v>122</v>
      </c>
      <c r="C488" s="325" t="s">
        <v>123</v>
      </c>
      <c r="D488" s="325" t="s">
        <v>38</v>
      </c>
      <c r="E488" s="325" t="s">
        <v>124</v>
      </c>
      <c r="F488" s="325" t="s">
        <v>124</v>
      </c>
      <c r="G488" s="325" t="s">
        <v>124</v>
      </c>
      <c r="H488" s="325" t="s">
        <v>124</v>
      </c>
      <c r="I488" s="325" t="s">
        <v>38</v>
      </c>
      <c r="J488" s="325" t="str">
        <f t="shared" si="14"/>
        <v>CharEnglandAge group20 to 29 years oldAge group20 to 29 years old</v>
      </c>
      <c r="K488" s="325" t="s">
        <v>478</v>
      </c>
      <c r="L488" s="325" t="s">
        <v>58</v>
      </c>
      <c r="M488" s="325" t="str">
        <f t="shared" si="15"/>
        <v>Age group20 to 29 years old</v>
      </c>
      <c r="N488" s="325">
        <v>4592.3999999999996</v>
      </c>
      <c r="O488" s="325">
        <v>15.6</v>
      </c>
      <c r="P488" s="325">
        <v>4721</v>
      </c>
      <c r="Q488" s="325">
        <v>14.9</v>
      </c>
    </row>
    <row r="489" spans="1:17" x14ac:dyDescent="0.25">
      <c r="A489" s="325">
        <v>201718</v>
      </c>
      <c r="B489" s="325" t="s">
        <v>122</v>
      </c>
      <c r="C489" s="325" t="s">
        <v>123</v>
      </c>
      <c r="D489" s="325" t="s">
        <v>38</v>
      </c>
      <c r="E489" s="325" t="s">
        <v>124</v>
      </c>
      <c r="F489" s="325" t="s">
        <v>124</v>
      </c>
      <c r="G489" s="325" t="s">
        <v>124</v>
      </c>
      <c r="H489" s="325" t="s">
        <v>124</v>
      </c>
      <c r="I489" s="325" t="s">
        <v>38</v>
      </c>
      <c r="J489" s="325" t="str">
        <f t="shared" si="14"/>
        <v>CharEnglandAge group30 to 39 years oldAge group30 to 39 years old</v>
      </c>
      <c r="K489" s="325" t="s">
        <v>478</v>
      </c>
      <c r="L489" s="325" t="s">
        <v>57</v>
      </c>
      <c r="M489" s="325" t="str">
        <f t="shared" si="15"/>
        <v>Age group30 to 39 years old</v>
      </c>
      <c r="N489" s="325">
        <v>9080.5</v>
      </c>
      <c r="O489" s="325">
        <v>30.8</v>
      </c>
      <c r="P489" s="325">
        <v>9908</v>
      </c>
      <c r="Q489" s="325">
        <v>31.2</v>
      </c>
    </row>
    <row r="490" spans="1:17" x14ac:dyDescent="0.25">
      <c r="A490" s="325">
        <v>201718</v>
      </c>
      <c r="B490" s="325" t="s">
        <v>122</v>
      </c>
      <c r="C490" s="325" t="s">
        <v>123</v>
      </c>
      <c r="D490" s="325" t="s">
        <v>38</v>
      </c>
      <c r="E490" s="325" t="s">
        <v>124</v>
      </c>
      <c r="F490" s="325" t="s">
        <v>124</v>
      </c>
      <c r="G490" s="325" t="s">
        <v>124</v>
      </c>
      <c r="H490" s="325" t="s">
        <v>124</v>
      </c>
      <c r="I490" s="325" t="s">
        <v>38</v>
      </c>
      <c r="J490" s="325" t="str">
        <f t="shared" si="14"/>
        <v>CharEnglandAge group40 to 49 years oldAge group40 to 49 years old</v>
      </c>
      <c r="K490" s="325" t="s">
        <v>478</v>
      </c>
      <c r="L490" s="325" t="s">
        <v>61</v>
      </c>
      <c r="M490" s="325" t="str">
        <f t="shared" si="15"/>
        <v>Age group40 to 49 years old</v>
      </c>
      <c r="N490" s="325">
        <v>7180.6</v>
      </c>
      <c r="O490" s="325">
        <v>24.4</v>
      </c>
      <c r="P490" s="325">
        <v>7742</v>
      </c>
      <c r="Q490" s="325">
        <v>24.4</v>
      </c>
    </row>
    <row r="491" spans="1:17" x14ac:dyDescent="0.25">
      <c r="A491" s="325">
        <v>201718</v>
      </c>
      <c r="B491" s="325" t="s">
        <v>122</v>
      </c>
      <c r="C491" s="325" t="s">
        <v>123</v>
      </c>
      <c r="D491" s="325" t="s">
        <v>38</v>
      </c>
      <c r="E491" s="325" t="s">
        <v>124</v>
      </c>
      <c r="F491" s="325" t="s">
        <v>124</v>
      </c>
      <c r="G491" s="325" t="s">
        <v>124</v>
      </c>
      <c r="H491" s="325" t="s">
        <v>124</v>
      </c>
      <c r="I491" s="325" t="s">
        <v>38</v>
      </c>
      <c r="J491" s="325" t="str">
        <f t="shared" si="14"/>
        <v>CharEnglandAge group50 years old and overAge group50 years old and over</v>
      </c>
      <c r="K491" s="325" t="s">
        <v>478</v>
      </c>
      <c r="L491" s="325" t="s">
        <v>90</v>
      </c>
      <c r="M491" s="325" t="str">
        <f t="shared" si="15"/>
        <v>Age group50 years old and over</v>
      </c>
      <c r="N491" s="325">
        <v>8621.2000000000007</v>
      </c>
      <c r="O491" s="325">
        <v>29.2</v>
      </c>
      <c r="P491" s="325">
        <v>9351</v>
      </c>
      <c r="Q491" s="325">
        <v>29.5</v>
      </c>
    </row>
    <row r="492" spans="1:17" x14ac:dyDescent="0.25">
      <c r="A492" s="325">
        <v>201718</v>
      </c>
      <c r="B492" s="325" t="s">
        <v>125</v>
      </c>
      <c r="C492" s="325" t="s">
        <v>123</v>
      </c>
      <c r="D492" s="325" t="s">
        <v>38</v>
      </c>
      <c r="E492" s="325" t="s">
        <v>126</v>
      </c>
      <c r="F492" s="325" t="s">
        <v>127</v>
      </c>
      <c r="G492" s="325" t="s">
        <v>124</v>
      </c>
      <c r="H492" s="325" t="s">
        <v>124</v>
      </c>
      <c r="I492" s="325" t="s">
        <v>127</v>
      </c>
      <c r="J492" s="325" t="str">
        <f t="shared" si="14"/>
        <v>CharNorth EastAge group20 to 29 years oldAge group20 to 29 years old</v>
      </c>
      <c r="K492" s="325" t="s">
        <v>478</v>
      </c>
      <c r="L492" s="325" t="s">
        <v>58</v>
      </c>
      <c r="M492" s="325" t="str">
        <f t="shared" si="15"/>
        <v>Age group20 to 29 years old</v>
      </c>
      <c r="N492" s="325">
        <v>302.2</v>
      </c>
      <c r="O492" s="325">
        <v>16.399999999999999</v>
      </c>
      <c r="P492" s="325">
        <v>311</v>
      </c>
      <c r="Q492" s="325">
        <v>15.8</v>
      </c>
    </row>
    <row r="493" spans="1:17" x14ac:dyDescent="0.25">
      <c r="A493" s="325">
        <v>201718</v>
      </c>
      <c r="B493" s="325" t="s">
        <v>125</v>
      </c>
      <c r="C493" s="325" t="s">
        <v>123</v>
      </c>
      <c r="D493" s="325" t="s">
        <v>38</v>
      </c>
      <c r="E493" s="325" t="s">
        <v>126</v>
      </c>
      <c r="F493" s="325" t="s">
        <v>127</v>
      </c>
      <c r="G493" s="325" t="s">
        <v>124</v>
      </c>
      <c r="H493" s="325" t="s">
        <v>124</v>
      </c>
      <c r="I493" s="325" t="s">
        <v>127</v>
      </c>
      <c r="J493" s="325" t="str">
        <f t="shared" si="14"/>
        <v>CharNorth EastAge group30 to 39 years oldAge group30 to 39 years old</v>
      </c>
      <c r="K493" s="325" t="s">
        <v>478</v>
      </c>
      <c r="L493" s="325" t="s">
        <v>57</v>
      </c>
      <c r="M493" s="325" t="str">
        <f t="shared" si="15"/>
        <v>Age group30 to 39 years old</v>
      </c>
      <c r="N493" s="325">
        <v>586.4</v>
      </c>
      <c r="O493" s="325">
        <v>31.7</v>
      </c>
      <c r="P493" s="325">
        <v>627</v>
      </c>
      <c r="Q493" s="325">
        <v>31.9</v>
      </c>
    </row>
    <row r="494" spans="1:17" x14ac:dyDescent="0.25">
      <c r="A494" s="325">
        <v>201718</v>
      </c>
      <c r="B494" s="325" t="s">
        <v>125</v>
      </c>
      <c r="C494" s="325" t="s">
        <v>123</v>
      </c>
      <c r="D494" s="325" t="s">
        <v>38</v>
      </c>
      <c r="E494" s="325" t="s">
        <v>126</v>
      </c>
      <c r="F494" s="325" t="s">
        <v>127</v>
      </c>
      <c r="G494" s="325" t="s">
        <v>124</v>
      </c>
      <c r="H494" s="325" t="s">
        <v>124</v>
      </c>
      <c r="I494" s="325" t="s">
        <v>127</v>
      </c>
      <c r="J494" s="325" t="str">
        <f t="shared" si="14"/>
        <v>CharNorth EastAge group40 to 49 years oldAge group40 to 49 years old</v>
      </c>
      <c r="K494" s="325" t="s">
        <v>478</v>
      </c>
      <c r="L494" s="325" t="s">
        <v>61</v>
      </c>
      <c r="M494" s="325" t="str">
        <f t="shared" si="15"/>
        <v>Age group40 to 49 years old</v>
      </c>
      <c r="N494" s="325">
        <v>452.7</v>
      </c>
      <c r="O494" s="325">
        <v>24.5</v>
      </c>
      <c r="P494" s="325">
        <v>481</v>
      </c>
      <c r="Q494" s="325">
        <v>24.5</v>
      </c>
    </row>
    <row r="495" spans="1:17" x14ac:dyDescent="0.25">
      <c r="A495" s="325">
        <v>201718</v>
      </c>
      <c r="B495" s="325" t="s">
        <v>125</v>
      </c>
      <c r="C495" s="325" t="s">
        <v>123</v>
      </c>
      <c r="D495" s="325" t="s">
        <v>38</v>
      </c>
      <c r="E495" s="325" t="s">
        <v>126</v>
      </c>
      <c r="F495" s="325" t="s">
        <v>127</v>
      </c>
      <c r="G495" s="325" t="s">
        <v>124</v>
      </c>
      <c r="H495" s="325" t="s">
        <v>124</v>
      </c>
      <c r="I495" s="325" t="s">
        <v>127</v>
      </c>
      <c r="J495" s="325" t="str">
        <f t="shared" si="14"/>
        <v>CharNorth EastAge group50 years old and overAge group50 years old and over</v>
      </c>
      <c r="K495" s="325" t="s">
        <v>478</v>
      </c>
      <c r="L495" s="325" t="s">
        <v>90</v>
      </c>
      <c r="M495" s="325" t="str">
        <f t="shared" si="15"/>
        <v>Age group50 years old and over</v>
      </c>
      <c r="N495" s="325">
        <v>506.4</v>
      </c>
      <c r="O495" s="325">
        <v>27.4</v>
      </c>
      <c r="P495" s="325">
        <v>547</v>
      </c>
      <c r="Q495" s="325">
        <v>27.8</v>
      </c>
    </row>
    <row r="496" spans="1:17" x14ac:dyDescent="0.25">
      <c r="A496" s="325">
        <v>201718</v>
      </c>
      <c r="B496" s="325" t="s">
        <v>125</v>
      </c>
      <c r="C496" s="325" t="s">
        <v>123</v>
      </c>
      <c r="D496" s="325" t="s">
        <v>38</v>
      </c>
      <c r="E496" s="325" t="s">
        <v>128</v>
      </c>
      <c r="F496" s="325" t="s">
        <v>129</v>
      </c>
      <c r="G496" s="325" t="s">
        <v>124</v>
      </c>
      <c r="H496" s="325" t="s">
        <v>124</v>
      </c>
      <c r="I496" s="325" t="s">
        <v>129</v>
      </c>
      <c r="J496" s="325" t="str">
        <f t="shared" si="14"/>
        <v>CharNorth WestAge group20 to 29 years oldAge group20 to 29 years old</v>
      </c>
      <c r="K496" s="325" t="s">
        <v>478</v>
      </c>
      <c r="L496" s="325" t="s">
        <v>58</v>
      </c>
      <c r="M496" s="325" t="str">
        <f t="shared" si="15"/>
        <v>Age group20 to 29 years old</v>
      </c>
      <c r="N496" s="325">
        <v>686.6</v>
      </c>
      <c r="O496" s="325">
        <v>16.5</v>
      </c>
      <c r="P496" s="325">
        <v>701</v>
      </c>
      <c r="Q496" s="325">
        <v>15.8</v>
      </c>
    </row>
    <row r="497" spans="1:17" x14ac:dyDescent="0.25">
      <c r="A497" s="325">
        <v>201718</v>
      </c>
      <c r="B497" s="325" t="s">
        <v>125</v>
      </c>
      <c r="C497" s="325" t="s">
        <v>123</v>
      </c>
      <c r="D497" s="325" t="s">
        <v>38</v>
      </c>
      <c r="E497" s="325" t="s">
        <v>128</v>
      </c>
      <c r="F497" s="325" t="s">
        <v>129</v>
      </c>
      <c r="G497" s="325" t="s">
        <v>124</v>
      </c>
      <c r="H497" s="325" t="s">
        <v>124</v>
      </c>
      <c r="I497" s="325" t="s">
        <v>129</v>
      </c>
      <c r="J497" s="325" t="str">
        <f t="shared" si="14"/>
        <v>CharNorth WestAge group30 to 39 years oldAge group30 to 39 years old</v>
      </c>
      <c r="K497" s="325" t="s">
        <v>478</v>
      </c>
      <c r="L497" s="325" t="s">
        <v>57</v>
      </c>
      <c r="M497" s="325" t="str">
        <f t="shared" si="15"/>
        <v>Age group30 to 39 years old</v>
      </c>
      <c r="N497" s="325">
        <v>1378.4</v>
      </c>
      <c r="O497" s="325">
        <v>33.1</v>
      </c>
      <c r="P497" s="325">
        <v>1487</v>
      </c>
      <c r="Q497" s="325">
        <v>33.6</v>
      </c>
    </row>
    <row r="498" spans="1:17" x14ac:dyDescent="0.25">
      <c r="A498" s="325">
        <v>201718</v>
      </c>
      <c r="B498" s="325" t="s">
        <v>125</v>
      </c>
      <c r="C498" s="325" t="s">
        <v>123</v>
      </c>
      <c r="D498" s="325" t="s">
        <v>38</v>
      </c>
      <c r="E498" s="325" t="s">
        <v>128</v>
      </c>
      <c r="F498" s="325" t="s">
        <v>129</v>
      </c>
      <c r="G498" s="325" t="s">
        <v>124</v>
      </c>
      <c r="H498" s="325" t="s">
        <v>124</v>
      </c>
      <c r="I498" s="325" t="s">
        <v>129</v>
      </c>
      <c r="J498" s="325" t="str">
        <f t="shared" si="14"/>
        <v>CharNorth WestAge group40 to 49 years oldAge group40 to 49 years old</v>
      </c>
      <c r="K498" s="325" t="s">
        <v>478</v>
      </c>
      <c r="L498" s="325" t="s">
        <v>61</v>
      </c>
      <c r="M498" s="325" t="str">
        <f t="shared" si="15"/>
        <v>Age group40 to 49 years old</v>
      </c>
      <c r="N498" s="325">
        <v>1002.8</v>
      </c>
      <c r="O498" s="325">
        <v>24.1</v>
      </c>
      <c r="P498" s="325">
        <v>1065</v>
      </c>
      <c r="Q498" s="325">
        <v>24.1</v>
      </c>
    </row>
    <row r="499" spans="1:17" x14ac:dyDescent="0.25">
      <c r="A499" s="325">
        <v>201718</v>
      </c>
      <c r="B499" s="325" t="s">
        <v>125</v>
      </c>
      <c r="C499" s="325" t="s">
        <v>123</v>
      </c>
      <c r="D499" s="325" t="s">
        <v>38</v>
      </c>
      <c r="E499" s="325" t="s">
        <v>128</v>
      </c>
      <c r="F499" s="325" t="s">
        <v>129</v>
      </c>
      <c r="G499" s="325" t="s">
        <v>124</v>
      </c>
      <c r="H499" s="325" t="s">
        <v>124</v>
      </c>
      <c r="I499" s="325" t="s">
        <v>129</v>
      </c>
      <c r="J499" s="325" t="str">
        <f t="shared" si="14"/>
        <v>CharNorth WestAge group50 years old and overAge group50 years old and over</v>
      </c>
      <c r="K499" s="325" t="s">
        <v>478</v>
      </c>
      <c r="L499" s="325" t="s">
        <v>90</v>
      </c>
      <c r="M499" s="325" t="str">
        <f t="shared" si="15"/>
        <v>Age group50 years old and over</v>
      </c>
      <c r="N499" s="325">
        <v>1094.5</v>
      </c>
      <c r="O499" s="325">
        <v>26.3</v>
      </c>
      <c r="P499" s="325">
        <v>1175</v>
      </c>
      <c r="Q499" s="325">
        <v>26.5</v>
      </c>
    </row>
    <row r="500" spans="1:17" x14ac:dyDescent="0.25">
      <c r="A500" s="325">
        <v>201718</v>
      </c>
      <c r="B500" s="325" t="s">
        <v>125</v>
      </c>
      <c r="C500" s="325" t="s">
        <v>123</v>
      </c>
      <c r="D500" s="325" t="s">
        <v>38</v>
      </c>
      <c r="E500" s="325" t="s">
        <v>130</v>
      </c>
      <c r="F500" s="325" t="s">
        <v>131</v>
      </c>
      <c r="G500" s="325" t="s">
        <v>124</v>
      </c>
      <c r="H500" s="325" t="s">
        <v>124</v>
      </c>
      <c r="I500" s="325" t="s">
        <v>131</v>
      </c>
      <c r="J500" s="325" t="str">
        <f t="shared" si="14"/>
        <v>CharYorkshire and the HumberAge group20 to 29 years oldAge group20 to 29 years old</v>
      </c>
      <c r="K500" s="325" t="s">
        <v>478</v>
      </c>
      <c r="L500" s="325" t="s">
        <v>58</v>
      </c>
      <c r="M500" s="325" t="str">
        <f t="shared" si="15"/>
        <v>Age group20 to 29 years old</v>
      </c>
      <c r="N500" s="325">
        <v>660.6</v>
      </c>
      <c r="O500" s="325">
        <v>18.600000000000001</v>
      </c>
      <c r="P500" s="325">
        <v>678</v>
      </c>
      <c r="Q500" s="325">
        <v>17.600000000000001</v>
      </c>
    </row>
    <row r="501" spans="1:17" x14ac:dyDescent="0.25">
      <c r="A501" s="325">
        <v>201718</v>
      </c>
      <c r="B501" s="325" t="s">
        <v>125</v>
      </c>
      <c r="C501" s="325" t="s">
        <v>123</v>
      </c>
      <c r="D501" s="325" t="s">
        <v>38</v>
      </c>
      <c r="E501" s="325" t="s">
        <v>130</v>
      </c>
      <c r="F501" s="325" t="s">
        <v>131</v>
      </c>
      <c r="G501" s="325" t="s">
        <v>124</v>
      </c>
      <c r="H501" s="325" t="s">
        <v>124</v>
      </c>
      <c r="I501" s="325" t="s">
        <v>131</v>
      </c>
      <c r="J501" s="325" t="str">
        <f t="shared" si="14"/>
        <v>CharYorkshire and the HumberAge group30 to 39 years oldAge group30 to 39 years old</v>
      </c>
      <c r="K501" s="325" t="s">
        <v>478</v>
      </c>
      <c r="L501" s="325" t="s">
        <v>57</v>
      </c>
      <c r="M501" s="325" t="str">
        <f t="shared" si="15"/>
        <v>Age group30 to 39 years old</v>
      </c>
      <c r="N501" s="325">
        <v>1017.2</v>
      </c>
      <c r="O501" s="325">
        <v>28.6</v>
      </c>
      <c r="P501" s="325">
        <v>1138</v>
      </c>
      <c r="Q501" s="325">
        <v>29.5</v>
      </c>
    </row>
    <row r="502" spans="1:17" x14ac:dyDescent="0.25">
      <c r="A502" s="325">
        <v>201718</v>
      </c>
      <c r="B502" s="325" t="s">
        <v>125</v>
      </c>
      <c r="C502" s="325" t="s">
        <v>123</v>
      </c>
      <c r="D502" s="325" t="s">
        <v>38</v>
      </c>
      <c r="E502" s="325" t="s">
        <v>130</v>
      </c>
      <c r="F502" s="325" t="s">
        <v>131</v>
      </c>
      <c r="G502" s="325" t="s">
        <v>124</v>
      </c>
      <c r="H502" s="325" t="s">
        <v>124</v>
      </c>
      <c r="I502" s="325" t="s">
        <v>131</v>
      </c>
      <c r="J502" s="325" t="str">
        <f t="shared" si="14"/>
        <v>CharYorkshire and the HumberAge group40 to 49 years oldAge group40 to 49 years old</v>
      </c>
      <c r="K502" s="325" t="s">
        <v>478</v>
      </c>
      <c r="L502" s="325" t="s">
        <v>61</v>
      </c>
      <c r="M502" s="325" t="str">
        <f t="shared" si="15"/>
        <v>Age group40 to 49 years old</v>
      </c>
      <c r="N502" s="325">
        <v>878.5</v>
      </c>
      <c r="O502" s="325">
        <v>24.7</v>
      </c>
      <c r="P502" s="325">
        <v>951</v>
      </c>
      <c r="Q502" s="325">
        <v>24.7</v>
      </c>
    </row>
    <row r="503" spans="1:17" x14ac:dyDescent="0.25">
      <c r="A503" s="325">
        <v>201718</v>
      </c>
      <c r="B503" s="325" t="s">
        <v>125</v>
      </c>
      <c r="C503" s="325" t="s">
        <v>123</v>
      </c>
      <c r="D503" s="325" t="s">
        <v>38</v>
      </c>
      <c r="E503" s="325" t="s">
        <v>130</v>
      </c>
      <c r="F503" s="325" t="s">
        <v>131</v>
      </c>
      <c r="G503" s="325" t="s">
        <v>124</v>
      </c>
      <c r="H503" s="325" t="s">
        <v>124</v>
      </c>
      <c r="I503" s="325" t="s">
        <v>131</v>
      </c>
      <c r="J503" s="325" t="str">
        <f t="shared" si="14"/>
        <v>CharYorkshire and the HumberAge group50 years old and overAge group50 years old and over</v>
      </c>
      <c r="K503" s="325" t="s">
        <v>478</v>
      </c>
      <c r="L503" s="325" t="s">
        <v>90</v>
      </c>
      <c r="M503" s="325" t="str">
        <f t="shared" si="15"/>
        <v>Age group50 years old and over</v>
      </c>
      <c r="N503" s="325">
        <v>996.2</v>
      </c>
      <c r="O503" s="325">
        <v>28</v>
      </c>
      <c r="P503" s="325">
        <v>1091</v>
      </c>
      <c r="Q503" s="325">
        <v>28.3</v>
      </c>
    </row>
    <row r="504" spans="1:17" x14ac:dyDescent="0.25">
      <c r="A504" s="325">
        <v>201718</v>
      </c>
      <c r="B504" s="325" t="s">
        <v>125</v>
      </c>
      <c r="C504" s="325" t="s">
        <v>123</v>
      </c>
      <c r="D504" s="325" t="s">
        <v>38</v>
      </c>
      <c r="E504" s="325" t="s">
        <v>132</v>
      </c>
      <c r="F504" s="325" t="s">
        <v>133</v>
      </c>
      <c r="G504" s="325" t="s">
        <v>124</v>
      </c>
      <c r="H504" s="325" t="s">
        <v>124</v>
      </c>
      <c r="I504" s="325" t="s">
        <v>133</v>
      </c>
      <c r="J504" s="325" t="str">
        <f t="shared" si="14"/>
        <v>CharEast MidlandsAge group20 to 29 years oldAge group20 to 29 years old</v>
      </c>
      <c r="K504" s="325" t="s">
        <v>478</v>
      </c>
      <c r="L504" s="325" t="s">
        <v>58</v>
      </c>
      <c r="M504" s="325" t="str">
        <f t="shared" si="15"/>
        <v>Age group20 to 29 years old</v>
      </c>
      <c r="N504" s="325">
        <v>369.5</v>
      </c>
      <c r="O504" s="325">
        <v>16.7</v>
      </c>
      <c r="P504" s="325">
        <v>388</v>
      </c>
      <c r="Q504" s="325">
        <v>16.100000000000001</v>
      </c>
    </row>
    <row r="505" spans="1:17" x14ac:dyDescent="0.25">
      <c r="A505" s="325">
        <v>201718</v>
      </c>
      <c r="B505" s="325" t="s">
        <v>125</v>
      </c>
      <c r="C505" s="325" t="s">
        <v>123</v>
      </c>
      <c r="D505" s="325" t="s">
        <v>38</v>
      </c>
      <c r="E505" s="325" t="s">
        <v>132</v>
      </c>
      <c r="F505" s="325" t="s">
        <v>133</v>
      </c>
      <c r="G505" s="325" t="s">
        <v>124</v>
      </c>
      <c r="H505" s="325" t="s">
        <v>124</v>
      </c>
      <c r="I505" s="325" t="s">
        <v>133</v>
      </c>
      <c r="J505" s="325" t="str">
        <f t="shared" si="14"/>
        <v>CharEast MidlandsAge group30 to 39 years oldAge group30 to 39 years old</v>
      </c>
      <c r="K505" s="325" t="s">
        <v>478</v>
      </c>
      <c r="L505" s="325" t="s">
        <v>57</v>
      </c>
      <c r="M505" s="325" t="str">
        <f t="shared" si="15"/>
        <v>Age group30 to 39 years old</v>
      </c>
      <c r="N505" s="325">
        <v>672.6</v>
      </c>
      <c r="O505" s="325">
        <v>30.3</v>
      </c>
      <c r="P505" s="325">
        <v>744</v>
      </c>
      <c r="Q505" s="325">
        <v>30.9</v>
      </c>
    </row>
    <row r="506" spans="1:17" x14ac:dyDescent="0.25">
      <c r="A506" s="325">
        <v>201718</v>
      </c>
      <c r="B506" s="325" t="s">
        <v>125</v>
      </c>
      <c r="C506" s="325" t="s">
        <v>123</v>
      </c>
      <c r="D506" s="325" t="s">
        <v>38</v>
      </c>
      <c r="E506" s="325" t="s">
        <v>132</v>
      </c>
      <c r="F506" s="325" t="s">
        <v>133</v>
      </c>
      <c r="G506" s="325" t="s">
        <v>124</v>
      </c>
      <c r="H506" s="325" t="s">
        <v>124</v>
      </c>
      <c r="I506" s="325" t="s">
        <v>133</v>
      </c>
      <c r="J506" s="325" t="str">
        <f t="shared" si="14"/>
        <v>CharEast MidlandsAge group40 to 49 years oldAge group40 to 49 years old</v>
      </c>
      <c r="K506" s="325" t="s">
        <v>478</v>
      </c>
      <c r="L506" s="325" t="s">
        <v>61</v>
      </c>
      <c r="M506" s="325" t="str">
        <f t="shared" si="15"/>
        <v>Age group40 to 49 years old</v>
      </c>
      <c r="N506" s="325">
        <v>526.79999999999995</v>
      </c>
      <c r="O506" s="325">
        <v>23.8</v>
      </c>
      <c r="P506" s="325">
        <v>570</v>
      </c>
      <c r="Q506" s="325">
        <v>23.7</v>
      </c>
    </row>
    <row r="507" spans="1:17" x14ac:dyDescent="0.25">
      <c r="A507" s="325">
        <v>201718</v>
      </c>
      <c r="B507" s="325" t="s">
        <v>125</v>
      </c>
      <c r="C507" s="325" t="s">
        <v>123</v>
      </c>
      <c r="D507" s="325" t="s">
        <v>38</v>
      </c>
      <c r="E507" s="325" t="s">
        <v>132</v>
      </c>
      <c r="F507" s="325" t="s">
        <v>133</v>
      </c>
      <c r="G507" s="325" t="s">
        <v>124</v>
      </c>
      <c r="H507" s="325" t="s">
        <v>124</v>
      </c>
      <c r="I507" s="325" t="s">
        <v>133</v>
      </c>
      <c r="J507" s="325" t="str">
        <f t="shared" si="14"/>
        <v>CharEast MidlandsAge group50 years old and overAge group50 years old and over</v>
      </c>
      <c r="K507" s="325" t="s">
        <v>478</v>
      </c>
      <c r="L507" s="325" t="s">
        <v>90</v>
      </c>
      <c r="M507" s="325" t="str">
        <f t="shared" si="15"/>
        <v>Age group50 years old and over</v>
      </c>
      <c r="N507" s="325">
        <v>648.1</v>
      </c>
      <c r="O507" s="325">
        <v>29.2</v>
      </c>
      <c r="P507" s="325">
        <v>708</v>
      </c>
      <c r="Q507" s="325">
        <v>29.4</v>
      </c>
    </row>
    <row r="508" spans="1:17" x14ac:dyDescent="0.25">
      <c r="A508" s="325">
        <v>201718</v>
      </c>
      <c r="B508" s="325" t="s">
        <v>125</v>
      </c>
      <c r="C508" s="325" t="s">
        <v>123</v>
      </c>
      <c r="D508" s="325" t="s">
        <v>38</v>
      </c>
      <c r="E508" s="325" t="s">
        <v>134</v>
      </c>
      <c r="F508" s="325" t="s">
        <v>135</v>
      </c>
      <c r="G508" s="325" t="s">
        <v>124</v>
      </c>
      <c r="H508" s="325" t="s">
        <v>124</v>
      </c>
      <c r="I508" s="325" t="s">
        <v>135</v>
      </c>
      <c r="J508" s="325" t="str">
        <f t="shared" si="14"/>
        <v>CharWest MidlandsAge group20 to 29 years oldAge group20 to 29 years old</v>
      </c>
      <c r="K508" s="325" t="s">
        <v>478</v>
      </c>
      <c r="L508" s="325" t="s">
        <v>58</v>
      </c>
      <c r="M508" s="325" t="str">
        <f t="shared" si="15"/>
        <v>Age group20 to 29 years old</v>
      </c>
      <c r="N508" s="325">
        <v>513.6</v>
      </c>
      <c r="O508" s="325">
        <v>16.100000000000001</v>
      </c>
      <c r="P508" s="325">
        <v>524</v>
      </c>
      <c r="Q508" s="325">
        <v>15.3</v>
      </c>
    </row>
    <row r="509" spans="1:17" x14ac:dyDescent="0.25">
      <c r="A509" s="325">
        <v>201718</v>
      </c>
      <c r="B509" s="325" t="s">
        <v>125</v>
      </c>
      <c r="C509" s="325" t="s">
        <v>123</v>
      </c>
      <c r="D509" s="325" t="s">
        <v>38</v>
      </c>
      <c r="E509" s="325" t="s">
        <v>134</v>
      </c>
      <c r="F509" s="325" t="s">
        <v>135</v>
      </c>
      <c r="G509" s="325" t="s">
        <v>124</v>
      </c>
      <c r="H509" s="325" t="s">
        <v>124</v>
      </c>
      <c r="I509" s="325" t="s">
        <v>135</v>
      </c>
      <c r="J509" s="325" t="str">
        <f t="shared" si="14"/>
        <v>CharWest MidlandsAge group30 to 39 years oldAge group30 to 39 years old</v>
      </c>
      <c r="K509" s="325" t="s">
        <v>478</v>
      </c>
      <c r="L509" s="325" t="s">
        <v>57</v>
      </c>
      <c r="M509" s="325" t="str">
        <f t="shared" si="15"/>
        <v>Age group30 to 39 years old</v>
      </c>
      <c r="N509" s="325">
        <v>1002.1</v>
      </c>
      <c r="O509" s="325">
        <v>31.3</v>
      </c>
      <c r="P509" s="325">
        <v>1090</v>
      </c>
      <c r="Q509" s="325">
        <v>31.8</v>
      </c>
    </row>
    <row r="510" spans="1:17" x14ac:dyDescent="0.25">
      <c r="A510" s="325">
        <v>201718</v>
      </c>
      <c r="B510" s="325" t="s">
        <v>125</v>
      </c>
      <c r="C510" s="325" t="s">
        <v>123</v>
      </c>
      <c r="D510" s="325" t="s">
        <v>38</v>
      </c>
      <c r="E510" s="325" t="s">
        <v>134</v>
      </c>
      <c r="F510" s="325" t="s">
        <v>135</v>
      </c>
      <c r="G510" s="325" t="s">
        <v>124</v>
      </c>
      <c r="H510" s="325" t="s">
        <v>124</v>
      </c>
      <c r="I510" s="325" t="s">
        <v>135</v>
      </c>
      <c r="J510" s="325" t="str">
        <f t="shared" si="14"/>
        <v>CharWest MidlandsAge group40 to 49 years oldAge group40 to 49 years old</v>
      </c>
      <c r="K510" s="325" t="s">
        <v>478</v>
      </c>
      <c r="L510" s="325" t="s">
        <v>61</v>
      </c>
      <c r="M510" s="325" t="str">
        <f t="shared" si="15"/>
        <v>Age group40 to 49 years old</v>
      </c>
      <c r="N510" s="325">
        <v>787.2</v>
      </c>
      <c r="O510" s="325">
        <v>24.6</v>
      </c>
      <c r="P510" s="325">
        <v>848</v>
      </c>
      <c r="Q510" s="325">
        <v>24.7</v>
      </c>
    </row>
    <row r="511" spans="1:17" x14ac:dyDescent="0.25">
      <c r="A511" s="325">
        <v>201718</v>
      </c>
      <c r="B511" s="325" t="s">
        <v>125</v>
      </c>
      <c r="C511" s="325" t="s">
        <v>123</v>
      </c>
      <c r="D511" s="325" t="s">
        <v>38</v>
      </c>
      <c r="E511" s="325" t="s">
        <v>134</v>
      </c>
      <c r="F511" s="325" t="s">
        <v>135</v>
      </c>
      <c r="G511" s="325" t="s">
        <v>124</v>
      </c>
      <c r="H511" s="325" t="s">
        <v>124</v>
      </c>
      <c r="I511" s="325" t="s">
        <v>135</v>
      </c>
      <c r="J511" s="325" t="str">
        <f t="shared" si="14"/>
        <v>CharWest MidlandsAge group50 years old and overAge group50 years old and over</v>
      </c>
      <c r="K511" s="325" t="s">
        <v>478</v>
      </c>
      <c r="L511" s="325" t="s">
        <v>90</v>
      </c>
      <c r="M511" s="325" t="str">
        <f t="shared" si="15"/>
        <v>Age group50 years old and over</v>
      </c>
      <c r="N511" s="325">
        <v>896.1</v>
      </c>
      <c r="O511" s="325">
        <v>28</v>
      </c>
      <c r="P511" s="325">
        <v>967</v>
      </c>
      <c r="Q511" s="325">
        <v>28.2</v>
      </c>
    </row>
    <row r="512" spans="1:17" x14ac:dyDescent="0.25">
      <c r="A512" s="325">
        <v>201718</v>
      </c>
      <c r="B512" s="325" t="s">
        <v>125</v>
      </c>
      <c r="C512" s="325" t="s">
        <v>123</v>
      </c>
      <c r="D512" s="325" t="s">
        <v>38</v>
      </c>
      <c r="E512" s="325" t="s">
        <v>136</v>
      </c>
      <c r="F512" s="325" t="s">
        <v>137</v>
      </c>
      <c r="G512" s="325" t="s">
        <v>124</v>
      </c>
      <c r="H512" s="325" t="s">
        <v>124</v>
      </c>
      <c r="I512" s="325" t="s">
        <v>137</v>
      </c>
      <c r="J512" s="325" t="str">
        <f t="shared" si="14"/>
        <v>CharEast of EnglandAge group20 to 29 years oldAge group20 to 29 years old</v>
      </c>
      <c r="K512" s="325" t="s">
        <v>478</v>
      </c>
      <c r="L512" s="325" t="s">
        <v>58</v>
      </c>
      <c r="M512" s="325" t="str">
        <f t="shared" si="15"/>
        <v>Age group20 to 29 years old</v>
      </c>
      <c r="N512" s="325">
        <v>399.4</v>
      </c>
      <c r="O512" s="325">
        <v>14.6</v>
      </c>
      <c r="P512" s="325">
        <v>423</v>
      </c>
      <c r="Q512" s="325">
        <v>14.1</v>
      </c>
    </row>
    <row r="513" spans="1:17" x14ac:dyDescent="0.25">
      <c r="A513" s="325">
        <v>201718</v>
      </c>
      <c r="B513" s="325" t="s">
        <v>125</v>
      </c>
      <c r="C513" s="325" t="s">
        <v>123</v>
      </c>
      <c r="D513" s="325" t="s">
        <v>38</v>
      </c>
      <c r="E513" s="325" t="s">
        <v>136</v>
      </c>
      <c r="F513" s="325" t="s">
        <v>137</v>
      </c>
      <c r="G513" s="325" t="s">
        <v>124</v>
      </c>
      <c r="H513" s="325" t="s">
        <v>124</v>
      </c>
      <c r="I513" s="325" t="s">
        <v>137</v>
      </c>
      <c r="J513" s="325" t="str">
        <f t="shared" si="14"/>
        <v>CharEast of EnglandAge group30 to 39 years oldAge group30 to 39 years old</v>
      </c>
      <c r="K513" s="325" t="s">
        <v>478</v>
      </c>
      <c r="L513" s="325" t="s">
        <v>57</v>
      </c>
      <c r="M513" s="325" t="str">
        <f t="shared" si="15"/>
        <v>Age group30 to 39 years old</v>
      </c>
      <c r="N513" s="325">
        <v>784.5</v>
      </c>
      <c r="O513" s="325">
        <v>28.6</v>
      </c>
      <c r="P513" s="325">
        <v>882</v>
      </c>
      <c r="Q513" s="325">
        <v>29.4</v>
      </c>
    </row>
    <row r="514" spans="1:17" x14ac:dyDescent="0.25">
      <c r="A514" s="325">
        <v>201718</v>
      </c>
      <c r="B514" s="325" t="s">
        <v>125</v>
      </c>
      <c r="C514" s="325" t="s">
        <v>123</v>
      </c>
      <c r="D514" s="325" t="s">
        <v>38</v>
      </c>
      <c r="E514" s="325" t="s">
        <v>136</v>
      </c>
      <c r="F514" s="325" t="s">
        <v>137</v>
      </c>
      <c r="G514" s="325" t="s">
        <v>124</v>
      </c>
      <c r="H514" s="325" t="s">
        <v>124</v>
      </c>
      <c r="I514" s="325" t="s">
        <v>137</v>
      </c>
      <c r="J514" s="325" t="str">
        <f t="shared" si="14"/>
        <v>CharEast of EnglandAge group40 to 49 years oldAge group40 to 49 years old</v>
      </c>
      <c r="K514" s="325" t="s">
        <v>478</v>
      </c>
      <c r="L514" s="325" t="s">
        <v>61</v>
      </c>
      <c r="M514" s="325" t="str">
        <f t="shared" si="15"/>
        <v>Age group40 to 49 years old</v>
      </c>
      <c r="N514" s="325">
        <v>719.8</v>
      </c>
      <c r="O514" s="325">
        <v>26.3</v>
      </c>
      <c r="P514" s="325">
        <v>793</v>
      </c>
      <c r="Q514" s="325">
        <v>26.4</v>
      </c>
    </row>
    <row r="515" spans="1:17" x14ac:dyDescent="0.25">
      <c r="A515" s="325">
        <v>201718</v>
      </c>
      <c r="B515" s="325" t="s">
        <v>125</v>
      </c>
      <c r="C515" s="325" t="s">
        <v>123</v>
      </c>
      <c r="D515" s="325" t="s">
        <v>38</v>
      </c>
      <c r="E515" s="325" t="s">
        <v>136</v>
      </c>
      <c r="F515" s="325" t="s">
        <v>137</v>
      </c>
      <c r="G515" s="325" t="s">
        <v>124</v>
      </c>
      <c r="H515" s="325" t="s">
        <v>124</v>
      </c>
      <c r="I515" s="325" t="s">
        <v>137</v>
      </c>
      <c r="J515" s="325" t="str">
        <f t="shared" ref="J515:J578" si="16">CONCATENATE("Char",I515,K515,L515,M515)</f>
        <v>CharEast of EnglandAge group50 years old and overAge group50 years old and over</v>
      </c>
      <c r="K515" s="325" t="s">
        <v>478</v>
      </c>
      <c r="L515" s="325" t="s">
        <v>90</v>
      </c>
      <c r="M515" s="325" t="str">
        <f t="shared" ref="M515:M578" si="17">CONCATENATE(K515,L515,)</f>
        <v>Age group50 years old and over</v>
      </c>
      <c r="N515" s="325">
        <v>837.4</v>
      </c>
      <c r="O515" s="325">
        <v>30.5</v>
      </c>
      <c r="P515" s="325">
        <v>907</v>
      </c>
      <c r="Q515" s="325">
        <v>30.2</v>
      </c>
    </row>
    <row r="516" spans="1:17" x14ac:dyDescent="0.25">
      <c r="A516" s="325">
        <v>201718</v>
      </c>
      <c r="B516" s="325" t="s">
        <v>125</v>
      </c>
      <c r="C516" s="325" t="s">
        <v>123</v>
      </c>
      <c r="D516" s="325" t="s">
        <v>38</v>
      </c>
      <c r="E516" s="325" t="s">
        <v>138</v>
      </c>
      <c r="F516" s="325" t="s">
        <v>23</v>
      </c>
      <c r="G516" s="325" t="s">
        <v>124</v>
      </c>
      <c r="H516" s="325" t="s">
        <v>124</v>
      </c>
      <c r="I516" s="325" t="s">
        <v>23</v>
      </c>
      <c r="J516" s="325" t="str">
        <f t="shared" si="16"/>
        <v>CharSouth EastAge group20 to 29 years oldAge group20 to 29 years old</v>
      </c>
      <c r="K516" s="325" t="s">
        <v>478</v>
      </c>
      <c r="L516" s="325" t="s">
        <v>58</v>
      </c>
      <c r="M516" s="325" t="str">
        <f t="shared" si="17"/>
        <v>Age group20 to 29 years old</v>
      </c>
      <c r="N516" s="325">
        <v>658.1</v>
      </c>
      <c r="O516" s="325">
        <v>15.3</v>
      </c>
      <c r="P516" s="325">
        <v>675</v>
      </c>
      <c r="Q516" s="325">
        <v>14.3</v>
      </c>
    </row>
    <row r="517" spans="1:17" x14ac:dyDescent="0.25">
      <c r="A517" s="325">
        <v>201718</v>
      </c>
      <c r="B517" s="325" t="s">
        <v>125</v>
      </c>
      <c r="C517" s="325" t="s">
        <v>123</v>
      </c>
      <c r="D517" s="325" t="s">
        <v>38</v>
      </c>
      <c r="E517" s="325" t="s">
        <v>138</v>
      </c>
      <c r="F517" s="325" t="s">
        <v>23</v>
      </c>
      <c r="G517" s="325" t="s">
        <v>124</v>
      </c>
      <c r="H517" s="325" t="s">
        <v>124</v>
      </c>
      <c r="I517" s="325" t="s">
        <v>23</v>
      </c>
      <c r="J517" s="325" t="str">
        <f t="shared" si="16"/>
        <v>CharSouth EastAge group30 to 39 years oldAge group30 to 39 years old</v>
      </c>
      <c r="K517" s="325" t="s">
        <v>478</v>
      </c>
      <c r="L517" s="325" t="s">
        <v>57</v>
      </c>
      <c r="M517" s="325" t="str">
        <f t="shared" si="17"/>
        <v>Age group30 to 39 years old</v>
      </c>
      <c r="N517" s="325">
        <v>1300.2</v>
      </c>
      <c r="O517" s="325">
        <v>30.2</v>
      </c>
      <c r="P517" s="325">
        <v>1443</v>
      </c>
      <c r="Q517" s="325">
        <v>30.7</v>
      </c>
    </row>
    <row r="518" spans="1:17" x14ac:dyDescent="0.25">
      <c r="A518" s="325">
        <v>201718</v>
      </c>
      <c r="B518" s="325" t="s">
        <v>125</v>
      </c>
      <c r="C518" s="325" t="s">
        <v>123</v>
      </c>
      <c r="D518" s="325" t="s">
        <v>38</v>
      </c>
      <c r="E518" s="325" t="s">
        <v>138</v>
      </c>
      <c r="F518" s="325" t="s">
        <v>23</v>
      </c>
      <c r="G518" s="325" t="s">
        <v>124</v>
      </c>
      <c r="H518" s="325" t="s">
        <v>124</v>
      </c>
      <c r="I518" s="325" t="s">
        <v>23</v>
      </c>
      <c r="J518" s="325" t="str">
        <f t="shared" si="16"/>
        <v>CharSouth EastAge group40 to 49 years oldAge group40 to 49 years old</v>
      </c>
      <c r="K518" s="325" t="s">
        <v>478</v>
      </c>
      <c r="L518" s="325" t="s">
        <v>61</v>
      </c>
      <c r="M518" s="325" t="str">
        <f t="shared" si="17"/>
        <v>Age group40 to 49 years old</v>
      </c>
      <c r="N518" s="325">
        <v>1057.2</v>
      </c>
      <c r="O518" s="325">
        <v>24.5</v>
      </c>
      <c r="P518" s="325">
        <v>1157</v>
      </c>
      <c r="Q518" s="325">
        <v>24.6</v>
      </c>
    </row>
    <row r="519" spans="1:17" x14ac:dyDescent="0.25">
      <c r="A519" s="325">
        <v>201718</v>
      </c>
      <c r="B519" s="325" t="s">
        <v>125</v>
      </c>
      <c r="C519" s="325" t="s">
        <v>123</v>
      </c>
      <c r="D519" s="325" t="s">
        <v>38</v>
      </c>
      <c r="E519" s="325" t="s">
        <v>138</v>
      </c>
      <c r="F519" s="325" t="s">
        <v>23</v>
      </c>
      <c r="G519" s="325" t="s">
        <v>124</v>
      </c>
      <c r="H519" s="325" t="s">
        <v>124</v>
      </c>
      <c r="I519" s="325" t="s">
        <v>23</v>
      </c>
      <c r="J519" s="325" t="str">
        <f t="shared" si="16"/>
        <v>CharSouth EastAge group50 years old and overAge group50 years old and over</v>
      </c>
      <c r="K519" s="325" t="s">
        <v>478</v>
      </c>
      <c r="L519" s="325" t="s">
        <v>90</v>
      </c>
      <c r="M519" s="325" t="str">
        <f t="shared" si="17"/>
        <v>Age group50 years old and over</v>
      </c>
      <c r="N519" s="325">
        <v>1297</v>
      </c>
      <c r="O519" s="325">
        <v>30.1</v>
      </c>
      <c r="P519" s="325">
        <v>1430</v>
      </c>
      <c r="Q519" s="325">
        <v>30.4</v>
      </c>
    </row>
    <row r="520" spans="1:17" x14ac:dyDescent="0.25">
      <c r="A520" s="325">
        <v>201718</v>
      </c>
      <c r="B520" s="325" t="s">
        <v>125</v>
      </c>
      <c r="C520" s="325" t="s">
        <v>123</v>
      </c>
      <c r="D520" s="325" t="s">
        <v>38</v>
      </c>
      <c r="E520" s="325" t="s">
        <v>139</v>
      </c>
      <c r="F520" s="325" t="s">
        <v>43</v>
      </c>
      <c r="G520" s="325" t="s">
        <v>124</v>
      </c>
      <c r="H520" s="325" t="s">
        <v>124</v>
      </c>
      <c r="I520" s="325" t="s">
        <v>43</v>
      </c>
      <c r="J520" s="325" t="str">
        <f t="shared" si="16"/>
        <v>CharSouth WestAge group20 to 29 years oldAge group20 to 29 years old</v>
      </c>
      <c r="K520" s="325" t="s">
        <v>478</v>
      </c>
      <c r="L520" s="325" t="s">
        <v>58</v>
      </c>
      <c r="M520" s="325" t="str">
        <f t="shared" si="17"/>
        <v>Age group20 to 29 years old</v>
      </c>
      <c r="N520" s="325">
        <v>350.8</v>
      </c>
      <c r="O520" s="325">
        <v>13.5</v>
      </c>
      <c r="P520" s="325">
        <v>364</v>
      </c>
      <c r="Q520" s="325">
        <v>12.8</v>
      </c>
    </row>
    <row r="521" spans="1:17" x14ac:dyDescent="0.25">
      <c r="A521" s="325">
        <v>201718</v>
      </c>
      <c r="B521" s="325" t="s">
        <v>125</v>
      </c>
      <c r="C521" s="325" t="s">
        <v>123</v>
      </c>
      <c r="D521" s="325" t="s">
        <v>38</v>
      </c>
      <c r="E521" s="325" t="s">
        <v>139</v>
      </c>
      <c r="F521" s="325" t="s">
        <v>43</v>
      </c>
      <c r="G521" s="325" t="s">
        <v>124</v>
      </c>
      <c r="H521" s="325" t="s">
        <v>124</v>
      </c>
      <c r="I521" s="325" t="s">
        <v>43</v>
      </c>
      <c r="J521" s="325" t="str">
        <f t="shared" si="16"/>
        <v>CharSouth WestAge group30 to 39 years oldAge group30 to 39 years old</v>
      </c>
      <c r="K521" s="325" t="s">
        <v>478</v>
      </c>
      <c r="L521" s="325" t="s">
        <v>57</v>
      </c>
      <c r="M521" s="325" t="str">
        <f t="shared" si="17"/>
        <v>Age group30 to 39 years old</v>
      </c>
      <c r="N521" s="325">
        <v>751.6</v>
      </c>
      <c r="O521" s="325">
        <v>29</v>
      </c>
      <c r="P521" s="325">
        <v>847</v>
      </c>
      <c r="Q521" s="325">
        <v>29.7</v>
      </c>
    </row>
    <row r="522" spans="1:17" x14ac:dyDescent="0.25">
      <c r="A522" s="325">
        <v>201718</v>
      </c>
      <c r="B522" s="325" t="s">
        <v>125</v>
      </c>
      <c r="C522" s="325" t="s">
        <v>123</v>
      </c>
      <c r="D522" s="325" t="s">
        <v>38</v>
      </c>
      <c r="E522" s="325" t="s">
        <v>139</v>
      </c>
      <c r="F522" s="325" t="s">
        <v>43</v>
      </c>
      <c r="G522" s="325" t="s">
        <v>124</v>
      </c>
      <c r="H522" s="325" t="s">
        <v>124</v>
      </c>
      <c r="I522" s="325" t="s">
        <v>43</v>
      </c>
      <c r="J522" s="325" t="str">
        <f t="shared" si="16"/>
        <v>CharSouth WestAge group40 to 49 years oldAge group40 to 49 years old</v>
      </c>
      <c r="K522" s="325" t="s">
        <v>478</v>
      </c>
      <c r="L522" s="325" t="s">
        <v>61</v>
      </c>
      <c r="M522" s="325" t="str">
        <f t="shared" si="17"/>
        <v>Age group40 to 49 years old</v>
      </c>
      <c r="N522" s="325">
        <v>628.70000000000005</v>
      </c>
      <c r="O522" s="325">
        <v>24.3</v>
      </c>
      <c r="P522" s="325">
        <v>691</v>
      </c>
      <c r="Q522" s="325">
        <v>24.2</v>
      </c>
    </row>
    <row r="523" spans="1:17" x14ac:dyDescent="0.25">
      <c r="A523" s="325">
        <v>201718</v>
      </c>
      <c r="B523" s="325" t="s">
        <v>125</v>
      </c>
      <c r="C523" s="325" t="s">
        <v>123</v>
      </c>
      <c r="D523" s="325" t="s">
        <v>38</v>
      </c>
      <c r="E523" s="325" t="s">
        <v>139</v>
      </c>
      <c r="F523" s="325" t="s">
        <v>43</v>
      </c>
      <c r="G523" s="325" t="s">
        <v>124</v>
      </c>
      <c r="H523" s="325" t="s">
        <v>124</v>
      </c>
      <c r="I523" s="325" t="s">
        <v>43</v>
      </c>
      <c r="J523" s="325" t="str">
        <f t="shared" si="16"/>
        <v>CharSouth WestAge group50 years old and overAge group50 years old and over</v>
      </c>
      <c r="K523" s="325" t="s">
        <v>478</v>
      </c>
      <c r="L523" s="325" t="s">
        <v>90</v>
      </c>
      <c r="M523" s="325" t="str">
        <f t="shared" si="17"/>
        <v>Age group50 years old and over</v>
      </c>
      <c r="N523" s="325">
        <v>861.2</v>
      </c>
      <c r="O523" s="325">
        <v>33.200000000000003</v>
      </c>
      <c r="P523" s="325">
        <v>951</v>
      </c>
      <c r="Q523" s="325">
        <v>33.299999999999997</v>
      </c>
    </row>
    <row r="524" spans="1:17" x14ac:dyDescent="0.25">
      <c r="A524" s="325">
        <v>201718</v>
      </c>
      <c r="B524" s="325" t="s">
        <v>125</v>
      </c>
      <c r="C524" s="325" t="s">
        <v>123</v>
      </c>
      <c r="D524" s="325" t="s">
        <v>38</v>
      </c>
      <c r="E524" s="325" t="s">
        <v>140</v>
      </c>
      <c r="F524" s="325" t="s">
        <v>141</v>
      </c>
      <c r="G524" s="325" t="s">
        <v>124</v>
      </c>
      <c r="H524" s="325" t="s">
        <v>124</v>
      </c>
      <c r="I524" s="325" t="s">
        <v>141</v>
      </c>
      <c r="J524" s="325" t="str">
        <f t="shared" si="16"/>
        <v>CharInner LondonAge group20 to 29 years oldAge group20 to 29 years old</v>
      </c>
      <c r="K524" s="325" t="s">
        <v>478</v>
      </c>
      <c r="L524" s="325" t="s">
        <v>58</v>
      </c>
      <c r="M524" s="325" t="str">
        <f t="shared" si="17"/>
        <v>Age group20 to 29 years old</v>
      </c>
      <c r="N524" s="325">
        <v>282</v>
      </c>
      <c r="O524" s="325">
        <v>12.9</v>
      </c>
      <c r="P524" s="325">
        <v>286</v>
      </c>
      <c r="Q524" s="325">
        <v>12.5</v>
      </c>
    </row>
    <row r="525" spans="1:17" x14ac:dyDescent="0.25">
      <c r="A525" s="325">
        <v>201718</v>
      </c>
      <c r="B525" s="325" t="s">
        <v>125</v>
      </c>
      <c r="C525" s="325" t="s">
        <v>123</v>
      </c>
      <c r="D525" s="325" t="s">
        <v>38</v>
      </c>
      <c r="E525" s="325" t="s">
        <v>140</v>
      </c>
      <c r="F525" s="325" t="s">
        <v>141</v>
      </c>
      <c r="G525" s="325" t="s">
        <v>124</v>
      </c>
      <c r="H525" s="325" t="s">
        <v>124</v>
      </c>
      <c r="I525" s="325" t="s">
        <v>141</v>
      </c>
      <c r="J525" s="325" t="str">
        <f t="shared" si="16"/>
        <v>CharInner LondonAge group30 to 39 years oldAge group30 to 39 years old</v>
      </c>
      <c r="K525" s="325" t="s">
        <v>478</v>
      </c>
      <c r="L525" s="325" t="s">
        <v>57</v>
      </c>
      <c r="M525" s="325" t="str">
        <f t="shared" si="17"/>
        <v>Age group30 to 39 years old</v>
      </c>
      <c r="N525" s="325">
        <v>742.6</v>
      </c>
      <c r="O525" s="325">
        <v>33.9</v>
      </c>
      <c r="P525" s="325">
        <v>772</v>
      </c>
      <c r="Q525" s="325">
        <v>33.6</v>
      </c>
    </row>
    <row r="526" spans="1:17" x14ac:dyDescent="0.25">
      <c r="A526" s="325">
        <v>201718</v>
      </c>
      <c r="B526" s="325" t="s">
        <v>125</v>
      </c>
      <c r="C526" s="325" t="s">
        <v>123</v>
      </c>
      <c r="D526" s="325" t="s">
        <v>38</v>
      </c>
      <c r="E526" s="325" t="s">
        <v>140</v>
      </c>
      <c r="F526" s="325" t="s">
        <v>141</v>
      </c>
      <c r="G526" s="325" t="s">
        <v>124</v>
      </c>
      <c r="H526" s="325" t="s">
        <v>124</v>
      </c>
      <c r="I526" s="325" t="s">
        <v>141</v>
      </c>
      <c r="J526" s="325" t="str">
        <f t="shared" si="16"/>
        <v>CharInner LondonAge group40 to 49 years oldAge group40 to 49 years old</v>
      </c>
      <c r="K526" s="325" t="s">
        <v>478</v>
      </c>
      <c r="L526" s="325" t="s">
        <v>61</v>
      </c>
      <c r="M526" s="325" t="str">
        <f t="shared" si="17"/>
        <v>Age group40 to 49 years old</v>
      </c>
      <c r="N526" s="325">
        <v>511.4</v>
      </c>
      <c r="O526" s="325">
        <v>23.3</v>
      </c>
      <c r="P526" s="325">
        <v>542</v>
      </c>
      <c r="Q526" s="325">
        <v>23.6</v>
      </c>
    </row>
    <row r="527" spans="1:17" x14ac:dyDescent="0.25">
      <c r="A527" s="325">
        <v>201718</v>
      </c>
      <c r="B527" s="325" t="s">
        <v>125</v>
      </c>
      <c r="C527" s="325" t="s">
        <v>123</v>
      </c>
      <c r="D527" s="325" t="s">
        <v>38</v>
      </c>
      <c r="E527" s="325" t="s">
        <v>140</v>
      </c>
      <c r="F527" s="325" t="s">
        <v>141</v>
      </c>
      <c r="G527" s="325" t="s">
        <v>124</v>
      </c>
      <c r="H527" s="325" t="s">
        <v>124</v>
      </c>
      <c r="I527" s="325" t="s">
        <v>141</v>
      </c>
      <c r="J527" s="325" t="str">
        <f t="shared" si="16"/>
        <v>CharInner LondonAge group50 years old and overAge group50 years old and over</v>
      </c>
      <c r="K527" s="325" t="s">
        <v>478</v>
      </c>
      <c r="L527" s="325" t="s">
        <v>90</v>
      </c>
      <c r="M527" s="325" t="str">
        <f t="shared" si="17"/>
        <v>Age group50 years old and over</v>
      </c>
      <c r="N527" s="325">
        <v>654.9</v>
      </c>
      <c r="O527" s="325">
        <v>29.9</v>
      </c>
      <c r="P527" s="325">
        <v>696</v>
      </c>
      <c r="Q527" s="325">
        <v>30.3</v>
      </c>
    </row>
    <row r="528" spans="1:17" x14ac:dyDescent="0.25">
      <c r="A528" s="325">
        <v>201718</v>
      </c>
      <c r="B528" s="325" t="s">
        <v>125</v>
      </c>
      <c r="C528" s="325" t="s">
        <v>123</v>
      </c>
      <c r="D528" s="325" t="s">
        <v>38</v>
      </c>
      <c r="E528" s="325" t="s">
        <v>142</v>
      </c>
      <c r="F528" s="325" t="s">
        <v>143</v>
      </c>
      <c r="G528" s="325" t="s">
        <v>124</v>
      </c>
      <c r="H528" s="325" t="s">
        <v>124</v>
      </c>
      <c r="I528" s="325" t="s">
        <v>143</v>
      </c>
      <c r="J528" s="325" t="str">
        <f t="shared" si="16"/>
        <v>CharOuter LondonAge group20 to 29 years oldAge group20 to 29 years old</v>
      </c>
      <c r="K528" s="325" t="s">
        <v>478</v>
      </c>
      <c r="L528" s="325" t="s">
        <v>58</v>
      </c>
      <c r="M528" s="325" t="str">
        <f t="shared" si="17"/>
        <v>Age group20 to 29 years old</v>
      </c>
      <c r="N528" s="325">
        <v>369.6</v>
      </c>
      <c r="O528" s="325">
        <v>13.9</v>
      </c>
      <c r="P528" s="325">
        <v>371</v>
      </c>
      <c r="Q528" s="325">
        <v>13.4</v>
      </c>
    </row>
    <row r="529" spans="1:17" x14ac:dyDescent="0.25">
      <c r="A529" s="325">
        <v>201718</v>
      </c>
      <c r="B529" s="325" t="s">
        <v>125</v>
      </c>
      <c r="C529" s="325" t="s">
        <v>123</v>
      </c>
      <c r="D529" s="325" t="s">
        <v>38</v>
      </c>
      <c r="E529" s="325" t="s">
        <v>142</v>
      </c>
      <c r="F529" s="325" t="s">
        <v>143</v>
      </c>
      <c r="G529" s="325" t="s">
        <v>124</v>
      </c>
      <c r="H529" s="325" t="s">
        <v>124</v>
      </c>
      <c r="I529" s="325" t="s">
        <v>143</v>
      </c>
      <c r="J529" s="325" t="str">
        <f t="shared" si="16"/>
        <v>CharOuter LondonAge group30 to 39 years oldAge group30 to 39 years old</v>
      </c>
      <c r="K529" s="325" t="s">
        <v>478</v>
      </c>
      <c r="L529" s="325" t="s">
        <v>57</v>
      </c>
      <c r="M529" s="325" t="str">
        <f t="shared" si="17"/>
        <v>Age group30 to 39 years old</v>
      </c>
      <c r="N529" s="325">
        <v>844.8</v>
      </c>
      <c r="O529" s="325">
        <v>31.8</v>
      </c>
      <c r="P529" s="325">
        <v>878</v>
      </c>
      <c r="Q529" s="325">
        <v>31.7</v>
      </c>
    </row>
    <row r="530" spans="1:17" x14ac:dyDescent="0.25">
      <c r="A530" s="325">
        <v>201718</v>
      </c>
      <c r="B530" s="325" t="s">
        <v>125</v>
      </c>
      <c r="C530" s="325" t="s">
        <v>123</v>
      </c>
      <c r="D530" s="325" t="s">
        <v>38</v>
      </c>
      <c r="E530" s="325" t="s">
        <v>142</v>
      </c>
      <c r="F530" s="325" t="s">
        <v>143</v>
      </c>
      <c r="G530" s="325" t="s">
        <v>124</v>
      </c>
      <c r="H530" s="325" t="s">
        <v>124</v>
      </c>
      <c r="I530" s="325" t="s">
        <v>143</v>
      </c>
      <c r="J530" s="325" t="str">
        <f t="shared" si="16"/>
        <v>CharOuter LondonAge group40 to 49 years oldAge group40 to 49 years old</v>
      </c>
      <c r="K530" s="325" t="s">
        <v>478</v>
      </c>
      <c r="L530" s="325" t="s">
        <v>61</v>
      </c>
      <c r="M530" s="325" t="str">
        <f t="shared" si="17"/>
        <v>Age group40 to 49 years old</v>
      </c>
      <c r="N530" s="325">
        <v>615.5</v>
      </c>
      <c r="O530" s="325">
        <v>23.1</v>
      </c>
      <c r="P530" s="325">
        <v>644</v>
      </c>
      <c r="Q530" s="325">
        <v>23.2</v>
      </c>
    </row>
    <row r="531" spans="1:17" x14ac:dyDescent="0.25">
      <c r="A531" s="325">
        <v>201718</v>
      </c>
      <c r="B531" s="325" t="s">
        <v>125</v>
      </c>
      <c r="C531" s="325" t="s">
        <v>123</v>
      </c>
      <c r="D531" s="325" t="s">
        <v>38</v>
      </c>
      <c r="E531" s="325" t="s">
        <v>142</v>
      </c>
      <c r="F531" s="325" t="s">
        <v>143</v>
      </c>
      <c r="G531" s="325" t="s">
        <v>124</v>
      </c>
      <c r="H531" s="325" t="s">
        <v>124</v>
      </c>
      <c r="I531" s="325" t="s">
        <v>143</v>
      </c>
      <c r="J531" s="325" t="str">
        <f t="shared" si="16"/>
        <v>CharOuter LondonAge group50 years old and overAge group50 years old and over</v>
      </c>
      <c r="K531" s="325" t="s">
        <v>478</v>
      </c>
      <c r="L531" s="325" t="s">
        <v>90</v>
      </c>
      <c r="M531" s="325" t="str">
        <f t="shared" si="17"/>
        <v>Age group50 years old and over</v>
      </c>
      <c r="N531" s="325">
        <v>829.4</v>
      </c>
      <c r="O531" s="325">
        <v>31.2</v>
      </c>
      <c r="P531" s="325">
        <v>879</v>
      </c>
      <c r="Q531" s="325">
        <v>31.7</v>
      </c>
    </row>
    <row r="532" spans="1:17" x14ac:dyDescent="0.25">
      <c r="A532" s="325">
        <v>201718</v>
      </c>
      <c r="B532" s="325" t="s">
        <v>144</v>
      </c>
      <c r="C532" s="325" t="s">
        <v>123</v>
      </c>
      <c r="D532" s="325" t="s">
        <v>38</v>
      </c>
      <c r="E532" s="325" t="s">
        <v>126</v>
      </c>
      <c r="F532" s="325" t="s">
        <v>127</v>
      </c>
      <c r="G532" s="325">
        <v>841</v>
      </c>
      <c r="H532" s="325" t="s">
        <v>145</v>
      </c>
      <c r="I532" s="325" t="s">
        <v>146</v>
      </c>
      <c r="J532" s="325" t="str">
        <f t="shared" si="16"/>
        <v>CharDarlingtonAge group20 to 29 years oldAge group20 to 29 years old</v>
      </c>
      <c r="K532" s="325" t="s">
        <v>478</v>
      </c>
      <c r="L532" s="325" t="s">
        <v>58</v>
      </c>
      <c r="M532" s="325" t="str">
        <f t="shared" si="17"/>
        <v>Age group20 to 29 years old</v>
      </c>
      <c r="N532" s="325">
        <v>14.2</v>
      </c>
      <c r="O532" s="325">
        <v>18.2</v>
      </c>
      <c r="P532" s="325">
        <v>15</v>
      </c>
      <c r="Q532" s="325">
        <v>17.899999999999999</v>
      </c>
    </row>
    <row r="533" spans="1:17" x14ac:dyDescent="0.25">
      <c r="A533" s="325">
        <v>201718</v>
      </c>
      <c r="B533" s="325" t="s">
        <v>144</v>
      </c>
      <c r="C533" s="325" t="s">
        <v>123</v>
      </c>
      <c r="D533" s="325" t="s">
        <v>38</v>
      </c>
      <c r="E533" s="325" t="s">
        <v>126</v>
      </c>
      <c r="F533" s="325" t="s">
        <v>127</v>
      </c>
      <c r="G533" s="325">
        <v>841</v>
      </c>
      <c r="H533" s="325" t="s">
        <v>145</v>
      </c>
      <c r="I533" s="325" t="s">
        <v>146</v>
      </c>
      <c r="J533" s="325" t="str">
        <f t="shared" si="16"/>
        <v>CharDarlingtonAge group30 to 39 years oldAge group30 to 39 years old</v>
      </c>
      <c r="K533" s="325" t="s">
        <v>478</v>
      </c>
      <c r="L533" s="325" t="s">
        <v>57</v>
      </c>
      <c r="M533" s="325" t="str">
        <f t="shared" si="17"/>
        <v>Age group30 to 39 years old</v>
      </c>
      <c r="N533" s="325">
        <v>20.100000000000001</v>
      </c>
      <c r="O533" s="325">
        <v>25.7</v>
      </c>
      <c r="P533" s="325">
        <v>23</v>
      </c>
      <c r="Q533" s="325">
        <v>27.4</v>
      </c>
    </row>
    <row r="534" spans="1:17" x14ac:dyDescent="0.25">
      <c r="A534" s="325">
        <v>201718</v>
      </c>
      <c r="B534" s="325" t="s">
        <v>144</v>
      </c>
      <c r="C534" s="325" t="s">
        <v>123</v>
      </c>
      <c r="D534" s="325" t="s">
        <v>38</v>
      </c>
      <c r="E534" s="325" t="s">
        <v>126</v>
      </c>
      <c r="F534" s="325" t="s">
        <v>127</v>
      </c>
      <c r="G534" s="325">
        <v>841</v>
      </c>
      <c r="H534" s="325" t="s">
        <v>145</v>
      </c>
      <c r="I534" s="325" t="s">
        <v>146</v>
      </c>
      <c r="J534" s="325" t="str">
        <f t="shared" si="16"/>
        <v>CharDarlingtonAge group40 to 49 years oldAge group40 to 49 years old</v>
      </c>
      <c r="K534" s="325" t="s">
        <v>478</v>
      </c>
      <c r="L534" s="325" t="s">
        <v>61</v>
      </c>
      <c r="M534" s="325" t="str">
        <f t="shared" si="17"/>
        <v>Age group40 to 49 years old</v>
      </c>
      <c r="N534" s="325">
        <v>21.4</v>
      </c>
      <c r="O534" s="325">
        <v>27.4</v>
      </c>
      <c r="P534" s="325">
        <v>23</v>
      </c>
      <c r="Q534" s="325">
        <v>27.4</v>
      </c>
    </row>
    <row r="535" spans="1:17" x14ac:dyDescent="0.25">
      <c r="A535" s="325">
        <v>201718</v>
      </c>
      <c r="B535" s="325" t="s">
        <v>144</v>
      </c>
      <c r="C535" s="325" t="s">
        <v>123</v>
      </c>
      <c r="D535" s="325" t="s">
        <v>38</v>
      </c>
      <c r="E535" s="325" t="s">
        <v>126</v>
      </c>
      <c r="F535" s="325" t="s">
        <v>127</v>
      </c>
      <c r="G535" s="325">
        <v>841</v>
      </c>
      <c r="H535" s="325" t="s">
        <v>145</v>
      </c>
      <c r="I535" s="325" t="s">
        <v>146</v>
      </c>
      <c r="J535" s="325" t="str">
        <f t="shared" si="16"/>
        <v>CharDarlingtonAge group50 years old and overAge group50 years old and over</v>
      </c>
      <c r="K535" s="325" t="s">
        <v>478</v>
      </c>
      <c r="L535" s="325" t="s">
        <v>90</v>
      </c>
      <c r="M535" s="325" t="str">
        <f t="shared" si="17"/>
        <v>Age group50 years old and over</v>
      </c>
      <c r="N535" s="325">
        <v>22.4</v>
      </c>
      <c r="O535" s="325">
        <v>28.7</v>
      </c>
      <c r="P535" s="325">
        <v>23</v>
      </c>
      <c r="Q535" s="325">
        <v>27.4</v>
      </c>
    </row>
    <row r="536" spans="1:17" x14ac:dyDescent="0.25">
      <c r="A536" s="325">
        <v>201718</v>
      </c>
      <c r="B536" s="325" t="s">
        <v>144</v>
      </c>
      <c r="C536" s="325" t="s">
        <v>123</v>
      </c>
      <c r="D536" s="325" t="s">
        <v>38</v>
      </c>
      <c r="E536" s="325" t="s">
        <v>126</v>
      </c>
      <c r="F536" s="325" t="s">
        <v>127</v>
      </c>
      <c r="G536" s="325">
        <v>840</v>
      </c>
      <c r="H536" s="325" t="s">
        <v>147</v>
      </c>
      <c r="I536" s="325" t="s">
        <v>148</v>
      </c>
      <c r="J536" s="325" t="str">
        <f t="shared" si="16"/>
        <v>CharDurhamAge group20 to 29 years oldAge group20 to 29 years old</v>
      </c>
      <c r="K536" s="325" t="s">
        <v>478</v>
      </c>
      <c r="L536" s="325" t="s">
        <v>58</v>
      </c>
      <c r="M536" s="325" t="str">
        <f t="shared" si="17"/>
        <v>Age group20 to 29 years old</v>
      </c>
      <c r="N536" s="325">
        <v>38.799999999999997</v>
      </c>
      <c r="O536" s="325">
        <v>15.3</v>
      </c>
      <c r="P536" s="325">
        <v>40</v>
      </c>
      <c r="Q536" s="325">
        <v>14.9</v>
      </c>
    </row>
    <row r="537" spans="1:17" x14ac:dyDescent="0.25">
      <c r="A537" s="325">
        <v>201718</v>
      </c>
      <c r="B537" s="325" t="s">
        <v>144</v>
      </c>
      <c r="C537" s="325" t="s">
        <v>123</v>
      </c>
      <c r="D537" s="325" t="s">
        <v>38</v>
      </c>
      <c r="E537" s="325" t="s">
        <v>126</v>
      </c>
      <c r="F537" s="325" t="s">
        <v>127</v>
      </c>
      <c r="G537" s="325">
        <v>840</v>
      </c>
      <c r="H537" s="325" t="s">
        <v>147</v>
      </c>
      <c r="I537" s="325" t="s">
        <v>148</v>
      </c>
      <c r="J537" s="325" t="str">
        <f t="shared" si="16"/>
        <v>CharDurhamAge group30 to 39 years oldAge group30 to 39 years old</v>
      </c>
      <c r="K537" s="325" t="s">
        <v>478</v>
      </c>
      <c r="L537" s="325" t="s">
        <v>57</v>
      </c>
      <c r="M537" s="325" t="str">
        <f t="shared" si="17"/>
        <v>Age group30 to 39 years old</v>
      </c>
      <c r="N537" s="325">
        <v>85.3</v>
      </c>
      <c r="O537" s="325">
        <v>33.5</v>
      </c>
      <c r="P537" s="325">
        <v>89</v>
      </c>
      <c r="Q537" s="325">
        <v>33.200000000000003</v>
      </c>
    </row>
    <row r="538" spans="1:17" x14ac:dyDescent="0.25">
      <c r="A538" s="325">
        <v>201718</v>
      </c>
      <c r="B538" s="325" t="s">
        <v>144</v>
      </c>
      <c r="C538" s="325" t="s">
        <v>123</v>
      </c>
      <c r="D538" s="325" t="s">
        <v>38</v>
      </c>
      <c r="E538" s="325" t="s">
        <v>126</v>
      </c>
      <c r="F538" s="325" t="s">
        <v>127</v>
      </c>
      <c r="G538" s="325">
        <v>840</v>
      </c>
      <c r="H538" s="325" t="s">
        <v>147</v>
      </c>
      <c r="I538" s="325" t="s">
        <v>148</v>
      </c>
      <c r="J538" s="325" t="str">
        <f t="shared" si="16"/>
        <v>CharDurhamAge group40 to 49 years oldAge group40 to 49 years old</v>
      </c>
      <c r="K538" s="325" t="s">
        <v>478</v>
      </c>
      <c r="L538" s="325" t="s">
        <v>61</v>
      </c>
      <c r="M538" s="325" t="str">
        <f t="shared" si="17"/>
        <v>Age group40 to 49 years old</v>
      </c>
      <c r="N538" s="325">
        <v>58.4</v>
      </c>
      <c r="O538" s="325">
        <v>23</v>
      </c>
      <c r="P538" s="325">
        <v>61</v>
      </c>
      <c r="Q538" s="325">
        <v>22.8</v>
      </c>
    </row>
    <row r="539" spans="1:17" x14ac:dyDescent="0.25">
      <c r="A539" s="325">
        <v>201718</v>
      </c>
      <c r="B539" s="325" t="s">
        <v>144</v>
      </c>
      <c r="C539" s="325" t="s">
        <v>123</v>
      </c>
      <c r="D539" s="325" t="s">
        <v>38</v>
      </c>
      <c r="E539" s="325" t="s">
        <v>126</v>
      </c>
      <c r="F539" s="325" t="s">
        <v>127</v>
      </c>
      <c r="G539" s="325">
        <v>840</v>
      </c>
      <c r="H539" s="325" t="s">
        <v>147</v>
      </c>
      <c r="I539" s="325" t="s">
        <v>148</v>
      </c>
      <c r="J539" s="325" t="str">
        <f t="shared" si="16"/>
        <v>CharDurhamAge group50 years old and overAge group50 years old and over</v>
      </c>
      <c r="K539" s="325" t="s">
        <v>478</v>
      </c>
      <c r="L539" s="325" t="s">
        <v>90</v>
      </c>
      <c r="M539" s="325" t="str">
        <f t="shared" si="17"/>
        <v>Age group50 years old and over</v>
      </c>
      <c r="N539" s="325">
        <v>71.8</v>
      </c>
      <c r="O539" s="325">
        <v>28.2</v>
      </c>
      <c r="P539" s="325">
        <v>78</v>
      </c>
      <c r="Q539" s="325">
        <v>29.1</v>
      </c>
    </row>
    <row r="540" spans="1:17" x14ac:dyDescent="0.25">
      <c r="A540" s="325">
        <v>201718</v>
      </c>
      <c r="B540" s="325" t="s">
        <v>144</v>
      </c>
      <c r="C540" s="325" t="s">
        <v>123</v>
      </c>
      <c r="D540" s="325" t="s">
        <v>38</v>
      </c>
      <c r="E540" s="325" t="s">
        <v>126</v>
      </c>
      <c r="F540" s="325" t="s">
        <v>127</v>
      </c>
      <c r="G540" s="325">
        <v>390</v>
      </c>
      <c r="H540" s="325" t="s">
        <v>149</v>
      </c>
      <c r="I540" s="325" t="s">
        <v>150</v>
      </c>
      <c r="J540" s="325" t="str">
        <f t="shared" si="16"/>
        <v>CharGatesheadAge group20 to 29 years oldAge group20 to 29 years old</v>
      </c>
      <c r="K540" s="325" t="s">
        <v>478</v>
      </c>
      <c r="L540" s="325" t="s">
        <v>58</v>
      </c>
      <c r="M540" s="325" t="str">
        <f t="shared" si="17"/>
        <v>Age group20 to 29 years old</v>
      </c>
      <c r="N540" s="325">
        <v>26.4</v>
      </c>
      <c r="O540" s="325">
        <v>18</v>
      </c>
      <c r="P540" s="325">
        <v>27</v>
      </c>
      <c r="Q540" s="325">
        <v>17.2</v>
      </c>
    </row>
    <row r="541" spans="1:17" x14ac:dyDescent="0.25">
      <c r="A541" s="325">
        <v>201718</v>
      </c>
      <c r="B541" s="325" t="s">
        <v>144</v>
      </c>
      <c r="C541" s="325" t="s">
        <v>123</v>
      </c>
      <c r="D541" s="325" t="s">
        <v>38</v>
      </c>
      <c r="E541" s="325" t="s">
        <v>126</v>
      </c>
      <c r="F541" s="325" t="s">
        <v>127</v>
      </c>
      <c r="G541" s="325">
        <v>390</v>
      </c>
      <c r="H541" s="325" t="s">
        <v>149</v>
      </c>
      <c r="I541" s="325" t="s">
        <v>150</v>
      </c>
      <c r="J541" s="325" t="str">
        <f t="shared" si="16"/>
        <v>CharGatesheadAge group30 to 39 years oldAge group30 to 39 years old</v>
      </c>
      <c r="K541" s="325" t="s">
        <v>478</v>
      </c>
      <c r="L541" s="325" t="s">
        <v>57</v>
      </c>
      <c r="M541" s="325" t="str">
        <f t="shared" si="17"/>
        <v>Age group30 to 39 years old</v>
      </c>
      <c r="N541" s="325">
        <v>47.2</v>
      </c>
      <c r="O541" s="325">
        <v>32.200000000000003</v>
      </c>
      <c r="P541" s="325">
        <v>52</v>
      </c>
      <c r="Q541" s="325">
        <v>33.1</v>
      </c>
    </row>
    <row r="542" spans="1:17" x14ac:dyDescent="0.25">
      <c r="A542" s="325">
        <v>201718</v>
      </c>
      <c r="B542" s="325" t="s">
        <v>144</v>
      </c>
      <c r="C542" s="325" t="s">
        <v>123</v>
      </c>
      <c r="D542" s="325" t="s">
        <v>38</v>
      </c>
      <c r="E542" s="325" t="s">
        <v>126</v>
      </c>
      <c r="F542" s="325" t="s">
        <v>127</v>
      </c>
      <c r="G542" s="325">
        <v>390</v>
      </c>
      <c r="H542" s="325" t="s">
        <v>149</v>
      </c>
      <c r="I542" s="325" t="s">
        <v>150</v>
      </c>
      <c r="J542" s="325" t="str">
        <f t="shared" si="16"/>
        <v>CharGatesheadAge group40 to 49 years oldAge group40 to 49 years old</v>
      </c>
      <c r="K542" s="325" t="s">
        <v>478</v>
      </c>
      <c r="L542" s="325" t="s">
        <v>61</v>
      </c>
      <c r="M542" s="325" t="str">
        <f t="shared" si="17"/>
        <v>Age group40 to 49 years old</v>
      </c>
      <c r="N542" s="325">
        <v>32.5</v>
      </c>
      <c r="O542" s="325">
        <v>22.1</v>
      </c>
      <c r="P542" s="325">
        <v>34</v>
      </c>
      <c r="Q542" s="325">
        <v>21.7</v>
      </c>
    </row>
    <row r="543" spans="1:17" x14ac:dyDescent="0.25">
      <c r="A543" s="325">
        <v>201718</v>
      </c>
      <c r="B543" s="325" t="s">
        <v>144</v>
      </c>
      <c r="C543" s="325" t="s">
        <v>123</v>
      </c>
      <c r="D543" s="325" t="s">
        <v>38</v>
      </c>
      <c r="E543" s="325" t="s">
        <v>126</v>
      </c>
      <c r="F543" s="325" t="s">
        <v>127</v>
      </c>
      <c r="G543" s="325">
        <v>390</v>
      </c>
      <c r="H543" s="325" t="s">
        <v>149</v>
      </c>
      <c r="I543" s="325" t="s">
        <v>150</v>
      </c>
      <c r="J543" s="325" t="str">
        <f t="shared" si="16"/>
        <v>CharGatesheadAge group50 years old and overAge group50 years old and over</v>
      </c>
      <c r="K543" s="325" t="s">
        <v>478</v>
      </c>
      <c r="L543" s="325" t="s">
        <v>90</v>
      </c>
      <c r="M543" s="325" t="str">
        <f t="shared" si="17"/>
        <v>Age group50 years old and over</v>
      </c>
      <c r="N543" s="325">
        <v>40.5</v>
      </c>
      <c r="O543" s="325">
        <v>27.7</v>
      </c>
      <c r="P543" s="325">
        <v>44</v>
      </c>
      <c r="Q543" s="325">
        <v>28</v>
      </c>
    </row>
    <row r="544" spans="1:17" x14ac:dyDescent="0.25">
      <c r="A544" s="325">
        <v>201718</v>
      </c>
      <c r="B544" s="325" t="s">
        <v>144</v>
      </c>
      <c r="C544" s="325" t="s">
        <v>123</v>
      </c>
      <c r="D544" s="325" t="s">
        <v>38</v>
      </c>
      <c r="E544" s="325" t="s">
        <v>126</v>
      </c>
      <c r="F544" s="325" t="s">
        <v>127</v>
      </c>
      <c r="G544" s="325">
        <v>805</v>
      </c>
      <c r="H544" s="325" t="s">
        <v>151</v>
      </c>
      <c r="I544" s="325" t="s">
        <v>152</v>
      </c>
      <c r="J544" s="325" t="str">
        <f t="shared" si="16"/>
        <v>CharHartlepoolAge group20 to 29 years oldAge group20 to 29 years old</v>
      </c>
      <c r="K544" s="325" t="s">
        <v>478</v>
      </c>
      <c r="L544" s="325" t="s">
        <v>58</v>
      </c>
      <c r="M544" s="325" t="str">
        <f t="shared" si="17"/>
        <v>Age group20 to 29 years old</v>
      </c>
      <c r="N544" s="325">
        <v>23.8</v>
      </c>
      <c r="O544" s="325">
        <v>21.7</v>
      </c>
      <c r="P544" s="325">
        <v>24</v>
      </c>
      <c r="Q544" s="325">
        <v>21.2</v>
      </c>
    </row>
    <row r="545" spans="1:17" x14ac:dyDescent="0.25">
      <c r="A545" s="325">
        <v>201718</v>
      </c>
      <c r="B545" s="325" t="s">
        <v>144</v>
      </c>
      <c r="C545" s="325" t="s">
        <v>123</v>
      </c>
      <c r="D545" s="325" t="s">
        <v>38</v>
      </c>
      <c r="E545" s="325" t="s">
        <v>126</v>
      </c>
      <c r="F545" s="325" t="s">
        <v>127</v>
      </c>
      <c r="G545" s="325">
        <v>805</v>
      </c>
      <c r="H545" s="325" t="s">
        <v>151</v>
      </c>
      <c r="I545" s="325" t="s">
        <v>152</v>
      </c>
      <c r="J545" s="325" t="str">
        <f t="shared" si="16"/>
        <v>CharHartlepoolAge group30 to 39 years oldAge group30 to 39 years old</v>
      </c>
      <c r="K545" s="325" t="s">
        <v>478</v>
      </c>
      <c r="L545" s="325" t="s">
        <v>57</v>
      </c>
      <c r="M545" s="325" t="str">
        <f t="shared" si="17"/>
        <v>Age group30 to 39 years old</v>
      </c>
      <c r="N545" s="325">
        <v>34.1</v>
      </c>
      <c r="O545" s="325">
        <v>31.1</v>
      </c>
      <c r="P545" s="325">
        <v>36</v>
      </c>
      <c r="Q545" s="325">
        <v>31.9</v>
      </c>
    </row>
    <row r="546" spans="1:17" x14ac:dyDescent="0.25">
      <c r="A546" s="325">
        <v>201718</v>
      </c>
      <c r="B546" s="325" t="s">
        <v>144</v>
      </c>
      <c r="C546" s="325" t="s">
        <v>123</v>
      </c>
      <c r="D546" s="325" t="s">
        <v>38</v>
      </c>
      <c r="E546" s="325" t="s">
        <v>126</v>
      </c>
      <c r="F546" s="325" t="s">
        <v>127</v>
      </c>
      <c r="G546" s="325">
        <v>805</v>
      </c>
      <c r="H546" s="325" t="s">
        <v>151</v>
      </c>
      <c r="I546" s="325" t="s">
        <v>152</v>
      </c>
      <c r="J546" s="325" t="str">
        <f t="shared" si="16"/>
        <v>CharHartlepoolAge group40 to 49 years oldAge group40 to 49 years old</v>
      </c>
      <c r="K546" s="325" t="s">
        <v>478</v>
      </c>
      <c r="L546" s="325" t="s">
        <v>61</v>
      </c>
      <c r="M546" s="325" t="str">
        <f t="shared" si="17"/>
        <v>Age group40 to 49 years old</v>
      </c>
      <c r="N546" s="325">
        <v>28.5</v>
      </c>
      <c r="O546" s="325">
        <v>26</v>
      </c>
      <c r="P546" s="325">
        <v>29</v>
      </c>
      <c r="Q546" s="325">
        <v>25.7</v>
      </c>
    </row>
    <row r="547" spans="1:17" x14ac:dyDescent="0.25">
      <c r="A547" s="325">
        <v>201718</v>
      </c>
      <c r="B547" s="325" t="s">
        <v>144</v>
      </c>
      <c r="C547" s="325" t="s">
        <v>123</v>
      </c>
      <c r="D547" s="325" t="s">
        <v>38</v>
      </c>
      <c r="E547" s="325" t="s">
        <v>126</v>
      </c>
      <c r="F547" s="325" t="s">
        <v>127</v>
      </c>
      <c r="G547" s="325">
        <v>805</v>
      </c>
      <c r="H547" s="325" t="s">
        <v>151</v>
      </c>
      <c r="I547" s="325" t="s">
        <v>152</v>
      </c>
      <c r="J547" s="325" t="str">
        <f t="shared" si="16"/>
        <v>CharHartlepoolAge group50 years old and overAge group50 years old and over</v>
      </c>
      <c r="K547" s="325" t="s">
        <v>478</v>
      </c>
      <c r="L547" s="325" t="s">
        <v>90</v>
      </c>
      <c r="M547" s="325" t="str">
        <f t="shared" si="17"/>
        <v>Age group50 years old and over</v>
      </c>
      <c r="N547" s="325">
        <v>23.2</v>
      </c>
      <c r="O547" s="325">
        <v>21.2</v>
      </c>
      <c r="P547" s="325">
        <v>24</v>
      </c>
      <c r="Q547" s="325">
        <v>21.2</v>
      </c>
    </row>
    <row r="548" spans="1:17" x14ac:dyDescent="0.25">
      <c r="A548" s="325">
        <v>201718</v>
      </c>
      <c r="B548" s="325" t="s">
        <v>144</v>
      </c>
      <c r="C548" s="325" t="s">
        <v>123</v>
      </c>
      <c r="D548" s="325" t="s">
        <v>38</v>
      </c>
      <c r="E548" s="325" t="s">
        <v>126</v>
      </c>
      <c r="F548" s="325" t="s">
        <v>127</v>
      </c>
      <c r="G548" s="325">
        <v>806</v>
      </c>
      <c r="H548" s="325" t="s">
        <v>153</v>
      </c>
      <c r="I548" s="325" t="s">
        <v>154</v>
      </c>
      <c r="J548" s="325" t="str">
        <f t="shared" si="16"/>
        <v>CharMiddlesbroughAge group20 to 29 years oldAge group20 to 29 years old</v>
      </c>
      <c r="K548" s="325" t="s">
        <v>478</v>
      </c>
      <c r="L548" s="325" t="s">
        <v>58</v>
      </c>
      <c r="M548" s="325" t="str">
        <f t="shared" si="17"/>
        <v>Age group20 to 29 years old</v>
      </c>
      <c r="N548" s="325">
        <v>40.200000000000003</v>
      </c>
      <c r="O548" s="325">
        <v>24.1</v>
      </c>
      <c r="P548" s="325">
        <v>41</v>
      </c>
      <c r="Q548" s="325">
        <v>23.4</v>
      </c>
    </row>
    <row r="549" spans="1:17" x14ac:dyDescent="0.25">
      <c r="A549" s="325">
        <v>201718</v>
      </c>
      <c r="B549" s="325" t="s">
        <v>144</v>
      </c>
      <c r="C549" s="325" t="s">
        <v>123</v>
      </c>
      <c r="D549" s="325" t="s">
        <v>38</v>
      </c>
      <c r="E549" s="325" t="s">
        <v>126</v>
      </c>
      <c r="F549" s="325" t="s">
        <v>127</v>
      </c>
      <c r="G549" s="325">
        <v>806</v>
      </c>
      <c r="H549" s="325" t="s">
        <v>153</v>
      </c>
      <c r="I549" s="325" t="s">
        <v>154</v>
      </c>
      <c r="J549" s="325" t="str">
        <f t="shared" si="16"/>
        <v>CharMiddlesbroughAge group30 to 39 years oldAge group30 to 39 years old</v>
      </c>
      <c r="K549" s="325" t="s">
        <v>478</v>
      </c>
      <c r="L549" s="325" t="s">
        <v>57</v>
      </c>
      <c r="M549" s="325" t="str">
        <f t="shared" si="17"/>
        <v>Age group30 to 39 years old</v>
      </c>
      <c r="N549" s="325">
        <v>59.8</v>
      </c>
      <c r="O549" s="325">
        <v>35.9</v>
      </c>
      <c r="P549" s="325">
        <v>62</v>
      </c>
      <c r="Q549" s="325">
        <v>35.4</v>
      </c>
    </row>
    <row r="550" spans="1:17" x14ac:dyDescent="0.25">
      <c r="A550" s="325">
        <v>201718</v>
      </c>
      <c r="B550" s="325" t="s">
        <v>144</v>
      </c>
      <c r="C550" s="325" t="s">
        <v>123</v>
      </c>
      <c r="D550" s="325" t="s">
        <v>38</v>
      </c>
      <c r="E550" s="325" t="s">
        <v>126</v>
      </c>
      <c r="F550" s="325" t="s">
        <v>127</v>
      </c>
      <c r="G550" s="325">
        <v>806</v>
      </c>
      <c r="H550" s="325" t="s">
        <v>153</v>
      </c>
      <c r="I550" s="325" t="s">
        <v>154</v>
      </c>
      <c r="J550" s="325" t="str">
        <f t="shared" si="16"/>
        <v>CharMiddlesbroughAge group40 to 49 years oldAge group40 to 49 years old</v>
      </c>
      <c r="K550" s="325" t="s">
        <v>478</v>
      </c>
      <c r="L550" s="325" t="s">
        <v>61</v>
      </c>
      <c r="M550" s="325" t="str">
        <f t="shared" si="17"/>
        <v>Age group40 to 49 years old</v>
      </c>
      <c r="N550" s="325">
        <v>39.700000000000003</v>
      </c>
      <c r="O550" s="325">
        <v>23.8</v>
      </c>
      <c r="P550" s="325">
        <v>43</v>
      </c>
      <c r="Q550" s="325">
        <v>24.6</v>
      </c>
    </row>
    <row r="551" spans="1:17" x14ac:dyDescent="0.25">
      <c r="A551" s="325">
        <v>201718</v>
      </c>
      <c r="B551" s="325" t="s">
        <v>144</v>
      </c>
      <c r="C551" s="325" t="s">
        <v>123</v>
      </c>
      <c r="D551" s="325" t="s">
        <v>38</v>
      </c>
      <c r="E551" s="325" t="s">
        <v>126</v>
      </c>
      <c r="F551" s="325" t="s">
        <v>127</v>
      </c>
      <c r="G551" s="325">
        <v>806</v>
      </c>
      <c r="H551" s="325" t="s">
        <v>153</v>
      </c>
      <c r="I551" s="325" t="s">
        <v>154</v>
      </c>
      <c r="J551" s="325" t="str">
        <f t="shared" si="16"/>
        <v>CharMiddlesbroughAge group50 years old and overAge group50 years old and over</v>
      </c>
      <c r="K551" s="325" t="s">
        <v>478</v>
      </c>
      <c r="L551" s="325" t="s">
        <v>90</v>
      </c>
      <c r="M551" s="325" t="str">
        <f t="shared" si="17"/>
        <v>Age group50 years old and over</v>
      </c>
      <c r="N551" s="325">
        <v>27.1</v>
      </c>
      <c r="O551" s="325">
        <v>16.3</v>
      </c>
      <c r="P551" s="325">
        <v>29</v>
      </c>
      <c r="Q551" s="325">
        <v>16.600000000000001</v>
      </c>
    </row>
    <row r="552" spans="1:17" x14ac:dyDescent="0.25">
      <c r="A552" s="325">
        <v>201718</v>
      </c>
      <c r="B552" s="325" t="s">
        <v>144</v>
      </c>
      <c r="C552" s="325" t="s">
        <v>123</v>
      </c>
      <c r="D552" s="325" t="s">
        <v>38</v>
      </c>
      <c r="E552" s="325" t="s">
        <v>126</v>
      </c>
      <c r="F552" s="325" t="s">
        <v>127</v>
      </c>
      <c r="G552" s="325">
        <v>391</v>
      </c>
      <c r="H552" s="325" t="s">
        <v>155</v>
      </c>
      <c r="I552" s="325" t="s">
        <v>156</v>
      </c>
      <c r="J552" s="325" t="str">
        <f t="shared" si="16"/>
        <v>CharNewcastle upon TyneAge group20 to 29 years oldAge group20 to 29 years old</v>
      </c>
      <c r="K552" s="325" t="s">
        <v>478</v>
      </c>
      <c r="L552" s="325" t="s">
        <v>58</v>
      </c>
      <c r="M552" s="325" t="str">
        <f t="shared" si="17"/>
        <v>Age group20 to 29 years old</v>
      </c>
      <c r="N552" s="325">
        <v>37.1</v>
      </c>
      <c r="O552" s="325">
        <v>14.3</v>
      </c>
      <c r="P552" s="325">
        <v>39</v>
      </c>
      <c r="Q552" s="325">
        <v>13.8</v>
      </c>
    </row>
    <row r="553" spans="1:17" x14ac:dyDescent="0.25">
      <c r="A553" s="325">
        <v>201718</v>
      </c>
      <c r="B553" s="325" t="s">
        <v>144</v>
      </c>
      <c r="C553" s="325" t="s">
        <v>123</v>
      </c>
      <c r="D553" s="325" t="s">
        <v>38</v>
      </c>
      <c r="E553" s="325" t="s">
        <v>126</v>
      </c>
      <c r="F553" s="325" t="s">
        <v>127</v>
      </c>
      <c r="G553" s="325">
        <v>391</v>
      </c>
      <c r="H553" s="325" t="s">
        <v>155</v>
      </c>
      <c r="I553" s="325" t="s">
        <v>156</v>
      </c>
      <c r="J553" s="325" t="str">
        <f t="shared" si="16"/>
        <v>CharNewcastle upon TyneAge group30 to 39 years oldAge group30 to 39 years old</v>
      </c>
      <c r="K553" s="325" t="s">
        <v>478</v>
      </c>
      <c r="L553" s="325" t="s">
        <v>57</v>
      </c>
      <c r="M553" s="325" t="str">
        <f t="shared" si="17"/>
        <v>Age group30 to 39 years old</v>
      </c>
      <c r="N553" s="325">
        <v>70.400000000000006</v>
      </c>
      <c r="O553" s="325">
        <v>27.1</v>
      </c>
      <c r="P553" s="325">
        <v>76</v>
      </c>
      <c r="Q553" s="325">
        <v>27</v>
      </c>
    </row>
    <row r="554" spans="1:17" x14ac:dyDescent="0.25">
      <c r="A554" s="325">
        <v>201718</v>
      </c>
      <c r="B554" s="325" t="s">
        <v>144</v>
      </c>
      <c r="C554" s="325" t="s">
        <v>123</v>
      </c>
      <c r="D554" s="325" t="s">
        <v>38</v>
      </c>
      <c r="E554" s="325" t="s">
        <v>126</v>
      </c>
      <c r="F554" s="325" t="s">
        <v>127</v>
      </c>
      <c r="G554" s="325">
        <v>391</v>
      </c>
      <c r="H554" s="325" t="s">
        <v>155</v>
      </c>
      <c r="I554" s="325" t="s">
        <v>156</v>
      </c>
      <c r="J554" s="325" t="str">
        <f t="shared" si="16"/>
        <v>CharNewcastle upon TyneAge group40 to 49 years oldAge group40 to 49 years old</v>
      </c>
      <c r="K554" s="325" t="s">
        <v>478</v>
      </c>
      <c r="L554" s="325" t="s">
        <v>61</v>
      </c>
      <c r="M554" s="325" t="str">
        <f t="shared" si="17"/>
        <v>Age group40 to 49 years old</v>
      </c>
      <c r="N554" s="325">
        <v>65.7</v>
      </c>
      <c r="O554" s="325">
        <v>25.3</v>
      </c>
      <c r="P554" s="325">
        <v>73</v>
      </c>
      <c r="Q554" s="325">
        <v>25.9</v>
      </c>
    </row>
    <row r="555" spans="1:17" x14ac:dyDescent="0.25">
      <c r="A555" s="325">
        <v>201718</v>
      </c>
      <c r="B555" s="325" t="s">
        <v>144</v>
      </c>
      <c r="C555" s="325" t="s">
        <v>123</v>
      </c>
      <c r="D555" s="325" t="s">
        <v>38</v>
      </c>
      <c r="E555" s="325" t="s">
        <v>126</v>
      </c>
      <c r="F555" s="325" t="s">
        <v>127</v>
      </c>
      <c r="G555" s="325">
        <v>391</v>
      </c>
      <c r="H555" s="325" t="s">
        <v>155</v>
      </c>
      <c r="I555" s="325" t="s">
        <v>156</v>
      </c>
      <c r="J555" s="325" t="str">
        <f t="shared" si="16"/>
        <v>CharNewcastle upon TyneAge group50 years old and overAge group50 years old and over</v>
      </c>
      <c r="K555" s="325" t="s">
        <v>478</v>
      </c>
      <c r="L555" s="325" t="s">
        <v>90</v>
      </c>
      <c r="M555" s="325" t="str">
        <f t="shared" si="17"/>
        <v>Age group50 years old and over</v>
      </c>
      <c r="N555" s="325">
        <v>86.2</v>
      </c>
      <c r="O555" s="325">
        <v>33.200000000000003</v>
      </c>
      <c r="P555" s="325">
        <v>94</v>
      </c>
      <c r="Q555" s="325">
        <v>33.299999999999997</v>
      </c>
    </row>
    <row r="556" spans="1:17" x14ac:dyDescent="0.25">
      <c r="A556" s="325">
        <v>201718</v>
      </c>
      <c r="B556" s="325" t="s">
        <v>144</v>
      </c>
      <c r="C556" s="325" t="s">
        <v>123</v>
      </c>
      <c r="D556" s="325" t="s">
        <v>38</v>
      </c>
      <c r="E556" s="325" t="s">
        <v>126</v>
      </c>
      <c r="F556" s="325" t="s">
        <v>127</v>
      </c>
      <c r="G556" s="325">
        <v>392</v>
      </c>
      <c r="H556" s="325" t="s">
        <v>157</v>
      </c>
      <c r="I556" s="325" t="s">
        <v>158</v>
      </c>
      <c r="J556" s="325" t="str">
        <f t="shared" si="16"/>
        <v>CharNorth TynesideAge group20 to 29 years oldAge group20 to 29 years old</v>
      </c>
      <c r="K556" s="325" t="s">
        <v>478</v>
      </c>
      <c r="L556" s="325" t="s">
        <v>58</v>
      </c>
      <c r="M556" s="325" t="str">
        <f t="shared" si="17"/>
        <v>Age group20 to 29 years old</v>
      </c>
      <c r="N556" s="325">
        <v>23.7</v>
      </c>
      <c r="O556" s="325">
        <v>21.8</v>
      </c>
      <c r="P556" s="325">
        <v>24</v>
      </c>
      <c r="Q556" s="325">
        <v>20.5</v>
      </c>
    </row>
    <row r="557" spans="1:17" x14ac:dyDescent="0.25">
      <c r="A557" s="325">
        <v>201718</v>
      </c>
      <c r="B557" s="325" t="s">
        <v>144</v>
      </c>
      <c r="C557" s="325" t="s">
        <v>123</v>
      </c>
      <c r="D557" s="325" t="s">
        <v>38</v>
      </c>
      <c r="E557" s="325" t="s">
        <v>126</v>
      </c>
      <c r="F557" s="325" t="s">
        <v>127</v>
      </c>
      <c r="G557" s="325">
        <v>392</v>
      </c>
      <c r="H557" s="325" t="s">
        <v>157</v>
      </c>
      <c r="I557" s="325" t="s">
        <v>158</v>
      </c>
      <c r="J557" s="325" t="str">
        <f t="shared" si="16"/>
        <v>CharNorth TynesideAge group30 to 39 years oldAge group30 to 39 years old</v>
      </c>
      <c r="K557" s="325" t="s">
        <v>478</v>
      </c>
      <c r="L557" s="325" t="s">
        <v>57</v>
      </c>
      <c r="M557" s="325" t="str">
        <f t="shared" si="17"/>
        <v>Age group30 to 39 years old</v>
      </c>
      <c r="N557" s="325">
        <v>34.6</v>
      </c>
      <c r="O557" s="325">
        <v>31.8</v>
      </c>
      <c r="P557" s="325">
        <v>39</v>
      </c>
      <c r="Q557" s="325">
        <v>33.299999999999997</v>
      </c>
    </row>
    <row r="558" spans="1:17" x14ac:dyDescent="0.25">
      <c r="A558" s="325">
        <v>201718</v>
      </c>
      <c r="B558" s="325" t="s">
        <v>144</v>
      </c>
      <c r="C558" s="325" t="s">
        <v>123</v>
      </c>
      <c r="D558" s="325" t="s">
        <v>38</v>
      </c>
      <c r="E558" s="325" t="s">
        <v>126</v>
      </c>
      <c r="F558" s="325" t="s">
        <v>127</v>
      </c>
      <c r="G558" s="325">
        <v>392</v>
      </c>
      <c r="H558" s="325" t="s">
        <v>157</v>
      </c>
      <c r="I558" s="325" t="s">
        <v>158</v>
      </c>
      <c r="J558" s="325" t="str">
        <f t="shared" si="16"/>
        <v>CharNorth TynesideAge group40 to 49 years oldAge group40 to 49 years old</v>
      </c>
      <c r="K558" s="325" t="s">
        <v>478</v>
      </c>
      <c r="L558" s="325" t="s">
        <v>61</v>
      </c>
      <c r="M558" s="325" t="str">
        <f t="shared" si="17"/>
        <v>Age group40 to 49 years old</v>
      </c>
      <c r="N558" s="325">
        <v>23.2</v>
      </c>
      <c r="O558" s="325">
        <v>21.3</v>
      </c>
      <c r="P558" s="325">
        <v>25</v>
      </c>
      <c r="Q558" s="325">
        <v>21.4</v>
      </c>
    </row>
    <row r="559" spans="1:17" x14ac:dyDescent="0.25">
      <c r="A559" s="325">
        <v>201718</v>
      </c>
      <c r="B559" s="325" t="s">
        <v>144</v>
      </c>
      <c r="C559" s="325" t="s">
        <v>123</v>
      </c>
      <c r="D559" s="325" t="s">
        <v>38</v>
      </c>
      <c r="E559" s="325" t="s">
        <v>126</v>
      </c>
      <c r="F559" s="325" t="s">
        <v>127</v>
      </c>
      <c r="G559" s="325">
        <v>392</v>
      </c>
      <c r="H559" s="325" t="s">
        <v>157</v>
      </c>
      <c r="I559" s="325" t="s">
        <v>158</v>
      </c>
      <c r="J559" s="325" t="str">
        <f t="shared" si="16"/>
        <v>CharNorth TynesideAge group50 years old and overAge group50 years old and over</v>
      </c>
      <c r="K559" s="325" t="s">
        <v>478</v>
      </c>
      <c r="L559" s="325" t="s">
        <v>90</v>
      </c>
      <c r="M559" s="325" t="str">
        <f t="shared" si="17"/>
        <v>Age group50 years old and over</v>
      </c>
      <c r="N559" s="325">
        <v>27.3</v>
      </c>
      <c r="O559" s="325">
        <v>25.1</v>
      </c>
      <c r="P559" s="325">
        <v>29</v>
      </c>
      <c r="Q559" s="325">
        <v>24.8</v>
      </c>
    </row>
    <row r="560" spans="1:17" x14ac:dyDescent="0.25">
      <c r="A560" s="325">
        <v>201718</v>
      </c>
      <c r="B560" s="325" t="s">
        <v>144</v>
      </c>
      <c r="C560" s="325" t="s">
        <v>123</v>
      </c>
      <c r="D560" s="325" t="s">
        <v>38</v>
      </c>
      <c r="E560" s="325" t="s">
        <v>126</v>
      </c>
      <c r="F560" s="325" t="s">
        <v>127</v>
      </c>
      <c r="G560" s="325">
        <v>929</v>
      </c>
      <c r="H560" s="325" t="s">
        <v>159</v>
      </c>
      <c r="I560" s="325" t="s">
        <v>160</v>
      </c>
      <c r="J560" s="325" t="str">
        <f t="shared" si="16"/>
        <v>CharNorthumberlandAge group20 to 29 years oldAge group20 to 29 years old</v>
      </c>
      <c r="K560" s="325" t="s">
        <v>478</v>
      </c>
      <c r="L560" s="325" t="s">
        <v>58</v>
      </c>
      <c r="M560" s="325" t="str">
        <f t="shared" si="17"/>
        <v>Age group20 to 29 years old</v>
      </c>
      <c r="N560" s="325">
        <v>32.9</v>
      </c>
      <c r="O560" s="325">
        <v>18.3</v>
      </c>
      <c r="P560" s="325">
        <v>34</v>
      </c>
      <c r="Q560" s="325">
        <v>17.5</v>
      </c>
    </row>
    <row r="561" spans="1:17" x14ac:dyDescent="0.25">
      <c r="A561" s="325">
        <v>201718</v>
      </c>
      <c r="B561" s="325" t="s">
        <v>144</v>
      </c>
      <c r="C561" s="325" t="s">
        <v>123</v>
      </c>
      <c r="D561" s="325" t="s">
        <v>38</v>
      </c>
      <c r="E561" s="325" t="s">
        <v>126</v>
      </c>
      <c r="F561" s="325" t="s">
        <v>127</v>
      </c>
      <c r="G561" s="325">
        <v>929</v>
      </c>
      <c r="H561" s="325" t="s">
        <v>159</v>
      </c>
      <c r="I561" s="325" t="s">
        <v>160</v>
      </c>
      <c r="J561" s="325" t="str">
        <f t="shared" si="16"/>
        <v>CharNorthumberlandAge group30 to 39 years oldAge group30 to 39 years old</v>
      </c>
      <c r="K561" s="325" t="s">
        <v>478</v>
      </c>
      <c r="L561" s="325" t="s">
        <v>57</v>
      </c>
      <c r="M561" s="325" t="str">
        <f t="shared" si="17"/>
        <v>Age group30 to 39 years old</v>
      </c>
      <c r="N561" s="325">
        <v>47.6</v>
      </c>
      <c r="O561" s="325">
        <v>26.4</v>
      </c>
      <c r="P561" s="325">
        <v>52</v>
      </c>
      <c r="Q561" s="325">
        <v>26.8</v>
      </c>
    </row>
    <row r="562" spans="1:17" x14ac:dyDescent="0.25">
      <c r="A562" s="325">
        <v>201718</v>
      </c>
      <c r="B562" s="325" t="s">
        <v>144</v>
      </c>
      <c r="C562" s="325" t="s">
        <v>123</v>
      </c>
      <c r="D562" s="325" t="s">
        <v>38</v>
      </c>
      <c r="E562" s="325" t="s">
        <v>126</v>
      </c>
      <c r="F562" s="325" t="s">
        <v>127</v>
      </c>
      <c r="G562" s="325">
        <v>929</v>
      </c>
      <c r="H562" s="325" t="s">
        <v>159</v>
      </c>
      <c r="I562" s="325" t="s">
        <v>160</v>
      </c>
      <c r="J562" s="325" t="str">
        <f t="shared" si="16"/>
        <v>CharNorthumberlandAge group40 to 49 years oldAge group40 to 49 years old</v>
      </c>
      <c r="K562" s="325" t="s">
        <v>478</v>
      </c>
      <c r="L562" s="325" t="s">
        <v>61</v>
      </c>
      <c r="M562" s="325" t="str">
        <f t="shared" si="17"/>
        <v>Age group40 to 49 years old</v>
      </c>
      <c r="N562" s="325">
        <v>44.2</v>
      </c>
      <c r="O562" s="325">
        <v>24.5</v>
      </c>
      <c r="P562" s="325">
        <v>48</v>
      </c>
      <c r="Q562" s="325">
        <v>24.7</v>
      </c>
    </row>
    <row r="563" spans="1:17" x14ac:dyDescent="0.25">
      <c r="A563" s="325">
        <v>201718</v>
      </c>
      <c r="B563" s="325" t="s">
        <v>144</v>
      </c>
      <c r="C563" s="325" t="s">
        <v>123</v>
      </c>
      <c r="D563" s="325" t="s">
        <v>38</v>
      </c>
      <c r="E563" s="325" t="s">
        <v>126</v>
      </c>
      <c r="F563" s="325" t="s">
        <v>127</v>
      </c>
      <c r="G563" s="325">
        <v>929</v>
      </c>
      <c r="H563" s="325" t="s">
        <v>159</v>
      </c>
      <c r="I563" s="325" t="s">
        <v>160</v>
      </c>
      <c r="J563" s="325" t="str">
        <f t="shared" si="16"/>
        <v>CharNorthumberlandAge group50 years old and overAge group50 years old and over</v>
      </c>
      <c r="K563" s="325" t="s">
        <v>478</v>
      </c>
      <c r="L563" s="325" t="s">
        <v>90</v>
      </c>
      <c r="M563" s="325" t="str">
        <f t="shared" si="17"/>
        <v>Age group50 years old and over</v>
      </c>
      <c r="N563" s="325">
        <v>55.5</v>
      </c>
      <c r="O563" s="325">
        <v>30.8</v>
      </c>
      <c r="P563" s="325">
        <v>60</v>
      </c>
      <c r="Q563" s="325">
        <v>30.9</v>
      </c>
    </row>
    <row r="564" spans="1:17" x14ac:dyDescent="0.25">
      <c r="A564" s="325">
        <v>201718</v>
      </c>
      <c r="B564" s="325" t="s">
        <v>144</v>
      </c>
      <c r="C564" s="325" t="s">
        <v>123</v>
      </c>
      <c r="D564" s="325" t="s">
        <v>38</v>
      </c>
      <c r="E564" s="325" t="s">
        <v>126</v>
      </c>
      <c r="F564" s="325" t="s">
        <v>127</v>
      </c>
      <c r="G564" s="325">
        <v>807</v>
      </c>
      <c r="H564" s="325" t="s">
        <v>161</v>
      </c>
      <c r="I564" s="325" t="s">
        <v>162</v>
      </c>
      <c r="J564" s="325" t="str">
        <f t="shared" si="16"/>
        <v>CharRedcar and ClevelandAge group20 to 29 years oldAge group20 to 29 years old</v>
      </c>
      <c r="K564" s="325" t="s">
        <v>478</v>
      </c>
      <c r="L564" s="325" t="s">
        <v>58</v>
      </c>
      <c r="M564" s="325" t="str">
        <f t="shared" si="17"/>
        <v>Age group20 to 29 years old</v>
      </c>
      <c r="N564" s="325">
        <v>11.5</v>
      </c>
      <c r="O564" s="325">
        <v>13</v>
      </c>
      <c r="P564" s="325">
        <v>13</v>
      </c>
      <c r="Q564" s="325">
        <v>14</v>
      </c>
    </row>
    <row r="565" spans="1:17" x14ac:dyDescent="0.25">
      <c r="A565" s="325">
        <v>201718</v>
      </c>
      <c r="B565" s="325" t="s">
        <v>144</v>
      </c>
      <c r="C565" s="325" t="s">
        <v>123</v>
      </c>
      <c r="D565" s="325" t="s">
        <v>38</v>
      </c>
      <c r="E565" s="325" t="s">
        <v>126</v>
      </c>
      <c r="F565" s="325" t="s">
        <v>127</v>
      </c>
      <c r="G565" s="325">
        <v>807</v>
      </c>
      <c r="H565" s="325" t="s">
        <v>161</v>
      </c>
      <c r="I565" s="325" t="s">
        <v>162</v>
      </c>
      <c r="J565" s="325" t="str">
        <f t="shared" si="16"/>
        <v>CharRedcar and ClevelandAge group30 to 39 years oldAge group30 to 39 years old</v>
      </c>
      <c r="K565" s="325" t="s">
        <v>478</v>
      </c>
      <c r="L565" s="325" t="s">
        <v>57</v>
      </c>
      <c r="M565" s="325" t="str">
        <f t="shared" si="17"/>
        <v>Age group30 to 39 years old</v>
      </c>
      <c r="N565" s="325">
        <v>33.1</v>
      </c>
      <c r="O565" s="325">
        <v>37.5</v>
      </c>
      <c r="P565" s="325">
        <v>35</v>
      </c>
      <c r="Q565" s="325">
        <v>37.6</v>
      </c>
    </row>
    <row r="566" spans="1:17" x14ac:dyDescent="0.25">
      <c r="A566" s="325">
        <v>201718</v>
      </c>
      <c r="B566" s="325" t="s">
        <v>144</v>
      </c>
      <c r="C566" s="325" t="s">
        <v>123</v>
      </c>
      <c r="D566" s="325" t="s">
        <v>38</v>
      </c>
      <c r="E566" s="325" t="s">
        <v>126</v>
      </c>
      <c r="F566" s="325" t="s">
        <v>127</v>
      </c>
      <c r="G566" s="325">
        <v>807</v>
      </c>
      <c r="H566" s="325" t="s">
        <v>161</v>
      </c>
      <c r="I566" s="325" t="s">
        <v>162</v>
      </c>
      <c r="J566" s="325" t="str">
        <f t="shared" si="16"/>
        <v>CharRedcar and ClevelandAge group40 to 49 years oldAge group40 to 49 years old</v>
      </c>
      <c r="K566" s="325" t="s">
        <v>478</v>
      </c>
      <c r="L566" s="325" t="s">
        <v>61</v>
      </c>
      <c r="M566" s="325" t="str">
        <f t="shared" si="17"/>
        <v>Age group40 to 49 years old</v>
      </c>
      <c r="N566" s="325">
        <v>18.600000000000001</v>
      </c>
      <c r="O566" s="325">
        <v>21</v>
      </c>
      <c r="P566" s="325">
        <v>19</v>
      </c>
      <c r="Q566" s="325">
        <v>20.399999999999999</v>
      </c>
    </row>
    <row r="567" spans="1:17" x14ac:dyDescent="0.25">
      <c r="A567" s="325">
        <v>201718</v>
      </c>
      <c r="B567" s="325" t="s">
        <v>144</v>
      </c>
      <c r="C567" s="325" t="s">
        <v>123</v>
      </c>
      <c r="D567" s="325" t="s">
        <v>38</v>
      </c>
      <c r="E567" s="325" t="s">
        <v>126</v>
      </c>
      <c r="F567" s="325" t="s">
        <v>127</v>
      </c>
      <c r="G567" s="325">
        <v>807</v>
      </c>
      <c r="H567" s="325" t="s">
        <v>161</v>
      </c>
      <c r="I567" s="325" t="s">
        <v>162</v>
      </c>
      <c r="J567" s="325" t="str">
        <f t="shared" si="16"/>
        <v>CharRedcar and ClevelandAge group50 years old and overAge group50 years old and over</v>
      </c>
      <c r="K567" s="325" t="s">
        <v>478</v>
      </c>
      <c r="L567" s="325" t="s">
        <v>90</v>
      </c>
      <c r="M567" s="325" t="str">
        <f t="shared" si="17"/>
        <v>Age group50 years old and over</v>
      </c>
      <c r="N567" s="325">
        <v>25.1</v>
      </c>
      <c r="O567" s="325">
        <v>28.5</v>
      </c>
      <c r="P567" s="325">
        <v>26</v>
      </c>
      <c r="Q567" s="325">
        <v>28</v>
      </c>
    </row>
    <row r="568" spans="1:17" x14ac:dyDescent="0.25">
      <c r="A568" s="325">
        <v>201718</v>
      </c>
      <c r="B568" s="325" t="s">
        <v>144</v>
      </c>
      <c r="C568" s="325" t="s">
        <v>123</v>
      </c>
      <c r="D568" s="325" t="s">
        <v>38</v>
      </c>
      <c r="E568" s="325" t="s">
        <v>126</v>
      </c>
      <c r="F568" s="325" t="s">
        <v>127</v>
      </c>
      <c r="G568" s="325">
        <v>393</v>
      </c>
      <c r="H568" s="325" t="s">
        <v>163</v>
      </c>
      <c r="I568" s="325" t="s">
        <v>164</v>
      </c>
      <c r="J568" s="325" t="str">
        <f t="shared" si="16"/>
        <v>CharSouth TynesideAge group20 to 29 years oldAge group20 to 29 years old</v>
      </c>
      <c r="K568" s="325" t="s">
        <v>478</v>
      </c>
      <c r="L568" s="325" t="s">
        <v>58</v>
      </c>
      <c r="M568" s="325" t="str">
        <f t="shared" si="17"/>
        <v>Age group20 to 29 years old</v>
      </c>
      <c r="N568" s="325">
        <v>14</v>
      </c>
      <c r="O568" s="325">
        <v>11.9</v>
      </c>
      <c r="P568" s="325">
        <v>14</v>
      </c>
      <c r="Q568" s="325">
        <v>11.3</v>
      </c>
    </row>
    <row r="569" spans="1:17" x14ac:dyDescent="0.25">
      <c r="A569" s="325">
        <v>201718</v>
      </c>
      <c r="B569" s="325" t="s">
        <v>144</v>
      </c>
      <c r="C569" s="325" t="s">
        <v>123</v>
      </c>
      <c r="D569" s="325" t="s">
        <v>38</v>
      </c>
      <c r="E569" s="325" t="s">
        <v>126</v>
      </c>
      <c r="F569" s="325" t="s">
        <v>127</v>
      </c>
      <c r="G569" s="325">
        <v>393</v>
      </c>
      <c r="H569" s="325" t="s">
        <v>163</v>
      </c>
      <c r="I569" s="325" t="s">
        <v>164</v>
      </c>
      <c r="J569" s="325" t="str">
        <f t="shared" si="16"/>
        <v>CharSouth TynesideAge group30 to 39 years oldAge group30 to 39 years old</v>
      </c>
      <c r="K569" s="325" t="s">
        <v>478</v>
      </c>
      <c r="L569" s="325" t="s">
        <v>57</v>
      </c>
      <c r="M569" s="325" t="str">
        <f t="shared" si="17"/>
        <v>Age group30 to 39 years old</v>
      </c>
      <c r="N569" s="325">
        <v>43</v>
      </c>
      <c r="O569" s="325">
        <v>36.5</v>
      </c>
      <c r="P569" s="325">
        <v>44</v>
      </c>
      <c r="Q569" s="325">
        <v>35.5</v>
      </c>
    </row>
    <row r="570" spans="1:17" x14ac:dyDescent="0.25">
      <c r="A570" s="325">
        <v>201718</v>
      </c>
      <c r="B570" s="325" t="s">
        <v>144</v>
      </c>
      <c r="C570" s="325" t="s">
        <v>123</v>
      </c>
      <c r="D570" s="325" t="s">
        <v>38</v>
      </c>
      <c r="E570" s="325" t="s">
        <v>126</v>
      </c>
      <c r="F570" s="325" t="s">
        <v>127</v>
      </c>
      <c r="G570" s="325">
        <v>393</v>
      </c>
      <c r="H570" s="325" t="s">
        <v>163</v>
      </c>
      <c r="I570" s="325" t="s">
        <v>164</v>
      </c>
      <c r="J570" s="325" t="str">
        <f t="shared" si="16"/>
        <v>CharSouth TynesideAge group40 to 49 years oldAge group40 to 49 years old</v>
      </c>
      <c r="K570" s="325" t="s">
        <v>478</v>
      </c>
      <c r="L570" s="325" t="s">
        <v>61</v>
      </c>
      <c r="M570" s="325" t="str">
        <f t="shared" si="17"/>
        <v>Age group40 to 49 years old</v>
      </c>
      <c r="N570" s="325">
        <v>27</v>
      </c>
      <c r="O570" s="325">
        <v>22.9</v>
      </c>
      <c r="P570" s="325">
        <v>28</v>
      </c>
      <c r="Q570" s="325">
        <v>22.6</v>
      </c>
    </row>
    <row r="571" spans="1:17" x14ac:dyDescent="0.25">
      <c r="A571" s="325">
        <v>201718</v>
      </c>
      <c r="B571" s="325" t="s">
        <v>144</v>
      </c>
      <c r="C571" s="325" t="s">
        <v>123</v>
      </c>
      <c r="D571" s="325" t="s">
        <v>38</v>
      </c>
      <c r="E571" s="325" t="s">
        <v>126</v>
      </c>
      <c r="F571" s="325" t="s">
        <v>127</v>
      </c>
      <c r="G571" s="325">
        <v>393</v>
      </c>
      <c r="H571" s="325" t="s">
        <v>163</v>
      </c>
      <c r="I571" s="325" t="s">
        <v>164</v>
      </c>
      <c r="J571" s="325" t="str">
        <f t="shared" si="16"/>
        <v>CharSouth TynesideAge group50 years old and overAge group50 years old and over</v>
      </c>
      <c r="K571" s="325" t="s">
        <v>478</v>
      </c>
      <c r="L571" s="325" t="s">
        <v>90</v>
      </c>
      <c r="M571" s="325" t="str">
        <f t="shared" si="17"/>
        <v>Age group50 years old and over</v>
      </c>
      <c r="N571" s="325">
        <v>33.799999999999997</v>
      </c>
      <c r="O571" s="325">
        <v>28.7</v>
      </c>
      <c r="P571" s="325">
        <v>38</v>
      </c>
      <c r="Q571" s="325">
        <v>30.6</v>
      </c>
    </row>
    <row r="572" spans="1:17" x14ac:dyDescent="0.25">
      <c r="A572" s="325">
        <v>201718</v>
      </c>
      <c r="B572" s="325" t="s">
        <v>144</v>
      </c>
      <c r="C572" s="325" t="s">
        <v>123</v>
      </c>
      <c r="D572" s="325" t="s">
        <v>38</v>
      </c>
      <c r="E572" s="325" t="s">
        <v>126</v>
      </c>
      <c r="F572" s="325" t="s">
        <v>127</v>
      </c>
      <c r="G572" s="325">
        <v>808</v>
      </c>
      <c r="H572" s="325" t="s">
        <v>165</v>
      </c>
      <c r="I572" s="325" t="s">
        <v>166</v>
      </c>
      <c r="J572" s="325" t="str">
        <f t="shared" si="16"/>
        <v>CharStockton-on-TeesAge group20 to 29 years oldAge group20 to 29 years old</v>
      </c>
      <c r="K572" s="325" t="s">
        <v>478</v>
      </c>
      <c r="L572" s="325" t="s">
        <v>58</v>
      </c>
      <c r="M572" s="325" t="str">
        <f t="shared" si="17"/>
        <v>Age group20 to 29 years old</v>
      </c>
      <c r="N572" s="325">
        <v>10</v>
      </c>
      <c r="O572" s="325">
        <v>6.6</v>
      </c>
      <c r="P572" s="325">
        <v>10</v>
      </c>
      <c r="Q572" s="325">
        <v>6.3</v>
      </c>
    </row>
    <row r="573" spans="1:17" x14ac:dyDescent="0.25">
      <c r="A573" s="325">
        <v>201718</v>
      </c>
      <c r="B573" s="325" t="s">
        <v>144</v>
      </c>
      <c r="C573" s="325" t="s">
        <v>123</v>
      </c>
      <c r="D573" s="325" t="s">
        <v>38</v>
      </c>
      <c r="E573" s="325" t="s">
        <v>126</v>
      </c>
      <c r="F573" s="325" t="s">
        <v>127</v>
      </c>
      <c r="G573" s="325">
        <v>808</v>
      </c>
      <c r="H573" s="325" t="s">
        <v>165</v>
      </c>
      <c r="I573" s="325" t="s">
        <v>166</v>
      </c>
      <c r="J573" s="325" t="str">
        <f t="shared" si="16"/>
        <v>CharStockton-on-TeesAge group30 to 39 years oldAge group30 to 39 years old</v>
      </c>
      <c r="K573" s="325" t="s">
        <v>478</v>
      </c>
      <c r="L573" s="325" t="s">
        <v>57</v>
      </c>
      <c r="M573" s="325" t="str">
        <f t="shared" si="17"/>
        <v>Age group30 to 39 years old</v>
      </c>
      <c r="N573" s="325">
        <v>58.7</v>
      </c>
      <c r="O573" s="325">
        <v>39</v>
      </c>
      <c r="P573" s="325">
        <v>62</v>
      </c>
      <c r="Q573" s="325">
        <v>39</v>
      </c>
    </row>
    <row r="574" spans="1:17" x14ac:dyDescent="0.25">
      <c r="A574" s="325">
        <v>201718</v>
      </c>
      <c r="B574" s="325" t="s">
        <v>144</v>
      </c>
      <c r="C574" s="325" t="s">
        <v>123</v>
      </c>
      <c r="D574" s="325" t="s">
        <v>38</v>
      </c>
      <c r="E574" s="325" t="s">
        <v>126</v>
      </c>
      <c r="F574" s="325" t="s">
        <v>127</v>
      </c>
      <c r="G574" s="325">
        <v>808</v>
      </c>
      <c r="H574" s="325" t="s">
        <v>165</v>
      </c>
      <c r="I574" s="325" t="s">
        <v>166</v>
      </c>
      <c r="J574" s="325" t="str">
        <f t="shared" si="16"/>
        <v>CharStockton-on-TeesAge group40 to 49 years oldAge group40 to 49 years old</v>
      </c>
      <c r="K574" s="325" t="s">
        <v>478</v>
      </c>
      <c r="L574" s="325" t="s">
        <v>61</v>
      </c>
      <c r="M574" s="325" t="str">
        <f t="shared" si="17"/>
        <v>Age group40 to 49 years old</v>
      </c>
      <c r="N574" s="325">
        <v>37.299999999999997</v>
      </c>
      <c r="O574" s="325">
        <v>24.8</v>
      </c>
      <c r="P574" s="325">
        <v>38</v>
      </c>
      <c r="Q574" s="325">
        <v>23.9</v>
      </c>
    </row>
    <row r="575" spans="1:17" x14ac:dyDescent="0.25">
      <c r="A575" s="325">
        <v>201718</v>
      </c>
      <c r="B575" s="325" t="s">
        <v>144</v>
      </c>
      <c r="C575" s="325" t="s">
        <v>123</v>
      </c>
      <c r="D575" s="325" t="s">
        <v>38</v>
      </c>
      <c r="E575" s="325" t="s">
        <v>126</v>
      </c>
      <c r="F575" s="325" t="s">
        <v>127</v>
      </c>
      <c r="G575" s="325">
        <v>808</v>
      </c>
      <c r="H575" s="325" t="s">
        <v>165</v>
      </c>
      <c r="I575" s="325" t="s">
        <v>166</v>
      </c>
      <c r="J575" s="325" t="str">
        <f t="shared" si="16"/>
        <v>CharStockton-on-TeesAge group50 years old and overAge group50 years old and over</v>
      </c>
      <c r="K575" s="325" t="s">
        <v>478</v>
      </c>
      <c r="L575" s="325" t="s">
        <v>90</v>
      </c>
      <c r="M575" s="325" t="str">
        <f t="shared" si="17"/>
        <v>Age group50 years old and over</v>
      </c>
      <c r="N575" s="325">
        <v>44.6</v>
      </c>
      <c r="O575" s="325">
        <v>29.6</v>
      </c>
      <c r="P575" s="325">
        <v>49</v>
      </c>
      <c r="Q575" s="325">
        <v>30.8</v>
      </c>
    </row>
    <row r="576" spans="1:17" x14ac:dyDescent="0.25">
      <c r="A576" s="325">
        <v>201718</v>
      </c>
      <c r="B576" s="325" t="s">
        <v>144</v>
      </c>
      <c r="C576" s="325" t="s">
        <v>123</v>
      </c>
      <c r="D576" s="325" t="s">
        <v>38</v>
      </c>
      <c r="E576" s="325" t="s">
        <v>126</v>
      </c>
      <c r="F576" s="325" t="s">
        <v>127</v>
      </c>
      <c r="G576" s="325">
        <v>394</v>
      </c>
      <c r="H576" s="325" t="s">
        <v>167</v>
      </c>
      <c r="I576" s="325" t="s">
        <v>168</v>
      </c>
      <c r="J576" s="325" t="str">
        <f t="shared" si="16"/>
        <v>CharSunderlandAge group20 to 29 years oldAge group20 to 29 years old</v>
      </c>
      <c r="K576" s="325" t="s">
        <v>478</v>
      </c>
      <c r="L576" s="325" t="s">
        <v>58</v>
      </c>
      <c r="M576" s="325" t="str">
        <f t="shared" si="17"/>
        <v>Age group20 to 29 years old</v>
      </c>
      <c r="N576" s="325">
        <v>29.5</v>
      </c>
      <c r="O576" s="325">
        <v>15.8</v>
      </c>
      <c r="P576" s="325">
        <v>30</v>
      </c>
      <c r="Q576" s="325">
        <v>15</v>
      </c>
    </row>
    <row r="577" spans="1:17" x14ac:dyDescent="0.25">
      <c r="A577" s="325">
        <v>201718</v>
      </c>
      <c r="B577" s="325" t="s">
        <v>144</v>
      </c>
      <c r="C577" s="325" t="s">
        <v>123</v>
      </c>
      <c r="D577" s="325" t="s">
        <v>38</v>
      </c>
      <c r="E577" s="325" t="s">
        <v>126</v>
      </c>
      <c r="F577" s="325" t="s">
        <v>127</v>
      </c>
      <c r="G577" s="325">
        <v>394</v>
      </c>
      <c r="H577" s="325" t="s">
        <v>167</v>
      </c>
      <c r="I577" s="325" t="s">
        <v>168</v>
      </c>
      <c r="J577" s="325" t="str">
        <f t="shared" si="16"/>
        <v>CharSunderlandAge group30 to 39 years oldAge group30 to 39 years old</v>
      </c>
      <c r="K577" s="325" t="s">
        <v>478</v>
      </c>
      <c r="L577" s="325" t="s">
        <v>57</v>
      </c>
      <c r="M577" s="325" t="str">
        <f t="shared" si="17"/>
        <v>Age group30 to 39 years old</v>
      </c>
      <c r="N577" s="325">
        <v>52.5</v>
      </c>
      <c r="O577" s="325">
        <v>28.1</v>
      </c>
      <c r="P577" s="325">
        <v>57</v>
      </c>
      <c r="Q577" s="325">
        <v>28.5</v>
      </c>
    </row>
    <row r="578" spans="1:17" x14ac:dyDescent="0.25">
      <c r="A578" s="325">
        <v>201718</v>
      </c>
      <c r="B578" s="325" t="s">
        <v>144</v>
      </c>
      <c r="C578" s="325" t="s">
        <v>123</v>
      </c>
      <c r="D578" s="325" t="s">
        <v>38</v>
      </c>
      <c r="E578" s="325" t="s">
        <v>126</v>
      </c>
      <c r="F578" s="325" t="s">
        <v>127</v>
      </c>
      <c r="G578" s="325">
        <v>394</v>
      </c>
      <c r="H578" s="325" t="s">
        <v>167</v>
      </c>
      <c r="I578" s="325" t="s">
        <v>168</v>
      </c>
      <c r="J578" s="325" t="str">
        <f t="shared" si="16"/>
        <v>CharSunderlandAge group40 to 49 years oldAge group40 to 49 years old</v>
      </c>
      <c r="K578" s="325" t="s">
        <v>478</v>
      </c>
      <c r="L578" s="325" t="s">
        <v>61</v>
      </c>
      <c r="M578" s="325" t="str">
        <f t="shared" si="17"/>
        <v>Age group40 to 49 years old</v>
      </c>
      <c r="N578" s="325">
        <v>56.3</v>
      </c>
      <c r="O578" s="325">
        <v>30.1</v>
      </c>
      <c r="P578" s="325">
        <v>60</v>
      </c>
      <c r="Q578" s="325">
        <v>30</v>
      </c>
    </row>
    <row r="579" spans="1:17" x14ac:dyDescent="0.25">
      <c r="A579" s="325">
        <v>201718</v>
      </c>
      <c r="B579" s="325" t="s">
        <v>144</v>
      </c>
      <c r="C579" s="325" t="s">
        <v>123</v>
      </c>
      <c r="D579" s="325" t="s">
        <v>38</v>
      </c>
      <c r="E579" s="325" t="s">
        <v>126</v>
      </c>
      <c r="F579" s="325" t="s">
        <v>127</v>
      </c>
      <c r="G579" s="325">
        <v>394</v>
      </c>
      <c r="H579" s="325" t="s">
        <v>167</v>
      </c>
      <c r="I579" s="325" t="s">
        <v>168</v>
      </c>
      <c r="J579" s="325" t="str">
        <f t="shared" ref="J579:J642" si="18">CONCATENATE("Char",I579,K579,L579,M579)</f>
        <v>CharSunderlandAge group50 years old and overAge group50 years old and over</v>
      </c>
      <c r="K579" s="325" t="s">
        <v>478</v>
      </c>
      <c r="L579" s="325" t="s">
        <v>90</v>
      </c>
      <c r="M579" s="325" t="str">
        <f t="shared" ref="M579:M642" si="19">CONCATENATE(K579,L579,)</f>
        <v>Age group50 years old and over</v>
      </c>
      <c r="N579" s="325">
        <v>48.7</v>
      </c>
      <c r="O579" s="325">
        <v>26.1</v>
      </c>
      <c r="P579" s="325">
        <v>53</v>
      </c>
      <c r="Q579" s="325">
        <v>26.5</v>
      </c>
    </row>
    <row r="580" spans="1:17" x14ac:dyDescent="0.25">
      <c r="A580" s="325">
        <v>201718</v>
      </c>
      <c r="B580" s="325" t="s">
        <v>144</v>
      </c>
      <c r="C580" s="325" t="s">
        <v>123</v>
      </c>
      <c r="D580" s="325" t="s">
        <v>38</v>
      </c>
      <c r="E580" s="325" t="s">
        <v>128</v>
      </c>
      <c r="F580" s="325" t="s">
        <v>129</v>
      </c>
      <c r="G580" s="325">
        <v>889</v>
      </c>
      <c r="H580" s="325" t="s">
        <v>169</v>
      </c>
      <c r="I580" s="325" t="s">
        <v>170</v>
      </c>
      <c r="J580" s="325" t="str">
        <f t="shared" si="18"/>
        <v>CharBlackburn with DarwenAge group20 to 29 years oldAge group20 to 29 years old</v>
      </c>
      <c r="K580" s="325" t="s">
        <v>478</v>
      </c>
      <c r="L580" s="325" t="s">
        <v>58</v>
      </c>
      <c r="M580" s="325" t="str">
        <f t="shared" si="19"/>
        <v>Age group20 to 29 years old</v>
      </c>
      <c r="N580" s="325">
        <v>24.6</v>
      </c>
      <c r="O580" s="325">
        <v>19.5</v>
      </c>
      <c r="P580" s="325">
        <v>26</v>
      </c>
      <c r="Q580" s="325">
        <v>19.399999999999999</v>
      </c>
    </row>
    <row r="581" spans="1:17" x14ac:dyDescent="0.25">
      <c r="A581" s="325">
        <v>201718</v>
      </c>
      <c r="B581" s="325" t="s">
        <v>144</v>
      </c>
      <c r="C581" s="325" t="s">
        <v>123</v>
      </c>
      <c r="D581" s="325" t="s">
        <v>38</v>
      </c>
      <c r="E581" s="325" t="s">
        <v>128</v>
      </c>
      <c r="F581" s="325" t="s">
        <v>129</v>
      </c>
      <c r="G581" s="325">
        <v>889</v>
      </c>
      <c r="H581" s="325" t="s">
        <v>169</v>
      </c>
      <c r="I581" s="325" t="s">
        <v>170</v>
      </c>
      <c r="J581" s="325" t="str">
        <f t="shared" si="18"/>
        <v>CharBlackburn with DarwenAge group30 to 39 years oldAge group30 to 39 years old</v>
      </c>
      <c r="K581" s="325" t="s">
        <v>478</v>
      </c>
      <c r="L581" s="325" t="s">
        <v>57</v>
      </c>
      <c r="M581" s="325" t="str">
        <f t="shared" si="19"/>
        <v>Age group30 to 39 years old</v>
      </c>
      <c r="N581" s="325">
        <v>46.4</v>
      </c>
      <c r="O581" s="325">
        <v>36.700000000000003</v>
      </c>
      <c r="P581" s="325">
        <v>48</v>
      </c>
      <c r="Q581" s="325">
        <v>35.799999999999997</v>
      </c>
    </row>
    <row r="582" spans="1:17" x14ac:dyDescent="0.25">
      <c r="A582" s="325">
        <v>201718</v>
      </c>
      <c r="B582" s="325" t="s">
        <v>144</v>
      </c>
      <c r="C582" s="325" t="s">
        <v>123</v>
      </c>
      <c r="D582" s="325" t="s">
        <v>38</v>
      </c>
      <c r="E582" s="325" t="s">
        <v>128</v>
      </c>
      <c r="F582" s="325" t="s">
        <v>129</v>
      </c>
      <c r="G582" s="325">
        <v>889</v>
      </c>
      <c r="H582" s="325" t="s">
        <v>169</v>
      </c>
      <c r="I582" s="325" t="s">
        <v>170</v>
      </c>
      <c r="J582" s="325" t="str">
        <f t="shared" si="18"/>
        <v>CharBlackburn with DarwenAge group40 to 49 years oldAge group40 to 49 years old</v>
      </c>
      <c r="K582" s="325" t="s">
        <v>478</v>
      </c>
      <c r="L582" s="325" t="s">
        <v>61</v>
      </c>
      <c r="M582" s="325" t="str">
        <f t="shared" si="19"/>
        <v>Age group40 to 49 years old</v>
      </c>
      <c r="N582" s="325">
        <v>30.7</v>
      </c>
      <c r="O582" s="325">
        <v>24.3</v>
      </c>
      <c r="P582" s="325">
        <v>32</v>
      </c>
      <c r="Q582" s="325">
        <v>23.9</v>
      </c>
    </row>
    <row r="583" spans="1:17" x14ac:dyDescent="0.25">
      <c r="A583" s="325">
        <v>201718</v>
      </c>
      <c r="B583" s="325" t="s">
        <v>144</v>
      </c>
      <c r="C583" s="325" t="s">
        <v>123</v>
      </c>
      <c r="D583" s="325" t="s">
        <v>38</v>
      </c>
      <c r="E583" s="325" t="s">
        <v>128</v>
      </c>
      <c r="F583" s="325" t="s">
        <v>129</v>
      </c>
      <c r="G583" s="325">
        <v>889</v>
      </c>
      <c r="H583" s="325" t="s">
        <v>169</v>
      </c>
      <c r="I583" s="325" t="s">
        <v>170</v>
      </c>
      <c r="J583" s="325" t="str">
        <f t="shared" si="18"/>
        <v>CharBlackburn with DarwenAge group50 years old and overAge group50 years old and over</v>
      </c>
      <c r="K583" s="325" t="s">
        <v>478</v>
      </c>
      <c r="L583" s="325" t="s">
        <v>90</v>
      </c>
      <c r="M583" s="325" t="str">
        <f t="shared" si="19"/>
        <v>Age group50 years old and over</v>
      </c>
      <c r="N583" s="325">
        <v>24.6</v>
      </c>
      <c r="O583" s="325">
        <v>19.5</v>
      </c>
      <c r="P583" s="325">
        <v>28</v>
      </c>
      <c r="Q583" s="325">
        <v>20.9</v>
      </c>
    </row>
    <row r="584" spans="1:17" x14ac:dyDescent="0.25">
      <c r="A584" s="325">
        <v>201718</v>
      </c>
      <c r="B584" s="325" t="s">
        <v>144</v>
      </c>
      <c r="C584" s="325" t="s">
        <v>123</v>
      </c>
      <c r="D584" s="325" t="s">
        <v>38</v>
      </c>
      <c r="E584" s="325" t="s">
        <v>128</v>
      </c>
      <c r="F584" s="325" t="s">
        <v>129</v>
      </c>
      <c r="G584" s="325">
        <v>890</v>
      </c>
      <c r="H584" s="325" t="s">
        <v>171</v>
      </c>
      <c r="I584" s="325" t="s">
        <v>172</v>
      </c>
      <c r="J584" s="325" t="str">
        <f t="shared" si="18"/>
        <v>CharBlackpoolAge group20 to 29 years oldAge group20 to 29 years old</v>
      </c>
      <c r="K584" s="325" t="s">
        <v>478</v>
      </c>
      <c r="L584" s="325" t="s">
        <v>58</v>
      </c>
      <c r="M584" s="325" t="str">
        <f t="shared" si="19"/>
        <v>Age group20 to 29 years old</v>
      </c>
      <c r="N584" s="325">
        <v>23</v>
      </c>
      <c r="O584" s="325">
        <v>16.600000000000001</v>
      </c>
      <c r="P584" s="325">
        <v>23</v>
      </c>
      <c r="Q584" s="325">
        <v>15.6</v>
      </c>
    </row>
    <row r="585" spans="1:17" x14ac:dyDescent="0.25">
      <c r="A585" s="325">
        <v>201718</v>
      </c>
      <c r="B585" s="325" t="s">
        <v>144</v>
      </c>
      <c r="C585" s="325" t="s">
        <v>123</v>
      </c>
      <c r="D585" s="325" t="s">
        <v>38</v>
      </c>
      <c r="E585" s="325" t="s">
        <v>128</v>
      </c>
      <c r="F585" s="325" t="s">
        <v>129</v>
      </c>
      <c r="G585" s="325">
        <v>890</v>
      </c>
      <c r="H585" s="325" t="s">
        <v>171</v>
      </c>
      <c r="I585" s="325" t="s">
        <v>172</v>
      </c>
      <c r="J585" s="325" t="str">
        <f t="shared" si="18"/>
        <v>CharBlackpoolAge group30 to 39 years oldAge group30 to 39 years old</v>
      </c>
      <c r="K585" s="325" t="s">
        <v>478</v>
      </c>
      <c r="L585" s="325" t="s">
        <v>57</v>
      </c>
      <c r="M585" s="325" t="str">
        <f t="shared" si="19"/>
        <v>Age group30 to 39 years old</v>
      </c>
      <c r="N585" s="325">
        <v>51.8</v>
      </c>
      <c r="O585" s="325">
        <v>37.299999999999997</v>
      </c>
      <c r="P585" s="325">
        <v>55</v>
      </c>
      <c r="Q585" s="325">
        <v>37.4</v>
      </c>
    </row>
    <row r="586" spans="1:17" x14ac:dyDescent="0.25">
      <c r="A586" s="325">
        <v>201718</v>
      </c>
      <c r="B586" s="325" t="s">
        <v>144</v>
      </c>
      <c r="C586" s="325" t="s">
        <v>123</v>
      </c>
      <c r="D586" s="325" t="s">
        <v>38</v>
      </c>
      <c r="E586" s="325" t="s">
        <v>128</v>
      </c>
      <c r="F586" s="325" t="s">
        <v>129</v>
      </c>
      <c r="G586" s="325">
        <v>890</v>
      </c>
      <c r="H586" s="325" t="s">
        <v>171</v>
      </c>
      <c r="I586" s="325" t="s">
        <v>172</v>
      </c>
      <c r="J586" s="325" t="str">
        <f t="shared" si="18"/>
        <v>CharBlackpoolAge group40 to 49 years oldAge group40 to 49 years old</v>
      </c>
      <c r="K586" s="325" t="s">
        <v>478</v>
      </c>
      <c r="L586" s="325" t="s">
        <v>61</v>
      </c>
      <c r="M586" s="325" t="str">
        <f t="shared" si="19"/>
        <v>Age group40 to 49 years old</v>
      </c>
      <c r="N586" s="325">
        <v>31.2</v>
      </c>
      <c r="O586" s="325">
        <v>22.5</v>
      </c>
      <c r="P586" s="325">
        <v>34</v>
      </c>
      <c r="Q586" s="325">
        <v>23.1</v>
      </c>
    </row>
    <row r="587" spans="1:17" x14ac:dyDescent="0.25">
      <c r="A587" s="325">
        <v>201718</v>
      </c>
      <c r="B587" s="325" t="s">
        <v>144</v>
      </c>
      <c r="C587" s="325" t="s">
        <v>123</v>
      </c>
      <c r="D587" s="325" t="s">
        <v>38</v>
      </c>
      <c r="E587" s="325" t="s">
        <v>128</v>
      </c>
      <c r="F587" s="325" t="s">
        <v>129</v>
      </c>
      <c r="G587" s="325">
        <v>890</v>
      </c>
      <c r="H587" s="325" t="s">
        <v>171</v>
      </c>
      <c r="I587" s="325" t="s">
        <v>172</v>
      </c>
      <c r="J587" s="325" t="str">
        <f t="shared" si="18"/>
        <v>CharBlackpoolAge group50 years old and overAge group50 years old and over</v>
      </c>
      <c r="K587" s="325" t="s">
        <v>478</v>
      </c>
      <c r="L587" s="325" t="s">
        <v>90</v>
      </c>
      <c r="M587" s="325" t="str">
        <f t="shared" si="19"/>
        <v>Age group50 years old and over</v>
      </c>
      <c r="N587" s="325">
        <v>32.799999999999997</v>
      </c>
      <c r="O587" s="325">
        <v>23.6</v>
      </c>
      <c r="P587" s="325">
        <v>35</v>
      </c>
      <c r="Q587" s="325">
        <v>23.8</v>
      </c>
    </row>
    <row r="588" spans="1:17" x14ac:dyDescent="0.25">
      <c r="A588" s="325">
        <v>201718</v>
      </c>
      <c r="B588" s="325" t="s">
        <v>144</v>
      </c>
      <c r="C588" s="325" t="s">
        <v>123</v>
      </c>
      <c r="D588" s="325" t="s">
        <v>38</v>
      </c>
      <c r="E588" s="325" t="s">
        <v>128</v>
      </c>
      <c r="F588" s="325" t="s">
        <v>129</v>
      </c>
      <c r="G588" s="325">
        <v>350</v>
      </c>
      <c r="H588" s="325" t="s">
        <v>173</v>
      </c>
      <c r="I588" s="325" t="s">
        <v>174</v>
      </c>
      <c r="J588" s="325" t="str">
        <f t="shared" si="18"/>
        <v>CharBoltonAge group20 to 29 years oldAge group20 to 29 years old</v>
      </c>
      <c r="K588" s="325" t="s">
        <v>478</v>
      </c>
      <c r="L588" s="325" t="s">
        <v>58</v>
      </c>
      <c r="M588" s="325" t="str">
        <f t="shared" si="19"/>
        <v>Age group20 to 29 years old</v>
      </c>
      <c r="N588" s="325">
        <v>21</v>
      </c>
      <c r="O588" s="325">
        <v>11.5</v>
      </c>
      <c r="P588" s="325">
        <v>22</v>
      </c>
      <c r="Q588" s="325">
        <v>11.1</v>
      </c>
    </row>
    <row r="589" spans="1:17" x14ac:dyDescent="0.25">
      <c r="A589" s="325">
        <v>201718</v>
      </c>
      <c r="B589" s="325" t="s">
        <v>144</v>
      </c>
      <c r="C589" s="325" t="s">
        <v>123</v>
      </c>
      <c r="D589" s="325" t="s">
        <v>38</v>
      </c>
      <c r="E589" s="325" t="s">
        <v>128</v>
      </c>
      <c r="F589" s="325" t="s">
        <v>129</v>
      </c>
      <c r="G589" s="325">
        <v>350</v>
      </c>
      <c r="H589" s="325" t="s">
        <v>173</v>
      </c>
      <c r="I589" s="325" t="s">
        <v>174</v>
      </c>
      <c r="J589" s="325" t="str">
        <f t="shared" si="18"/>
        <v>CharBoltonAge group30 to 39 years oldAge group30 to 39 years old</v>
      </c>
      <c r="K589" s="325" t="s">
        <v>478</v>
      </c>
      <c r="L589" s="325" t="s">
        <v>57</v>
      </c>
      <c r="M589" s="325" t="str">
        <f t="shared" si="19"/>
        <v>Age group30 to 39 years old</v>
      </c>
      <c r="N589" s="325">
        <v>49.4</v>
      </c>
      <c r="O589" s="325">
        <v>27</v>
      </c>
      <c r="P589" s="325">
        <v>55</v>
      </c>
      <c r="Q589" s="325">
        <v>27.6</v>
      </c>
    </row>
    <row r="590" spans="1:17" x14ac:dyDescent="0.25">
      <c r="A590" s="325">
        <v>201718</v>
      </c>
      <c r="B590" s="325" t="s">
        <v>144</v>
      </c>
      <c r="C590" s="325" t="s">
        <v>123</v>
      </c>
      <c r="D590" s="325" t="s">
        <v>38</v>
      </c>
      <c r="E590" s="325" t="s">
        <v>128</v>
      </c>
      <c r="F590" s="325" t="s">
        <v>129</v>
      </c>
      <c r="G590" s="325">
        <v>350</v>
      </c>
      <c r="H590" s="325" t="s">
        <v>173</v>
      </c>
      <c r="I590" s="325" t="s">
        <v>174</v>
      </c>
      <c r="J590" s="325" t="str">
        <f t="shared" si="18"/>
        <v>CharBoltonAge group40 to 49 years oldAge group40 to 49 years old</v>
      </c>
      <c r="K590" s="325" t="s">
        <v>478</v>
      </c>
      <c r="L590" s="325" t="s">
        <v>61</v>
      </c>
      <c r="M590" s="325" t="str">
        <f t="shared" si="19"/>
        <v>Age group40 to 49 years old</v>
      </c>
      <c r="N590" s="325">
        <v>42.6</v>
      </c>
      <c r="O590" s="325">
        <v>23.3</v>
      </c>
      <c r="P590" s="325">
        <v>46</v>
      </c>
      <c r="Q590" s="325">
        <v>23.1</v>
      </c>
    </row>
    <row r="591" spans="1:17" x14ac:dyDescent="0.25">
      <c r="A591" s="325">
        <v>201718</v>
      </c>
      <c r="B591" s="325" t="s">
        <v>144</v>
      </c>
      <c r="C591" s="325" t="s">
        <v>123</v>
      </c>
      <c r="D591" s="325" t="s">
        <v>38</v>
      </c>
      <c r="E591" s="325" t="s">
        <v>128</v>
      </c>
      <c r="F591" s="325" t="s">
        <v>129</v>
      </c>
      <c r="G591" s="325">
        <v>350</v>
      </c>
      <c r="H591" s="325" t="s">
        <v>173</v>
      </c>
      <c r="I591" s="325" t="s">
        <v>174</v>
      </c>
      <c r="J591" s="325" t="str">
        <f t="shared" si="18"/>
        <v>CharBoltonAge group50 years old and overAge group50 years old and over</v>
      </c>
      <c r="K591" s="325" t="s">
        <v>478</v>
      </c>
      <c r="L591" s="325" t="s">
        <v>90</v>
      </c>
      <c r="M591" s="325" t="str">
        <f t="shared" si="19"/>
        <v>Age group50 years old and over</v>
      </c>
      <c r="N591" s="325">
        <v>69.8</v>
      </c>
      <c r="O591" s="325">
        <v>38.200000000000003</v>
      </c>
      <c r="P591" s="325">
        <v>76</v>
      </c>
      <c r="Q591" s="325">
        <v>38.200000000000003</v>
      </c>
    </row>
    <row r="592" spans="1:17" x14ac:dyDescent="0.25">
      <c r="A592" s="325">
        <v>201718</v>
      </c>
      <c r="B592" s="325" t="s">
        <v>144</v>
      </c>
      <c r="C592" s="325" t="s">
        <v>123</v>
      </c>
      <c r="D592" s="325" t="s">
        <v>38</v>
      </c>
      <c r="E592" s="325" t="s">
        <v>128</v>
      </c>
      <c r="F592" s="325" t="s">
        <v>129</v>
      </c>
      <c r="G592" s="325">
        <v>351</v>
      </c>
      <c r="H592" s="325" t="s">
        <v>175</v>
      </c>
      <c r="I592" s="325" t="s">
        <v>176</v>
      </c>
      <c r="J592" s="325" t="str">
        <f t="shared" si="18"/>
        <v>CharBuryAge group20 to 29 years oldAge group20 to 29 years old</v>
      </c>
      <c r="K592" s="325" t="s">
        <v>478</v>
      </c>
      <c r="L592" s="325" t="s">
        <v>58</v>
      </c>
      <c r="M592" s="325" t="str">
        <f t="shared" si="19"/>
        <v>Age group20 to 29 years old</v>
      </c>
      <c r="N592" s="325">
        <v>12.8</v>
      </c>
      <c r="O592" s="325">
        <v>11.3</v>
      </c>
      <c r="P592" s="325">
        <v>13</v>
      </c>
      <c r="Q592" s="325">
        <v>10.9</v>
      </c>
    </row>
    <row r="593" spans="1:17" x14ac:dyDescent="0.25">
      <c r="A593" s="325">
        <v>201718</v>
      </c>
      <c r="B593" s="325" t="s">
        <v>144</v>
      </c>
      <c r="C593" s="325" t="s">
        <v>123</v>
      </c>
      <c r="D593" s="325" t="s">
        <v>38</v>
      </c>
      <c r="E593" s="325" t="s">
        <v>128</v>
      </c>
      <c r="F593" s="325" t="s">
        <v>129</v>
      </c>
      <c r="G593" s="325">
        <v>351</v>
      </c>
      <c r="H593" s="325" t="s">
        <v>175</v>
      </c>
      <c r="I593" s="325" t="s">
        <v>176</v>
      </c>
      <c r="J593" s="325" t="str">
        <f t="shared" si="18"/>
        <v>CharBuryAge group30 to 39 years oldAge group30 to 39 years old</v>
      </c>
      <c r="K593" s="325" t="s">
        <v>478</v>
      </c>
      <c r="L593" s="325" t="s">
        <v>57</v>
      </c>
      <c r="M593" s="325" t="str">
        <f t="shared" si="19"/>
        <v>Age group30 to 39 years old</v>
      </c>
      <c r="N593" s="325">
        <v>27.7</v>
      </c>
      <c r="O593" s="325">
        <v>24.5</v>
      </c>
      <c r="P593" s="325">
        <v>30</v>
      </c>
      <c r="Q593" s="325">
        <v>25.2</v>
      </c>
    </row>
    <row r="594" spans="1:17" x14ac:dyDescent="0.25">
      <c r="A594" s="325">
        <v>201718</v>
      </c>
      <c r="B594" s="325" t="s">
        <v>144</v>
      </c>
      <c r="C594" s="325" t="s">
        <v>123</v>
      </c>
      <c r="D594" s="325" t="s">
        <v>38</v>
      </c>
      <c r="E594" s="325" t="s">
        <v>128</v>
      </c>
      <c r="F594" s="325" t="s">
        <v>129</v>
      </c>
      <c r="G594" s="325">
        <v>351</v>
      </c>
      <c r="H594" s="325" t="s">
        <v>175</v>
      </c>
      <c r="I594" s="325" t="s">
        <v>176</v>
      </c>
      <c r="J594" s="325" t="str">
        <f t="shared" si="18"/>
        <v>CharBuryAge group40 to 49 years oldAge group40 to 49 years old</v>
      </c>
      <c r="K594" s="325" t="s">
        <v>478</v>
      </c>
      <c r="L594" s="325" t="s">
        <v>61</v>
      </c>
      <c r="M594" s="325" t="str">
        <f t="shared" si="19"/>
        <v>Age group40 to 49 years old</v>
      </c>
      <c r="N594" s="325">
        <v>32.4</v>
      </c>
      <c r="O594" s="325">
        <v>28.7</v>
      </c>
      <c r="P594" s="325">
        <v>33</v>
      </c>
      <c r="Q594" s="325">
        <v>27.7</v>
      </c>
    </row>
    <row r="595" spans="1:17" x14ac:dyDescent="0.25">
      <c r="A595" s="325">
        <v>201718</v>
      </c>
      <c r="B595" s="325" t="s">
        <v>144</v>
      </c>
      <c r="C595" s="325" t="s">
        <v>123</v>
      </c>
      <c r="D595" s="325" t="s">
        <v>38</v>
      </c>
      <c r="E595" s="325" t="s">
        <v>128</v>
      </c>
      <c r="F595" s="325" t="s">
        <v>129</v>
      </c>
      <c r="G595" s="325">
        <v>351</v>
      </c>
      <c r="H595" s="325" t="s">
        <v>175</v>
      </c>
      <c r="I595" s="325" t="s">
        <v>176</v>
      </c>
      <c r="J595" s="325" t="str">
        <f t="shared" si="18"/>
        <v>CharBuryAge group50 years old and overAge group50 years old and over</v>
      </c>
      <c r="K595" s="325" t="s">
        <v>478</v>
      </c>
      <c r="L595" s="325" t="s">
        <v>90</v>
      </c>
      <c r="M595" s="325" t="str">
        <f t="shared" si="19"/>
        <v>Age group50 years old and over</v>
      </c>
      <c r="N595" s="325">
        <v>40</v>
      </c>
      <c r="O595" s="325">
        <v>35.4</v>
      </c>
      <c r="P595" s="325">
        <v>43</v>
      </c>
      <c r="Q595" s="325">
        <v>36.1</v>
      </c>
    </row>
    <row r="596" spans="1:17" x14ac:dyDescent="0.25">
      <c r="A596" s="325">
        <v>201718</v>
      </c>
      <c r="B596" s="325" t="s">
        <v>144</v>
      </c>
      <c r="C596" s="325" t="s">
        <v>123</v>
      </c>
      <c r="D596" s="325" t="s">
        <v>38</v>
      </c>
      <c r="E596" s="325" t="s">
        <v>128</v>
      </c>
      <c r="F596" s="325" t="s">
        <v>129</v>
      </c>
      <c r="G596" s="325">
        <v>895</v>
      </c>
      <c r="H596" s="325" t="s">
        <v>177</v>
      </c>
      <c r="I596" s="325" t="s">
        <v>178</v>
      </c>
      <c r="J596" s="325" t="str">
        <f t="shared" si="18"/>
        <v>CharCheshire EastAge group20 to 29 years oldAge group20 to 29 years old</v>
      </c>
      <c r="K596" s="325" t="s">
        <v>478</v>
      </c>
      <c r="L596" s="325" t="s">
        <v>58</v>
      </c>
      <c r="M596" s="325" t="str">
        <f t="shared" si="19"/>
        <v>Age group20 to 29 years old</v>
      </c>
      <c r="N596" s="325">
        <v>22</v>
      </c>
      <c r="O596" s="325">
        <v>14</v>
      </c>
      <c r="P596" s="325">
        <v>23</v>
      </c>
      <c r="Q596" s="325">
        <v>13.7</v>
      </c>
    </row>
    <row r="597" spans="1:17" x14ac:dyDescent="0.25">
      <c r="A597" s="325">
        <v>201718</v>
      </c>
      <c r="B597" s="325" t="s">
        <v>144</v>
      </c>
      <c r="C597" s="325" t="s">
        <v>123</v>
      </c>
      <c r="D597" s="325" t="s">
        <v>38</v>
      </c>
      <c r="E597" s="325" t="s">
        <v>128</v>
      </c>
      <c r="F597" s="325" t="s">
        <v>129</v>
      </c>
      <c r="G597" s="325">
        <v>895</v>
      </c>
      <c r="H597" s="325" t="s">
        <v>177</v>
      </c>
      <c r="I597" s="325" t="s">
        <v>178</v>
      </c>
      <c r="J597" s="325" t="str">
        <f t="shared" si="18"/>
        <v>CharCheshire EastAge group30 to 39 years oldAge group30 to 39 years old</v>
      </c>
      <c r="K597" s="325" t="s">
        <v>478</v>
      </c>
      <c r="L597" s="325" t="s">
        <v>57</v>
      </c>
      <c r="M597" s="325" t="str">
        <f t="shared" si="19"/>
        <v>Age group30 to 39 years old</v>
      </c>
      <c r="N597" s="325">
        <v>47.3</v>
      </c>
      <c r="O597" s="325">
        <v>30.2</v>
      </c>
      <c r="P597" s="325">
        <v>52</v>
      </c>
      <c r="Q597" s="325">
        <v>31</v>
      </c>
    </row>
    <row r="598" spans="1:17" x14ac:dyDescent="0.25">
      <c r="A598" s="325">
        <v>201718</v>
      </c>
      <c r="B598" s="325" t="s">
        <v>144</v>
      </c>
      <c r="C598" s="325" t="s">
        <v>123</v>
      </c>
      <c r="D598" s="325" t="s">
        <v>38</v>
      </c>
      <c r="E598" s="325" t="s">
        <v>128</v>
      </c>
      <c r="F598" s="325" t="s">
        <v>129</v>
      </c>
      <c r="G598" s="325">
        <v>895</v>
      </c>
      <c r="H598" s="325" t="s">
        <v>177</v>
      </c>
      <c r="I598" s="325" t="s">
        <v>178</v>
      </c>
      <c r="J598" s="325" t="str">
        <f t="shared" si="18"/>
        <v>CharCheshire EastAge group40 to 49 years oldAge group40 to 49 years old</v>
      </c>
      <c r="K598" s="325" t="s">
        <v>478</v>
      </c>
      <c r="L598" s="325" t="s">
        <v>61</v>
      </c>
      <c r="M598" s="325" t="str">
        <f t="shared" si="19"/>
        <v>Age group40 to 49 years old</v>
      </c>
      <c r="N598" s="325">
        <v>49.7</v>
      </c>
      <c r="O598" s="325">
        <v>31.7</v>
      </c>
      <c r="P598" s="325">
        <v>52</v>
      </c>
      <c r="Q598" s="325">
        <v>31</v>
      </c>
    </row>
    <row r="599" spans="1:17" x14ac:dyDescent="0.25">
      <c r="A599" s="325">
        <v>201718</v>
      </c>
      <c r="B599" s="325" t="s">
        <v>144</v>
      </c>
      <c r="C599" s="325" t="s">
        <v>123</v>
      </c>
      <c r="D599" s="325" t="s">
        <v>38</v>
      </c>
      <c r="E599" s="325" t="s">
        <v>128</v>
      </c>
      <c r="F599" s="325" t="s">
        <v>129</v>
      </c>
      <c r="G599" s="325">
        <v>895</v>
      </c>
      <c r="H599" s="325" t="s">
        <v>177</v>
      </c>
      <c r="I599" s="325" t="s">
        <v>178</v>
      </c>
      <c r="J599" s="325" t="str">
        <f t="shared" si="18"/>
        <v>CharCheshire EastAge group50 years old and overAge group50 years old and over</v>
      </c>
      <c r="K599" s="325" t="s">
        <v>478</v>
      </c>
      <c r="L599" s="325" t="s">
        <v>90</v>
      </c>
      <c r="M599" s="325" t="str">
        <f t="shared" si="19"/>
        <v>Age group50 years old and over</v>
      </c>
      <c r="N599" s="325">
        <v>37.799999999999997</v>
      </c>
      <c r="O599" s="325">
        <v>24.1</v>
      </c>
      <c r="P599" s="325">
        <v>41</v>
      </c>
      <c r="Q599" s="325">
        <v>24.4</v>
      </c>
    </row>
    <row r="600" spans="1:17" x14ac:dyDescent="0.25">
      <c r="A600" s="325">
        <v>201718</v>
      </c>
      <c r="B600" s="325" t="s">
        <v>144</v>
      </c>
      <c r="C600" s="325" t="s">
        <v>123</v>
      </c>
      <c r="D600" s="325" t="s">
        <v>38</v>
      </c>
      <c r="E600" s="325" t="s">
        <v>128</v>
      </c>
      <c r="F600" s="325" t="s">
        <v>129</v>
      </c>
      <c r="G600" s="325">
        <v>896</v>
      </c>
      <c r="H600" s="325" t="s">
        <v>179</v>
      </c>
      <c r="I600" s="325" t="s">
        <v>180</v>
      </c>
      <c r="J600" s="325" t="str">
        <f t="shared" si="18"/>
        <v>CharCheshire West and ChesterAge group20 to 29 years oldAge group20 to 29 years old</v>
      </c>
      <c r="K600" s="325" t="s">
        <v>478</v>
      </c>
      <c r="L600" s="325" t="s">
        <v>58</v>
      </c>
      <c r="M600" s="325" t="str">
        <f t="shared" si="19"/>
        <v>Age group20 to 29 years old</v>
      </c>
      <c r="N600" s="325">
        <v>26.5</v>
      </c>
      <c r="O600" s="325">
        <v>16.3</v>
      </c>
      <c r="P600" s="325">
        <v>27</v>
      </c>
      <c r="Q600" s="325">
        <v>15.2</v>
      </c>
    </row>
    <row r="601" spans="1:17" x14ac:dyDescent="0.25">
      <c r="A601" s="325">
        <v>201718</v>
      </c>
      <c r="B601" s="325" t="s">
        <v>144</v>
      </c>
      <c r="C601" s="325" t="s">
        <v>123</v>
      </c>
      <c r="D601" s="325" t="s">
        <v>38</v>
      </c>
      <c r="E601" s="325" t="s">
        <v>128</v>
      </c>
      <c r="F601" s="325" t="s">
        <v>129</v>
      </c>
      <c r="G601" s="325">
        <v>896</v>
      </c>
      <c r="H601" s="325" t="s">
        <v>179</v>
      </c>
      <c r="I601" s="325" t="s">
        <v>180</v>
      </c>
      <c r="J601" s="325" t="str">
        <f t="shared" si="18"/>
        <v>CharCheshire West and ChesterAge group30 to 39 years oldAge group30 to 39 years old</v>
      </c>
      <c r="K601" s="325" t="s">
        <v>478</v>
      </c>
      <c r="L601" s="325" t="s">
        <v>57</v>
      </c>
      <c r="M601" s="325" t="str">
        <f t="shared" si="19"/>
        <v>Age group30 to 39 years old</v>
      </c>
      <c r="N601" s="325">
        <v>54.8</v>
      </c>
      <c r="O601" s="325">
        <v>33.700000000000003</v>
      </c>
      <c r="P601" s="325">
        <v>60</v>
      </c>
      <c r="Q601" s="325">
        <v>33.700000000000003</v>
      </c>
    </row>
    <row r="602" spans="1:17" x14ac:dyDescent="0.25">
      <c r="A602" s="325">
        <v>201718</v>
      </c>
      <c r="B602" s="325" t="s">
        <v>144</v>
      </c>
      <c r="C602" s="325" t="s">
        <v>123</v>
      </c>
      <c r="D602" s="325" t="s">
        <v>38</v>
      </c>
      <c r="E602" s="325" t="s">
        <v>128</v>
      </c>
      <c r="F602" s="325" t="s">
        <v>129</v>
      </c>
      <c r="G602" s="325">
        <v>896</v>
      </c>
      <c r="H602" s="325" t="s">
        <v>179</v>
      </c>
      <c r="I602" s="325" t="s">
        <v>180</v>
      </c>
      <c r="J602" s="325" t="str">
        <f t="shared" si="18"/>
        <v>CharCheshire West and ChesterAge group40 to 49 years oldAge group40 to 49 years old</v>
      </c>
      <c r="K602" s="325" t="s">
        <v>478</v>
      </c>
      <c r="L602" s="325" t="s">
        <v>61</v>
      </c>
      <c r="M602" s="325" t="str">
        <f t="shared" si="19"/>
        <v>Age group40 to 49 years old</v>
      </c>
      <c r="N602" s="325">
        <v>38.799999999999997</v>
      </c>
      <c r="O602" s="325">
        <v>23.9</v>
      </c>
      <c r="P602" s="325">
        <v>43</v>
      </c>
      <c r="Q602" s="325">
        <v>24.2</v>
      </c>
    </row>
    <row r="603" spans="1:17" x14ac:dyDescent="0.25">
      <c r="A603" s="325">
        <v>201718</v>
      </c>
      <c r="B603" s="325" t="s">
        <v>144</v>
      </c>
      <c r="C603" s="325" t="s">
        <v>123</v>
      </c>
      <c r="D603" s="325" t="s">
        <v>38</v>
      </c>
      <c r="E603" s="325" t="s">
        <v>128</v>
      </c>
      <c r="F603" s="325" t="s">
        <v>129</v>
      </c>
      <c r="G603" s="325">
        <v>896</v>
      </c>
      <c r="H603" s="325" t="s">
        <v>179</v>
      </c>
      <c r="I603" s="325" t="s">
        <v>180</v>
      </c>
      <c r="J603" s="325" t="str">
        <f t="shared" si="18"/>
        <v>CharCheshire West and ChesterAge group50 years old and overAge group50 years old and over</v>
      </c>
      <c r="K603" s="325" t="s">
        <v>478</v>
      </c>
      <c r="L603" s="325" t="s">
        <v>90</v>
      </c>
      <c r="M603" s="325" t="str">
        <f t="shared" si="19"/>
        <v>Age group50 years old and over</v>
      </c>
      <c r="N603" s="325">
        <v>42.5</v>
      </c>
      <c r="O603" s="325">
        <v>26.1</v>
      </c>
      <c r="P603" s="325">
        <v>48</v>
      </c>
      <c r="Q603" s="325">
        <v>27</v>
      </c>
    </row>
    <row r="604" spans="1:17" x14ac:dyDescent="0.25">
      <c r="A604" s="325">
        <v>201718</v>
      </c>
      <c r="B604" s="325" t="s">
        <v>144</v>
      </c>
      <c r="C604" s="325" t="s">
        <v>123</v>
      </c>
      <c r="D604" s="325" t="s">
        <v>38</v>
      </c>
      <c r="E604" s="325" t="s">
        <v>128</v>
      </c>
      <c r="F604" s="325" t="s">
        <v>129</v>
      </c>
      <c r="G604" s="325">
        <v>909</v>
      </c>
      <c r="H604" s="325" t="s">
        <v>181</v>
      </c>
      <c r="I604" s="325" t="s">
        <v>182</v>
      </c>
      <c r="J604" s="325" t="str">
        <f t="shared" si="18"/>
        <v>CharCumbriaAge group20 to 29 years oldAge group20 to 29 years old</v>
      </c>
      <c r="K604" s="325" t="s">
        <v>478</v>
      </c>
      <c r="L604" s="325" t="s">
        <v>58</v>
      </c>
      <c r="M604" s="325" t="str">
        <f t="shared" si="19"/>
        <v>Age group20 to 29 years old</v>
      </c>
      <c r="N604" s="325">
        <v>38.700000000000003</v>
      </c>
      <c r="O604" s="325">
        <v>15.9</v>
      </c>
      <c r="P604" s="325">
        <v>40</v>
      </c>
      <c r="Q604" s="325">
        <v>15.4</v>
      </c>
    </row>
    <row r="605" spans="1:17" x14ac:dyDescent="0.25">
      <c r="A605" s="325">
        <v>201718</v>
      </c>
      <c r="B605" s="325" t="s">
        <v>144</v>
      </c>
      <c r="C605" s="325" t="s">
        <v>123</v>
      </c>
      <c r="D605" s="325" t="s">
        <v>38</v>
      </c>
      <c r="E605" s="325" t="s">
        <v>128</v>
      </c>
      <c r="F605" s="325" t="s">
        <v>129</v>
      </c>
      <c r="G605" s="325">
        <v>909</v>
      </c>
      <c r="H605" s="325" t="s">
        <v>181</v>
      </c>
      <c r="I605" s="325" t="s">
        <v>182</v>
      </c>
      <c r="J605" s="325" t="str">
        <f t="shared" si="18"/>
        <v>CharCumbriaAge group30 to 39 years oldAge group30 to 39 years old</v>
      </c>
      <c r="K605" s="325" t="s">
        <v>478</v>
      </c>
      <c r="L605" s="325" t="s">
        <v>57</v>
      </c>
      <c r="M605" s="325" t="str">
        <f t="shared" si="19"/>
        <v>Age group30 to 39 years old</v>
      </c>
      <c r="N605" s="325">
        <v>65.7</v>
      </c>
      <c r="O605" s="325">
        <v>26.9</v>
      </c>
      <c r="P605" s="325">
        <v>72</v>
      </c>
      <c r="Q605" s="325">
        <v>27.8</v>
      </c>
    </row>
    <row r="606" spans="1:17" x14ac:dyDescent="0.25">
      <c r="A606" s="325">
        <v>201718</v>
      </c>
      <c r="B606" s="325" t="s">
        <v>144</v>
      </c>
      <c r="C606" s="325" t="s">
        <v>123</v>
      </c>
      <c r="D606" s="325" t="s">
        <v>38</v>
      </c>
      <c r="E606" s="325" t="s">
        <v>128</v>
      </c>
      <c r="F606" s="325" t="s">
        <v>129</v>
      </c>
      <c r="G606" s="325">
        <v>909</v>
      </c>
      <c r="H606" s="325" t="s">
        <v>181</v>
      </c>
      <c r="I606" s="325" t="s">
        <v>182</v>
      </c>
      <c r="J606" s="325" t="str">
        <f t="shared" si="18"/>
        <v>CharCumbriaAge group40 to 49 years oldAge group40 to 49 years old</v>
      </c>
      <c r="K606" s="325" t="s">
        <v>478</v>
      </c>
      <c r="L606" s="325" t="s">
        <v>61</v>
      </c>
      <c r="M606" s="325" t="str">
        <f t="shared" si="19"/>
        <v>Age group40 to 49 years old</v>
      </c>
      <c r="N606" s="325">
        <v>70</v>
      </c>
      <c r="O606" s="325">
        <v>28.7</v>
      </c>
      <c r="P606" s="325">
        <v>72</v>
      </c>
      <c r="Q606" s="325">
        <v>27.8</v>
      </c>
    </row>
    <row r="607" spans="1:17" x14ac:dyDescent="0.25">
      <c r="A607" s="325">
        <v>201718</v>
      </c>
      <c r="B607" s="325" t="s">
        <v>144</v>
      </c>
      <c r="C607" s="325" t="s">
        <v>123</v>
      </c>
      <c r="D607" s="325" t="s">
        <v>38</v>
      </c>
      <c r="E607" s="325" t="s">
        <v>128</v>
      </c>
      <c r="F607" s="325" t="s">
        <v>129</v>
      </c>
      <c r="G607" s="325">
        <v>909</v>
      </c>
      <c r="H607" s="325" t="s">
        <v>181</v>
      </c>
      <c r="I607" s="325" t="s">
        <v>182</v>
      </c>
      <c r="J607" s="325" t="str">
        <f t="shared" si="18"/>
        <v>CharCumbriaAge group50 years old and overAge group50 years old and over</v>
      </c>
      <c r="K607" s="325" t="s">
        <v>478</v>
      </c>
      <c r="L607" s="325" t="s">
        <v>90</v>
      </c>
      <c r="M607" s="325" t="str">
        <f t="shared" si="19"/>
        <v>Age group50 years old and over</v>
      </c>
      <c r="N607" s="325">
        <v>69.400000000000006</v>
      </c>
      <c r="O607" s="325">
        <v>28.5</v>
      </c>
      <c r="P607" s="325">
        <v>75</v>
      </c>
      <c r="Q607" s="325">
        <v>29</v>
      </c>
    </row>
    <row r="608" spans="1:17" x14ac:dyDescent="0.25">
      <c r="A608" s="325">
        <v>201718</v>
      </c>
      <c r="B608" s="325" t="s">
        <v>144</v>
      </c>
      <c r="C608" s="325" t="s">
        <v>123</v>
      </c>
      <c r="D608" s="325" t="s">
        <v>38</v>
      </c>
      <c r="E608" s="325" t="s">
        <v>128</v>
      </c>
      <c r="F608" s="325" t="s">
        <v>129</v>
      </c>
      <c r="G608" s="325">
        <v>876</v>
      </c>
      <c r="H608" s="325" t="s">
        <v>183</v>
      </c>
      <c r="I608" s="325" t="s">
        <v>184</v>
      </c>
      <c r="J608" s="325" t="str">
        <f t="shared" si="18"/>
        <v>CharHaltonAge group20 to 29 years oldAge group20 to 29 years old</v>
      </c>
      <c r="K608" s="325" t="s">
        <v>478</v>
      </c>
      <c r="L608" s="325" t="s">
        <v>58</v>
      </c>
      <c r="M608" s="325" t="str">
        <f t="shared" si="19"/>
        <v>Age group20 to 29 years old</v>
      </c>
      <c r="N608" s="325">
        <v>15</v>
      </c>
      <c r="O608" s="325">
        <v>17.5</v>
      </c>
      <c r="P608" s="325">
        <v>15</v>
      </c>
      <c r="Q608" s="325">
        <v>16.7</v>
      </c>
    </row>
    <row r="609" spans="1:17" x14ac:dyDescent="0.25">
      <c r="A609" s="325">
        <v>201718</v>
      </c>
      <c r="B609" s="325" t="s">
        <v>144</v>
      </c>
      <c r="C609" s="325" t="s">
        <v>123</v>
      </c>
      <c r="D609" s="325" t="s">
        <v>38</v>
      </c>
      <c r="E609" s="325" t="s">
        <v>128</v>
      </c>
      <c r="F609" s="325" t="s">
        <v>129</v>
      </c>
      <c r="G609" s="325">
        <v>876</v>
      </c>
      <c r="H609" s="325" t="s">
        <v>183</v>
      </c>
      <c r="I609" s="325" t="s">
        <v>184</v>
      </c>
      <c r="J609" s="325" t="str">
        <f t="shared" si="18"/>
        <v>CharHaltonAge group30 to 39 years oldAge group30 to 39 years old</v>
      </c>
      <c r="K609" s="325" t="s">
        <v>478</v>
      </c>
      <c r="L609" s="325" t="s">
        <v>57</v>
      </c>
      <c r="M609" s="325" t="str">
        <f t="shared" si="19"/>
        <v>Age group30 to 39 years old</v>
      </c>
      <c r="N609" s="325">
        <v>28.6</v>
      </c>
      <c r="O609" s="325">
        <v>33.299999999999997</v>
      </c>
      <c r="P609" s="325">
        <v>30</v>
      </c>
      <c r="Q609" s="325">
        <v>33.299999999999997</v>
      </c>
    </row>
    <row r="610" spans="1:17" x14ac:dyDescent="0.25">
      <c r="A610" s="325">
        <v>201718</v>
      </c>
      <c r="B610" s="325" t="s">
        <v>144</v>
      </c>
      <c r="C610" s="325" t="s">
        <v>123</v>
      </c>
      <c r="D610" s="325" t="s">
        <v>38</v>
      </c>
      <c r="E610" s="325" t="s">
        <v>128</v>
      </c>
      <c r="F610" s="325" t="s">
        <v>129</v>
      </c>
      <c r="G610" s="325">
        <v>876</v>
      </c>
      <c r="H610" s="325" t="s">
        <v>183</v>
      </c>
      <c r="I610" s="325" t="s">
        <v>184</v>
      </c>
      <c r="J610" s="325" t="str">
        <f t="shared" si="18"/>
        <v>CharHaltonAge group40 to 49 years oldAge group40 to 49 years old</v>
      </c>
      <c r="K610" s="325" t="s">
        <v>478</v>
      </c>
      <c r="L610" s="325" t="s">
        <v>61</v>
      </c>
      <c r="M610" s="325" t="str">
        <f t="shared" si="19"/>
        <v>Age group40 to 49 years old</v>
      </c>
      <c r="N610" s="325">
        <v>22.5</v>
      </c>
      <c r="O610" s="325">
        <v>26.2</v>
      </c>
      <c r="P610" s="325">
        <v>25</v>
      </c>
      <c r="Q610" s="325">
        <v>27.8</v>
      </c>
    </row>
    <row r="611" spans="1:17" x14ac:dyDescent="0.25">
      <c r="A611" s="325">
        <v>201718</v>
      </c>
      <c r="B611" s="325" t="s">
        <v>144</v>
      </c>
      <c r="C611" s="325" t="s">
        <v>123</v>
      </c>
      <c r="D611" s="325" t="s">
        <v>38</v>
      </c>
      <c r="E611" s="325" t="s">
        <v>128</v>
      </c>
      <c r="F611" s="325" t="s">
        <v>129</v>
      </c>
      <c r="G611" s="325">
        <v>876</v>
      </c>
      <c r="H611" s="325" t="s">
        <v>183</v>
      </c>
      <c r="I611" s="325" t="s">
        <v>184</v>
      </c>
      <c r="J611" s="325" t="str">
        <f t="shared" si="18"/>
        <v>CharHaltonAge group50 years old and overAge group50 years old and over</v>
      </c>
      <c r="K611" s="325" t="s">
        <v>478</v>
      </c>
      <c r="L611" s="325" t="s">
        <v>90</v>
      </c>
      <c r="M611" s="325" t="str">
        <f t="shared" si="19"/>
        <v>Age group50 years old and over</v>
      </c>
      <c r="N611" s="325">
        <v>19.8</v>
      </c>
      <c r="O611" s="325">
        <v>23.1</v>
      </c>
      <c r="P611" s="325">
        <v>20</v>
      </c>
      <c r="Q611" s="325">
        <v>22.2</v>
      </c>
    </row>
    <row r="612" spans="1:17" x14ac:dyDescent="0.25">
      <c r="A612" s="325">
        <v>201718</v>
      </c>
      <c r="B612" s="325" t="s">
        <v>144</v>
      </c>
      <c r="C612" s="325" t="s">
        <v>123</v>
      </c>
      <c r="D612" s="325" t="s">
        <v>38</v>
      </c>
      <c r="E612" s="325" t="s">
        <v>128</v>
      </c>
      <c r="F612" s="325" t="s">
        <v>129</v>
      </c>
      <c r="G612" s="325">
        <v>340</v>
      </c>
      <c r="H612" s="325" t="s">
        <v>185</v>
      </c>
      <c r="I612" s="325" t="s">
        <v>186</v>
      </c>
      <c r="J612" s="325" t="str">
        <f t="shared" si="18"/>
        <v>CharKnowsleyAge group20 to 29 years oldAge group20 to 29 years old</v>
      </c>
      <c r="K612" s="325" t="s">
        <v>478</v>
      </c>
      <c r="L612" s="325" t="s">
        <v>58</v>
      </c>
      <c r="M612" s="325" t="str">
        <f t="shared" si="19"/>
        <v>Age group20 to 29 years old</v>
      </c>
      <c r="N612" s="325">
        <v>17</v>
      </c>
      <c r="O612" s="325">
        <v>15.9</v>
      </c>
      <c r="P612" s="325">
        <v>17</v>
      </c>
      <c r="Q612" s="325">
        <v>15.3</v>
      </c>
    </row>
    <row r="613" spans="1:17" x14ac:dyDescent="0.25">
      <c r="A613" s="325">
        <v>201718</v>
      </c>
      <c r="B613" s="325" t="s">
        <v>144</v>
      </c>
      <c r="C613" s="325" t="s">
        <v>123</v>
      </c>
      <c r="D613" s="325" t="s">
        <v>38</v>
      </c>
      <c r="E613" s="325" t="s">
        <v>128</v>
      </c>
      <c r="F613" s="325" t="s">
        <v>129</v>
      </c>
      <c r="G613" s="325">
        <v>340</v>
      </c>
      <c r="H613" s="325" t="s">
        <v>185</v>
      </c>
      <c r="I613" s="325" t="s">
        <v>186</v>
      </c>
      <c r="J613" s="325" t="str">
        <f t="shared" si="18"/>
        <v>CharKnowsleyAge group30 to 39 years oldAge group30 to 39 years old</v>
      </c>
      <c r="K613" s="325" t="s">
        <v>478</v>
      </c>
      <c r="L613" s="325" t="s">
        <v>57</v>
      </c>
      <c r="M613" s="325" t="str">
        <f t="shared" si="19"/>
        <v>Age group30 to 39 years old</v>
      </c>
      <c r="N613" s="325">
        <v>36.6</v>
      </c>
      <c r="O613" s="325">
        <v>34.200000000000003</v>
      </c>
      <c r="P613" s="325">
        <v>38</v>
      </c>
      <c r="Q613" s="325">
        <v>34.200000000000003</v>
      </c>
    </row>
    <row r="614" spans="1:17" x14ac:dyDescent="0.25">
      <c r="A614" s="325">
        <v>201718</v>
      </c>
      <c r="B614" s="325" t="s">
        <v>144</v>
      </c>
      <c r="C614" s="325" t="s">
        <v>123</v>
      </c>
      <c r="D614" s="325" t="s">
        <v>38</v>
      </c>
      <c r="E614" s="325" t="s">
        <v>128</v>
      </c>
      <c r="F614" s="325" t="s">
        <v>129</v>
      </c>
      <c r="G614" s="325">
        <v>340</v>
      </c>
      <c r="H614" s="325" t="s">
        <v>185</v>
      </c>
      <c r="I614" s="325" t="s">
        <v>186</v>
      </c>
      <c r="J614" s="325" t="str">
        <f t="shared" si="18"/>
        <v>CharKnowsleyAge group40 to 49 years oldAge group40 to 49 years old</v>
      </c>
      <c r="K614" s="325" t="s">
        <v>478</v>
      </c>
      <c r="L614" s="325" t="s">
        <v>61</v>
      </c>
      <c r="M614" s="325" t="str">
        <f t="shared" si="19"/>
        <v>Age group40 to 49 years old</v>
      </c>
      <c r="N614" s="325">
        <v>30.5</v>
      </c>
      <c r="O614" s="325">
        <v>28.5</v>
      </c>
      <c r="P614" s="325">
        <v>32</v>
      </c>
      <c r="Q614" s="325">
        <v>28.8</v>
      </c>
    </row>
    <row r="615" spans="1:17" x14ac:dyDescent="0.25">
      <c r="A615" s="325">
        <v>201718</v>
      </c>
      <c r="B615" s="325" t="s">
        <v>144</v>
      </c>
      <c r="C615" s="325" t="s">
        <v>123</v>
      </c>
      <c r="D615" s="325" t="s">
        <v>38</v>
      </c>
      <c r="E615" s="325" t="s">
        <v>128</v>
      </c>
      <c r="F615" s="325" t="s">
        <v>129</v>
      </c>
      <c r="G615" s="325">
        <v>340</v>
      </c>
      <c r="H615" s="325" t="s">
        <v>185</v>
      </c>
      <c r="I615" s="325" t="s">
        <v>186</v>
      </c>
      <c r="J615" s="325" t="str">
        <f t="shared" si="18"/>
        <v>CharKnowsleyAge group50 years old and overAge group50 years old and over</v>
      </c>
      <c r="K615" s="325" t="s">
        <v>478</v>
      </c>
      <c r="L615" s="325" t="s">
        <v>90</v>
      </c>
      <c r="M615" s="325" t="str">
        <f t="shared" si="19"/>
        <v>Age group50 years old and over</v>
      </c>
      <c r="N615" s="325">
        <v>22.9</v>
      </c>
      <c r="O615" s="325">
        <v>21.4</v>
      </c>
      <c r="P615" s="325">
        <v>24</v>
      </c>
      <c r="Q615" s="325">
        <v>21.6</v>
      </c>
    </row>
    <row r="616" spans="1:17" x14ac:dyDescent="0.25">
      <c r="A616" s="325">
        <v>201718</v>
      </c>
      <c r="B616" s="325" t="s">
        <v>144</v>
      </c>
      <c r="C616" s="325" t="s">
        <v>123</v>
      </c>
      <c r="D616" s="325" t="s">
        <v>38</v>
      </c>
      <c r="E616" s="325" t="s">
        <v>128</v>
      </c>
      <c r="F616" s="325" t="s">
        <v>129</v>
      </c>
      <c r="G616" s="325">
        <v>888</v>
      </c>
      <c r="H616" s="325" t="s">
        <v>187</v>
      </c>
      <c r="I616" s="325" t="s">
        <v>188</v>
      </c>
      <c r="J616" s="325" t="str">
        <f t="shared" si="18"/>
        <v>CharLancashireAge group20 to 29 years oldAge group20 to 29 years old</v>
      </c>
      <c r="K616" s="325" t="s">
        <v>478</v>
      </c>
      <c r="L616" s="325" t="s">
        <v>58</v>
      </c>
      <c r="M616" s="325" t="str">
        <f t="shared" si="19"/>
        <v>Age group20 to 29 years old</v>
      </c>
      <c r="N616" s="325">
        <v>99.3</v>
      </c>
      <c r="O616" s="325">
        <v>22.3</v>
      </c>
      <c r="P616" s="325">
        <v>101</v>
      </c>
      <c r="Q616" s="325">
        <v>21.3</v>
      </c>
    </row>
    <row r="617" spans="1:17" x14ac:dyDescent="0.25">
      <c r="A617" s="325">
        <v>201718</v>
      </c>
      <c r="B617" s="325" t="s">
        <v>144</v>
      </c>
      <c r="C617" s="325" t="s">
        <v>123</v>
      </c>
      <c r="D617" s="325" t="s">
        <v>38</v>
      </c>
      <c r="E617" s="325" t="s">
        <v>128</v>
      </c>
      <c r="F617" s="325" t="s">
        <v>129</v>
      </c>
      <c r="G617" s="325">
        <v>888</v>
      </c>
      <c r="H617" s="325" t="s">
        <v>187</v>
      </c>
      <c r="I617" s="325" t="s">
        <v>188</v>
      </c>
      <c r="J617" s="325" t="str">
        <f t="shared" si="18"/>
        <v>CharLancashireAge group30 to 39 years oldAge group30 to 39 years old</v>
      </c>
      <c r="K617" s="325" t="s">
        <v>478</v>
      </c>
      <c r="L617" s="325" t="s">
        <v>57</v>
      </c>
      <c r="M617" s="325" t="str">
        <f t="shared" si="19"/>
        <v>Age group30 to 39 years old</v>
      </c>
      <c r="N617" s="325">
        <v>159.69999999999999</v>
      </c>
      <c r="O617" s="325">
        <v>35.799999999999997</v>
      </c>
      <c r="P617" s="325">
        <v>173</v>
      </c>
      <c r="Q617" s="325">
        <v>36.4</v>
      </c>
    </row>
    <row r="618" spans="1:17" x14ac:dyDescent="0.25">
      <c r="A618" s="325">
        <v>201718</v>
      </c>
      <c r="B618" s="325" t="s">
        <v>144</v>
      </c>
      <c r="C618" s="325" t="s">
        <v>123</v>
      </c>
      <c r="D618" s="325" t="s">
        <v>38</v>
      </c>
      <c r="E618" s="325" t="s">
        <v>128</v>
      </c>
      <c r="F618" s="325" t="s">
        <v>129</v>
      </c>
      <c r="G618" s="325">
        <v>888</v>
      </c>
      <c r="H618" s="325" t="s">
        <v>187</v>
      </c>
      <c r="I618" s="325" t="s">
        <v>188</v>
      </c>
      <c r="J618" s="325" t="str">
        <f t="shared" si="18"/>
        <v>CharLancashireAge group40 to 49 years oldAge group40 to 49 years old</v>
      </c>
      <c r="K618" s="325" t="s">
        <v>478</v>
      </c>
      <c r="L618" s="325" t="s">
        <v>61</v>
      </c>
      <c r="M618" s="325" t="str">
        <f t="shared" si="19"/>
        <v>Age group40 to 49 years old</v>
      </c>
      <c r="N618" s="325">
        <v>93.9</v>
      </c>
      <c r="O618" s="325">
        <v>21.1</v>
      </c>
      <c r="P618" s="325">
        <v>101</v>
      </c>
      <c r="Q618" s="325">
        <v>21.3</v>
      </c>
    </row>
    <row r="619" spans="1:17" x14ac:dyDescent="0.25">
      <c r="A619" s="325">
        <v>201718</v>
      </c>
      <c r="B619" s="325" t="s">
        <v>144</v>
      </c>
      <c r="C619" s="325" t="s">
        <v>123</v>
      </c>
      <c r="D619" s="325" t="s">
        <v>38</v>
      </c>
      <c r="E619" s="325" t="s">
        <v>128</v>
      </c>
      <c r="F619" s="325" t="s">
        <v>129</v>
      </c>
      <c r="G619" s="325">
        <v>888</v>
      </c>
      <c r="H619" s="325" t="s">
        <v>187</v>
      </c>
      <c r="I619" s="325" t="s">
        <v>188</v>
      </c>
      <c r="J619" s="325" t="str">
        <f t="shared" si="18"/>
        <v>CharLancashireAge group50 years old and overAge group50 years old and over</v>
      </c>
      <c r="K619" s="325" t="s">
        <v>478</v>
      </c>
      <c r="L619" s="325" t="s">
        <v>90</v>
      </c>
      <c r="M619" s="325" t="str">
        <f t="shared" si="19"/>
        <v>Age group50 years old and over</v>
      </c>
      <c r="N619" s="325">
        <v>92.9</v>
      </c>
      <c r="O619" s="325">
        <v>20.8</v>
      </c>
      <c r="P619" s="325">
        <v>100</v>
      </c>
      <c r="Q619" s="325">
        <v>21.1</v>
      </c>
    </row>
    <row r="620" spans="1:17" x14ac:dyDescent="0.25">
      <c r="A620" s="325">
        <v>201718</v>
      </c>
      <c r="B620" s="325" t="s">
        <v>144</v>
      </c>
      <c r="C620" s="325" t="s">
        <v>123</v>
      </c>
      <c r="D620" s="325" t="s">
        <v>38</v>
      </c>
      <c r="E620" s="325" t="s">
        <v>128</v>
      </c>
      <c r="F620" s="325" t="s">
        <v>129</v>
      </c>
      <c r="G620" s="325">
        <v>341</v>
      </c>
      <c r="H620" s="325" t="s">
        <v>189</v>
      </c>
      <c r="I620" s="325" t="s">
        <v>190</v>
      </c>
      <c r="J620" s="325" t="str">
        <f t="shared" si="18"/>
        <v>CharLiverpoolAge group20 to 29 years oldAge group20 to 29 years old</v>
      </c>
      <c r="K620" s="325" t="s">
        <v>478</v>
      </c>
      <c r="L620" s="325" t="s">
        <v>58</v>
      </c>
      <c r="M620" s="325" t="str">
        <f t="shared" si="19"/>
        <v>Age group20 to 29 years old</v>
      </c>
      <c r="N620" s="325">
        <v>18</v>
      </c>
      <c r="O620" s="325">
        <v>8.8000000000000007</v>
      </c>
      <c r="P620" s="325">
        <v>18</v>
      </c>
      <c r="Q620" s="325">
        <v>8.5</v>
      </c>
    </row>
    <row r="621" spans="1:17" x14ac:dyDescent="0.25">
      <c r="A621" s="325">
        <v>201718</v>
      </c>
      <c r="B621" s="325" t="s">
        <v>144</v>
      </c>
      <c r="C621" s="325" t="s">
        <v>123</v>
      </c>
      <c r="D621" s="325" t="s">
        <v>38</v>
      </c>
      <c r="E621" s="325" t="s">
        <v>128</v>
      </c>
      <c r="F621" s="325" t="s">
        <v>129</v>
      </c>
      <c r="G621" s="325">
        <v>341</v>
      </c>
      <c r="H621" s="325" t="s">
        <v>189</v>
      </c>
      <c r="I621" s="325" t="s">
        <v>190</v>
      </c>
      <c r="J621" s="325" t="str">
        <f t="shared" si="18"/>
        <v>CharLiverpoolAge group30 to 39 years oldAge group30 to 39 years old</v>
      </c>
      <c r="K621" s="325" t="s">
        <v>478</v>
      </c>
      <c r="L621" s="325" t="s">
        <v>57</v>
      </c>
      <c r="M621" s="325" t="str">
        <f t="shared" si="19"/>
        <v>Age group30 to 39 years old</v>
      </c>
      <c r="N621" s="325">
        <v>54.9</v>
      </c>
      <c r="O621" s="325">
        <v>26.8</v>
      </c>
      <c r="P621" s="325">
        <v>56</v>
      </c>
      <c r="Q621" s="325">
        <v>26.5</v>
      </c>
    </row>
    <row r="622" spans="1:17" x14ac:dyDescent="0.25">
      <c r="A622" s="325">
        <v>201718</v>
      </c>
      <c r="B622" s="325" t="s">
        <v>144</v>
      </c>
      <c r="C622" s="325" t="s">
        <v>123</v>
      </c>
      <c r="D622" s="325" t="s">
        <v>38</v>
      </c>
      <c r="E622" s="325" t="s">
        <v>128</v>
      </c>
      <c r="F622" s="325" t="s">
        <v>129</v>
      </c>
      <c r="G622" s="325">
        <v>341</v>
      </c>
      <c r="H622" s="325" t="s">
        <v>189</v>
      </c>
      <c r="I622" s="325" t="s">
        <v>190</v>
      </c>
      <c r="J622" s="325" t="str">
        <f t="shared" si="18"/>
        <v>CharLiverpoolAge group40 to 49 years oldAge group40 to 49 years old</v>
      </c>
      <c r="K622" s="325" t="s">
        <v>478</v>
      </c>
      <c r="L622" s="325" t="s">
        <v>61</v>
      </c>
      <c r="M622" s="325" t="str">
        <f t="shared" si="19"/>
        <v>Age group40 to 49 years old</v>
      </c>
      <c r="N622" s="325">
        <v>44.5</v>
      </c>
      <c r="O622" s="325">
        <v>21.7</v>
      </c>
      <c r="P622" s="325">
        <v>47</v>
      </c>
      <c r="Q622" s="325">
        <v>22.3</v>
      </c>
    </row>
    <row r="623" spans="1:17" x14ac:dyDescent="0.25">
      <c r="A623" s="325">
        <v>201718</v>
      </c>
      <c r="B623" s="325" t="s">
        <v>144</v>
      </c>
      <c r="C623" s="325" t="s">
        <v>123</v>
      </c>
      <c r="D623" s="325" t="s">
        <v>38</v>
      </c>
      <c r="E623" s="325" t="s">
        <v>128</v>
      </c>
      <c r="F623" s="325" t="s">
        <v>129</v>
      </c>
      <c r="G623" s="325">
        <v>341</v>
      </c>
      <c r="H623" s="325" t="s">
        <v>189</v>
      </c>
      <c r="I623" s="325" t="s">
        <v>190</v>
      </c>
      <c r="J623" s="325" t="str">
        <f t="shared" si="18"/>
        <v>CharLiverpoolAge group50 years old and overAge group50 years old and over</v>
      </c>
      <c r="K623" s="325" t="s">
        <v>478</v>
      </c>
      <c r="L623" s="325" t="s">
        <v>90</v>
      </c>
      <c r="M623" s="325" t="str">
        <f t="shared" si="19"/>
        <v>Age group50 years old and over</v>
      </c>
      <c r="N623" s="325">
        <v>87.5</v>
      </c>
      <c r="O623" s="325">
        <v>42.7</v>
      </c>
      <c r="P623" s="325">
        <v>90</v>
      </c>
      <c r="Q623" s="325">
        <v>42.7</v>
      </c>
    </row>
    <row r="624" spans="1:17" x14ac:dyDescent="0.25">
      <c r="A624" s="325">
        <v>201718</v>
      </c>
      <c r="B624" s="325" t="s">
        <v>144</v>
      </c>
      <c r="C624" s="325" t="s">
        <v>123</v>
      </c>
      <c r="D624" s="325" t="s">
        <v>38</v>
      </c>
      <c r="E624" s="325" t="s">
        <v>128</v>
      </c>
      <c r="F624" s="325" t="s">
        <v>129</v>
      </c>
      <c r="G624" s="325">
        <v>352</v>
      </c>
      <c r="H624" s="325" t="s">
        <v>191</v>
      </c>
      <c r="I624" s="325" t="s">
        <v>192</v>
      </c>
      <c r="J624" s="325" t="str">
        <f t="shared" si="18"/>
        <v>CharManchesterAge group20 to 29 years oldAge group20 to 29 years old</v>
      </c>
      <c r="K624" s="325" t="s">
        <v>478</v>
      </c>
      <c r="L624" s="325" t="s">
        <v>58</v>
      </c>
      <c r="M624" s="325" t="str">
        <f t="shared" si="19"/>
        <v>Age group20 to 29 years old</v>
      </c>
      <c r="N624" s="325">
        <v>94.3</v>
      </c>
      <c r="O624" s="325">
        <v>22.4</v>
      </c>
      <c r="P624" s="325">
        <v>96</v>
      </c>
      <c r="Q624" s="325">
        <v>21.8</v>
      </c>
    </row>
    <row r="625" spans="1:17" x14ac:dyDescent="0.25">
      <c r="A625" s="325">
        <v>201718</v>
      </c>
      <c r="B625" s="325" t="s">
        <v>144</v>
      </c>
      <c r="C625" s="325" t="s">
        <v>123</v>
      </c>
      <c r="D625" s="325" t="s">
        <v>38</v>
      </c>
      <c r="E625" s="325" t="s">
        <v>128</v>
      </c>
      <c r="F625" s="325" t="s">
        <v>129</v>
      </c>
      <c r="G625" s="325">
        <v>352</v>
      </c>
      <c r="H625" s="325" t="s">
        <v>191</v>
      </c>
      <c r="I625" s="325" t="s">
        <v>192</v>
      </c>
      <c r="J625" s="325" t="str">
        <f t="shared" si="18"/>
        <v>CharManchesterAge group30 to 39 years oldAge group30 to 39 years old</v>
      </c>
      <c r="K625" s="325" t="s">
        <v>478</v>
      </c>
      <c r="L625" s="325" t="s">
        <v>57</v>
      </c>
      <c r="M625" s="325" t="str">
        <f t="shared" si="19"/>
        <v>Age group30 to 39 years old</v>
      </c>
      <c r="N625" s="325">
        <v>152.30000000000001</v>
      </c>
      <c r="O625" s="325">
        <v>36.299999999999997</v>
      </c>
      <c r="P625" s="325">
        <v>162</v>
      </c>
      <c r="Q625" s="325">
        <v>36.700000000000003</v>
      </c>
    </row>
    <row r="626" spans="1:17" x14ac:dyDescent="0.25">
      <c r="A626" s="325">
        <v>201718</v>
      </c>
      <c r="B626" s="325" t="s">
        <v>144</v>
      </c>
      <c r="C626" s="325" t="s">
        <v>123</v>
      </c>
      <c r="D626" s="325" t="s">
        <v>38</v>
      </c>
      <c r="E626" s="325" t="s">
        <v>128</v>
      </c>
      <c r="F626" s="325" t="s">
        <v>129</v>
      </c>
      <c r="G626" s="325">
        <v>352</v>
      </c>
      <c r="H626" s="325" t="s">
        <v>191</v>
      </c>
      <c r="I626" s="325" t="s">
        <v>192</v>
      </c>
      <c r="J626" s="325" t="str">
        <f t="shared" si="18"/>
        <v>CharManchesterAge group40 to 49 years oldAge group40 to 49 years old</v>
      </c>
      <c r="K626" s="325" t="s">
        <v>478</v>
      </c>
      <c r="L626" s="325" t="s">
        <v>61</v>
      </c>
      <c r="M626" s="325" t="str">
        <f t="shared" si="19"/>
        <v>Age group40 to 49 years old</v>
      </c>
      <c r="N626" s="325">
        <v>87.6</v>
      </c>
      <c r="O626" s="325">
        <v>20.8</v>
      </c>
      <c r="P626" s="325">
        <v>94</v>
      </c>
      <c r="Q626" s="325">
        <v>21.3</v>
      </c>
    </row>
    <row r="627" spans="1:17" x14ac:dyDescent="0.25">
      <c r="A627" s="325">
        <v>201718</v>
      </c>
      <c r="B627" s="325" t="s">
        <v>144</v>
      </c>
      <c r="C627" s="325" t="s">
        <v>123</v>
      </c>
      <c r="D627" s="325" t="s">
        <v>38</v>
      </c>
      <c r="E627" s="325" t="s">
        <v>128</v>
      </c>
      <c r="F627" s="325" t="s">
        <v>129</v>
      </c>
      <c r="G627" s="325">
        <v>352</v>
      </c>
      <c r="H627" s="325" t="s">
        <v>191</v>
      </c>
      <c r="I627" s="325" t="s">
        <v>192</v>
      </c>
      <c r="J627" s="325" t="str">
        <f t="shared" si="18"/>
        <v>CharManchesterAge group50 years old and overAge group50 years old and over</v>
      </c>
      <c r="K627" s="325" t="s">
        <v>478</v>
      </c>
      <c r="L627" s="325" t="s">
        <v>90</v>
      </c>
      <c r="M627" s="325" t="str">
        <f t="shared" si="19"/>
        <v>Age group50 years old and over</v>
      </c>
      <c r="N627" s="325">
        <v>85.9</v>
      </c>
      <c r="O627" s="325">
        <v>20.399999999999999</v>
      </c>
      <c r="P627" s="325">
        <v>89</v>
      </c>
      <c r="Q627" s="325">
        <v>20.2</v>
      </c>
    </row>
    <row r="628" spans="1:17" x14ac:dyDescent="0.25">
      <c r="A628" s="325">
        <v>201718</v>
      </c>
      <c r="B628" s="325" t="s">
        <v>144</v>
      </c>
      <c r="C628" s="325" t="s">
        <v>123</v>
      </c>
      <c r="D628" s="325" t="s">
        <v>38</v>
      </c>
      <c r="E628" s="325" t="s">
        <v>128</v>
      </c>
      <c r="F628" s="325" t="s">
        <v>129</v>
      </c>
      <c r="G628" s="325">
        <v>353</v>
      </c>
      <c r="H628" s="325" t="s">
        <v>193</v>
      </c>
      <c r="I628" s="325" t="s">
        <v>194</v>
      </c>
      <c r="J628" s="325" t="str">
        <f t="shared" si="18"/>
        <v>CharOldhamAge group20 to 29 years oldAge group20 to 29 years old</v>
      </c>
      <c r="K628" s="325" t="s">
        <v>478</v>
      </c>
      <c r="L628" s="325" t="s">
        <v>58</v>
      </c>
      <c r="M628" s="325" t="str">
        <f t="shared" si="19"/>
        <v>Age group20 to 29 years old</v>
      </c>
      <c r="N628" s="325">
        <v>33.5</v>
      </c>
      <c r="O628" s="325">
        <v>18.899999999999999</v>
      </c>
      <c r="P628" s="325">
        <v>35</v>
      </c>
      <c r="Q628" s="325">
        <v>18.899999999999999</v>
      </c>
    </row>
    <row r="629" spans="1:17" x14ac:dyDescent="0.25">
      <c r="A629" s="325">
        <v>201718</v>
      </c>
      <c r="B629" s="325" t="s">
        <v>144</v>
      </c>
      <c r="C629" s="325" t="s">
        <v>123</v>
      </c>
      <c r="D629" s="325" t="s">
        <v>38</v>
      </c>
      <c r="E629" s="325" t="s">
        <v>128</v>
      </c>
      <c r="F629" s="325" t="s">
        <v>129</v>
      </c>
      <c r="G629" s="325">
        <v>353</v>
      </c>
      <c r="H629" s="325" t="s">
        <v>193</v>
      </c>
      <c r="I629" s="325" t="s">
        <v>194</v>
      </c>
      <c r="J629" s="325" t="str">
        <f t="shared" si="18"/>
        <v>CharOldhamAge group30 to 39 years oldAge group30 to 39 years old</v>
      </c>
      <c r="K629" s="325" t="s">
        <v>478</v>
      </c>
      <c r="L629" s="325" t="s">
        <v>57</v>
      </c>
      <c r="M629" s="325" t="str">
        <f t="shared" si="19"/>
        <v>Age group30 to 39 years old</v>
      </c>
      <c r="N629" s="325">
        <v>61.2</v>
      </c>
      <c r="O629" s="325">
        <v>34.5</v>
      </c>
      <c r="P629" s="325">
        <v>65</v>
      </c>
      <c r="Q629" s="325">
        <v>35.1</v>
      </c>
    </row>
    <row r="630" spans="1:17" x14ac:dyDescent="0.25">
      <c r="A630" s="325">
        <v>201718</v>
      </c>
      <c r="B630" s="325" t="s">
        <v>144</v>
      </c>
      <c r="C630" s="325" t="s">
        <v>123</v>
      </c>
      <c r="D630" s="325" t="s">
        <v>38</v>
      </c>
      <c r="E630" s="325" t="s">
        <v>128</v>
      </c>
      <c r="F630" s="325" t="s">
        <v>129</v>
      </c>
      <c r="G630" s="325">
        <v>353</v>
      </c>
      <c r="H630" s="325" t="s">
        <v>193</v>
      </c>
      <c r="I630" s="325" t="s">
        <v>194</v>
      </c>
      <c r="J630" s="325" t="str">
        <f t="shared" si="18"/>
        <v>CharOldhamAge group40 to 49 years oldAge group40 to 49 years old</v>
      </c>
      <c r="K630" s="325" t="s">
        <v>478</v>
      </c>
      <c r="L630" s="325" t="s">
        <v>61</v>
      </c>
      <c r="M630" s="325" t="str">
        <f t="shared" si="19"/>
        <v>Age group40 to 49 years old</v>
      </c>
      <c r="N630" s="325">
        <v>48.2</v>
      </c>
      <c r="O630" s="325">
        <v>27.2</v>
      </c>
      <c r="P630" s="325">
        <v>49</v>
      </c>
      <c r="Q630" s="325">
        <v>26.5</v>
      </c>
    </row>
    <row r="631" spans="1:17" x14ac:dyDescent="0.25">
      <c r="A631" s="325">
        <v>201718</v>
      </c>
      <c r="B631" s="325" t="s">
        <v>144</v>
      </c>
      <c r="C631" s="325" t="s">
        <v>123</v>
      </c>
      <c r="D631" s="325" t="s">
        <v>38</v>
      </c>
      <c r="E631" s="325" t="s">
        <v>128</v>
      </c>
      <c r="F631" s="325" t="s">
        <v>129</v>
      </c>
      <c r="G631" s="325">
        <v>353</v>
      </c>
      <c r="H631" s="325" t="s">
        <v>193</v>
      </c>
      <c r="I631" s="325" t="s">
        <v>194</v>
      </c>
      <c r="J631" s="325" t="str">
        <f t="shared" si="18"/>
        <v>CharOldhamAge group50 years old and overAge group50 years old and over</v>
      </c>
      <c r="K631" s="325" t="s">
        <v>478</v>
      </c>
      <c r="L631" s="325" t="s">
        <v>90</v>
      </c>
      <c r="M631" s="325" t="str">
        <f t="shared" si="19"/>
        <v>Age group50 years old and over</v>
      </c>
      <c r="N631" s="325">
        <v>34.299999999999997</v>
      </c>
      <c r="O631" s="325">
        <v>19.399999999999999</v>
      </c>
      <c r="P631" s="325">
        <v>36</v>
      </c>
      <c r="Q631" s="325">
        <v>19.5</v>
      </c>
    </row>
    <row r="632" spans="1:17" x14ac:dyDescent="0.25">
      <c r="A632" s="325">
        <v>201718</v>
      </c>
      <c r="B632" s="325" t="s">
        <v>144</v>
      </c>
      <c r="C632" s="325" t="s">
        <v>123</v>
      </c>
      <c r="D632" s="325" t="s">
        <v>38</v>
      </c>
      <c r="E632" s="325" t="s">
        <v>128</v>
      </c>
      <c r="F632" s="325" t="s">
        <v>129</v>
      </c>
      <c r="G632" s="325">
        <v>354</v>
      </c>
      <c r="H632" s="325" t="s">
        <v>195</v>
      </c>
      <c r="I632" s="325" t="s">
        <v>196</v>
      </c>
      <c r="J632" s="325" t="str">
        <f t="shared" si="18"/>
        <v>CharRochdaleAge group20 to 29 years oldAge group20 to 29 years old</v>
      </c>
      <c r="K632" s="325" t="s">
        <v>478</v>
      </c>
      <c r="L632" s="325" t="s">
        <v>58</v>
      </c>
      <c r="M632" s="325" t="str">
        <f t="shared" si="19"/>
        <v>Age group20 to 29 years old</v>
      </c>
      <c r="N632" s="325">
        <v>30</v>
      </c>
      <c r="O632" s="325">
        <v>18.899999999999999</v>
      </c>
      <c r="P632" s="325">
        <v>30</v>
      </c>
      <c r="Q632" s="325">
        <v>18</v>
      </c>
    </row>
    <row r="633" spans="1:17" x14ac:dyDescent="0.25">
      <c r="A633" s="325">
        <v>201718</v>
      </c>
      <c r="B633" s="325" t="s">
        <v>144</v>
      </c>
      <c r="C633" s="325" t="s">
        <v>123</v>
      </c>
      <c r="D633" s="325" t="s">
        <v>38</v>
      </c>
      <c r="E633" s="325" t="s">
        <v>128</v>
      </c>
      <c r="F633" s="325" t="s">
        <v>129</v>
      </c>
      <c r="G633" s="325">
        <v>354</v>
      </c>
      <c r="H633" s="325" t="s">
        <v>195</v>
      </c>
      <c r="I633" s="325" t="s">
        <v>196</v>
      </c>
      <c r="J633" s="325" t="str">
        <f t="shared" si="18"/>
        <v>CharRochdaleAge group30 to 39 years oldAge group30 to 39 years old</v>
      </c>
      <c r="K633" s="325" t="s">
        <v>478</v>
      </c>
      <c r="L633" s="325" t="s">
        <v>57</v>
      </c>
      <c r="M633" s="325" t="str">
        <f t="shared" si="19"/>
        <v>Age group30 to 39 years old</v>
      </c>
      <c r="N633" s="325">
        <v>58.8</v>
      </c>
      <c r="O633" s="325">
        <v>37</v>
      </c>
      <c r="P633" s="325">
        <v>65</v>
      </c>
      <c r="Q633" s="325">
        <v>38.9</v>
      </c>
    </row>
    <row r="634" spans="1:17" x14ac:dyDescent="0.25">
      <c r="A634" s="325">
        <v>201718</v>
      </c>
      <c r="B634" s="325" t="s">
        <v>144</v>
      </c>
      <c r="C634" s="325" t="s">
        <v>123</v>
      </c>
      <c r="D634" s="325" t="s">
        <v>38</v>
      </c>
      <c r="E634" s="325" t="s">
        <v>128</v>
      </c>
      <c r="F634" s="325" t="s">
        <v>129</v>
      </c>
      <c r="G634" s="325">
        <v>354</v>
      </c>
      <c r="H634" s="325" t="s">
        <v>195</v>
      </c>
      <c r="I634" s="325" t="s">
        <v>196</v>
      </c>
      <c r="J634" s="325" t="str">
        <f t="shared" si="18"/>
        <v>CharRochdaleAge group40 to 49 years oldAge group40 to 49 years old</v>
      </c>
      <c r="K634" s="325" t="s">
        <v>478</v>
      </c>
      <c r="L634" s="325" t="s">
        <v>61</v>
      </c>
      <c r="M634" s="325" t="str">
        <f t="shared" si="19"/>
        <v>Age group40 to 49 years old</v>
      </c>
      <c r="N634" s="325">
        <v>39.9</v>
      </c>
      <c r="O634" s="325">
        <v>25.1</v>
      </c>
      <c r="P634" s="325">
        <v>41</v>
      </c>
      <c r="Q634" s="325">
        <v>24.6</v>
      </c>
    </row>
    <row r="635" spans="1:17" x14ac:dyDescent="0.25">
      <c r="A635" s="325">
        <v>201718</v>
      </c>
      <c r="B635" s="325" t="s">
        <v>144</v>
      </c>
      <c r="C635" s="325" t="s">
        <v>123</v>
      </c>
      <c r="D635" s="325" t="s">
        <v>38</v>
      </c>
      <c r="E635" s="325" t="s">
        <v>128</v>
      </c>
      <c r="F635" s="325" t="s">
        <v>129</v>
      </c>
      <c r="G635" s="325">
        <v>354</v>
      </c>
      <c r="H635" s="325" t="s">
        <v>195</v>
      </c>
      <c r="I635" s="325" t="s">
        <v>196</v>
      </c>
      <c r="J635" s="325" t="str">
        <f t="shared" si="18"/>
        <v>CharRochdaleAge group50 years old and overAge group50 years old and over</v>
      </c>
      <c r="K635" s="325" t="s">
        <v>478</v>
      </c>
      <c r="L635" s="325" t="s">
        <v>90</v>
      </c>
      <c r="M635" s="325" t="str">
        <f t="shared" si="19"/>
        <v>Age group50 years old and over</v>
      </c>
      <c r="N635" s="325">
        <v>30</v>
      </c>
      <c r="O635" s="325">
        <v>18.899999999999999</v>
      </c>
      <c r="P635" s="325">
        <v>31</v>
      </c>
      <c r="Q635" s="325">
        <v>18.600000000000001</v>
      </c>
    </row>
    <row r="636" spans="1:17" x14ac:dyDescent="0.25">
      <c r="A636" s="325">
        <v>201718</v>
      </c>
      <c r="B636" s="325" t="s">
        <v>144</v>
      </c>
      <c r="C636" s="325" t="s">
        <v>123</v>
      </c>
      <c r="D636" s="325" t="s">
        <v>38</v>
      </c>
      <c r="E636" s="325" t="s">
        <v>128</v>
      </c>
      <c r="F636" s="325" t="s">
        <v>129</v>
      </c>
      <c r="G636" s="325">
        <v>355</v>
      </c>
      <c r="H636" s="325" t="s">
        <v>197</v>
      </c>
      <c r="I636" s="325" t="s">
        <v>198</v>
      </c>
      <c r="J636" s="325" t="str">
        <f t="shared" si="18"/>
        <v>CharSalfordAge group20 to 29 years oldAge group20 to 29 years old</v>
      </c>
      <c r="K636" s="325" t="s">
        <v>478</v>
      </c>
      <c r="L636" s="325" t="s">
        <v>58</v>
      </c>
      <c r="M636" s="325" t="str">
        <f t="shared" si="19"/>
        <v>Age group20 to 29 years old</v>
      </c>
      <c r="N636" s="325">
        <v>28.3</v>
      </c>
      <c r="O636" s="325">
        <v>13.9</v>
      </c>
      <c r="P636" s="325">
        <v>29</v>
      </c>
      <c r="Q636" s="325">
        <v>13.2</v>
      </c>
    </row>
    <row r="637" spans="1:17" x14ac:dyDescent="0.25">
      <c r="A637" s="325">
        <v>201718</v>
      </c>
      <c r="B637" s="325" t="s">
        <v>144</v>
      </c>
      <c r="C637" s="325" t="s">
        <v>123</v>
      </c>
      <c r="D637" s="325" t="s">
        <v>38</v>
      </c>
      <c r="E637" s="325" t="s">
        <v>128</v>
      </c>
      <c r="F637" s="325" t="s">
        <v>129</v>
      </c>
      <c r="G637" s="325">
        <v>355</v>
      </c>
      <c r="H637" s="325" t="s">
        <v>197</v>
      </c>
      <c r="I637" s="325" t="s">
        <v>198</v>
      </c>
      <c r="J637" s="325" t="str">
        <f t="shared" si="18"/>
        <v>CharSalfordAge group30 to 39 years oldAge group30 to 39 years old</v>
      </c>
      <c r="K637" s="325" t="s">
        <v>478</v>
      </c>
      <c r="L637" s="325" t="s">
        <v>57</v>
      </c>
      <c r="M637" s="325" t="str">
        <f t="shared" si="19"/>
        <v>Age group30 to 39 years old</v>
      </c>
      <c r="N637" s="325">
        <v>72</v>
      </c>
      <c r="O637" s="325">
        <v>35.299999999999997</v>
      </c>
      <c r="P637" s="325">
        <v>78</v>
      </c>
      <c r="Q637" s="325">
        <v>35.5</v>
      </c>
    </row>
    <row r="638" spans="1:17" x14ac:dyDescent="0.25">
      <c r="A638" s="325">
        <v>201718</v>
      </c>
      <c r="B638" s="325" t="s">
        <v>144</v>
      </c>
      <c r="C638" s="325" t="s">
        <v>123</v>
      </c>
      <c r="D638" s="325" t="s">
        <v>38</v>
      </c>
      <c r="E638" s="325" t="s">
        <v>128</v>
      </c>
      <c r="F638" s="325" t="s">
        <v>129</v>
      </c>
      <c r="G638" s="325">
        <v>355</v>
      </c>
      <c r="H638" s="325" t="s">
        <v>197</v>
      </c>
      <c r="I638" s="325" t="s">
        <v>198</v>
      </c>
      <c r="J638" s="325" t="str">
        <f t="shared" si="18"/>
        <v>CharSalfordAge group40 to 49 years oldAge group40 to 49 years old</v>
      </c>
      <c r="K638" s="325" t="s">
        <v>478</v>
      </c>
      <c r="L638" s="325" t="s">
        <v>61</v>
      </c>
      <c r="M638" s="325" t="str">
        <f t="shared" si="19"/>
        <v>Age group40 to 49 years old</v>
      </c>
      <c r="N638" s="325">
        <v>39.700000000000003</v>
      </c>
      <c r="O638" s="325">
        <v>19.5</v>
      </c>
      <c r="P638" s="325">
        <v>43</v>
      </c>
      <c r="Q638" s="325">
        <v>19.5</v>
      </c>
    </row>
    <row r="639" spans="1:17" x14ac:dyDescent="0.25">
      <c r="A639" s="325">
        <v>201718</v>
      </c>
      <c r="B639" s="325" t="s">
        <v>144</v>
      </c>
      <c r="C639" s="325" t="s">
        <v>123</v>
      </c>
      <c r="D639" s="325" t="s">
        <v>38</v>
      </c>
      <c r="E639" s="325" t="s">
        <v>128</v>
      </c>
      <c r="F639" s="325" t="s">
        <v>129</v>
      </c>
      <c r="G639" s="325">
        <v>355</v>
      </c>
      <c r="H639" s="325" t="s">
        <v>197</v>
      </c>
      <c r="I639" s="325" t="s">
        <v>198</v>
      </c>
      <c r="J639" s="325" t="str">
        <f t="shared" si="18"/>
        <v>CharSalfordAge group50 years old and overAge group50 years old and over</v>
      </c>
      <c r="K639" s="325" t="s">
        <v>478</v>
      </c>
      <c r="L639" s="325" t="s">
        <v>90</v>
      </c>
      <c r="M639" s="325" t="str">
        <f t="shared" si="19"/>
        <v>Age group50 years old and over</v>
      </c>
      <c r="N639" s="325">
        <v>64.099999999999994</v>
      </c>
      <c r="O639" s="325">
        <v>31.4</v>
      </c>
      <c r="P639" s="325">
        <v>70</v>
      </c>
      <c r="Q639" s="325">
        <v>31.8</v>
      </c>
    </row>
    <row r="640" spans="1:17" x14ac:dyDescent="0.25">
      <c r="A640" s="325">
        <v>201718</v>
      </c>
      <c r="B640" s="325" t="s">
        <v>144</v>
      </c>
      <c r="C640" s="325" t="s">
        <v>123</v>
      </c>
      <c r="D640" s="325" t="s">
        <v>38</v>
      </c>
      <c r="E640" s="325" t="s">
        <v>128</v>
      </c>
      <c r="F640" s="325" t="s">
        <v>129</v>
      </c>
      <c r="G640" s="325">
        <v>343</v>
      </c>
      <c r="H640" s="325" t="s">
        <v>199</v>
      </c>
      <c r="I640" s="325" t="s">
        <v>200</v>
      </c>
      <c r="J640" s="325" t="str">
        <f t="shared" si="18"/>
        <v>CharSeftonAge group20 to 29 years oldAge group20 to 29 years old</v>
      </c>
      <c r="K640" s="325" t="s">
        <v>478</v>
      </c>
      <c r="L640" s="325" t="s">
        <v>58</v>
      </c>
      <c r="M640" s="325" t="str">
        <f t="shared" si="19"/>
        <v>Age group20 to 29 years old</v>
      </c>
      <c r="N640" s="325">
        <v>16</v>
      </c>
      <c r="O640" s="325">
        <v>11.6</v>
      </c>
      <c r="P640" s="325">
        <v>17</v>
      </c>
      <c r="Q640" s="325">
        <v>11.7</v>
      </c>
    </row>
    <row r="641" spans="1:17" x14ac:dyDescent="0.25">
      <c r="A641" s="325">
        <v>201718</v>
      </c>
      <c r="B641" s="325" t="s">
        <v>144</v>
      </c>
      <c r="C641" s="325" t="s">
        <v>123</v>
      </c>
      <c r="D641" s="325" t="s">
        <v>38</v>
      </c>
      <c r="E641" s="325" t="s">
        <v>128</v>
      </c>
      <c r="F641" s="325" t="s">
        <v>129</v>
      </c>
      <c r="G641" s="325">
        <v>343</v>
      </c>
      <c r="H641" s="325" t="s">
        <v>199</v>
      </c>
      <c r="I641" s="325" t="s">
        <v>200</v>
      </c>
      <c r="J641" s="325" t="str">
        <f t="shared" si="18"/>
        <v>CharSeftonAge group30 to 39 years oldAge group30 to 39 years old</v>
      </c>
      <c r="K641" s="325" t="s">
        <v>478</v>
      </c>
      <c r="L641" s="325" t="s">
        <v>57</v>
      </c>
      <c r="M641" s="325" t="str">
        <f t="shared" si="19"/>
        <v>Age group30 to 39 years old</v>
      </c>
      <c r="N641" s="325">
        <v>34.799999999999997</v>
      </c>
      <c r="O641" s="325">
        <v>25.3</v>
      </c>
      <c r="P641" s="325">
        <v>36</v>
      </c>
      <c r="Q641" s="325">
        <v>24.8</v>
      </c>
    </row>
    <row r="642" spans="1:17" x14ac:dyDescent="0.25">
      <c r="A642" s="325">
        <v>201718</v>
      </c>
      <c r="B642" s="325" t="s">
        <v>144</v>
      </c>
      <c r="C642" s="325" t="s">
        <v>123</v>
      </c>
      <c r="D642" s="325" t="s">
        <v>38</v>
      </c>
      <c r="E642" s="325" t="s">
        <v>128</v>
      </c>
      <c r="F642" s="325" t="s">
        <v>129</v>
      </c>
      <c r="G642" s="325">
        <v>343</v>
      </c>
      <c r="H642" s="325" t="s">
        <v>199</v>
      </c>
      <c r="I642" s="325" t="s">
        <v>200</v>
      </c>
      <c r="J642" s="325" t="str">
        <f t="shared" si="18"/>
        <v>CharSeftonAge group40 to 49 years oldAge group40 to 49 years old</v>
      </c>
      <c r="K642" s="325" t="s">
        <v>478</v>
      </c>
      <c r="L642" s="325" t="s">
        <v>61</v>
      </c>
      <c r="M642" s="325" t="str">
        <f t="shared" si="19"/>
        <v>Age group40 to 49 years old</v>
      </c>
      <c r="N642" s="325">
        <v>40.5</v>
      </c>
      <c r="O642" s="325">
        <v>29.5</v>
      </c>
      <c r="P642" s="325">
        <v>43</v>
      </c>
      <c r="Q642" s="325">
        <v>29.7</v>
      </c>
    </row>
    <row r="643" spans="1:17" x14ac:dyDescent="0.25">
      <c r="A643" s="325">
        <v>201718</v>
      </c>
      <c r="B643" s="325" t="s">
        <v>144</v>
      </c>
      <c r="C643" s="325" t="s">
        <v>123</v>
      </c>
      <c r="D643" s="325" t="s">
        <v>38</v>
      </c>
      <c r="E643" s="325" t="s">
        <v>128</v>
      </c>
      <c r="F643" s="325" t="s">
        <v>129</v>
      </c>
      <c r="G643" s="325">
        <v>343</v>
      </c>
      <c r="H643" s="325" t="s">
        <v>199</v>
      </c>
      <c r="I643" s="325" t="s">
        <v>200</v>
      </c>
      <c r="J643" s="325" t="str">
        <f t="shared" ref="J643:J706" si="20">CONCATENATE("Char",I643,K643,L643,M643)</f>
        <v>CharSeftonAge group50 years old and overAge group50 years old and over</v>
      </c>
      <c r="K643" s="325" t="s">
        <v>478</v>
      </c>
      <c r="L643" s="325" t="s">
        <v>90</v>
      </c>
      <c r="M643" s="325" t="str">
        <f t="shared" ref="M643:M706" si="21">CONCATENATE(K643,L643,)</f>
        <v>Age group50 years old and over</v>
      </c>
      <c r="N643" s="325">
        <v>46.2</v>
      </c>
      <c r="O643" s="325">
        <v>33.6</v>
      </c>
      <c r="P643" s="325">
        <v>49</v>
      </c>
      <c r="Q643" s="325">
        <v>33.799999999999997</v>
      </c>
    </row>
    <row r="644" spans="1:17" x14ac:dyDescent="0.25">
      <c r="A644" s="325">
        <v>201718</v>
      </c>
      <c r="B644" s="325" t="s">
        <v>144</v>
      </c>
      <c r="C644" s="325" t="s">
        <v>123</v>
      </c>
      <c r="D644" s="325" t="s">
        <v>38</v>
      </c>
      <c r="E644" s="325" t="s">
        <v>128</v>
      </c>
      <c r="F644" s="325" t="s">
        <v>129</v>
      </c>
      <c r="G644" s="325">
        <v>342</v>
      </c>
      <c r="H644" s="325" t="s">
        <v>201</v>
      </c>
      <c r="I644" s="325" t="s">
        <v>202</v>
      </c>
      <c r="J644" s="325" t="str">
        <f t="shared" si="20"/>
        <v>CharSt. HelensAge group20 to 29 years oldAge group20 to 29 years old</v>
      </c>
      <c r="K644" s="325" t="s">
        <v>478</v>
      </c>
      <c r="L644" s="325" t="s">
        <v>58</v>
      </c>
      <c r="M644" s="325" t="str">
        <f t="shared" si="21"/>
        <v>Age group20 to 29 years old</v>
      </c>
      <c r="N644" s="325">
        <v>27.5</v>
      </c>
      <c r="O644" s="325">
        <v>20.100000000000001</v>
      </c>
      <c r="P644" s="325">
        <v>28</v>
      </c>
      <c r="Q644" s="325">
        <v>18.5</v>
      </c>
    </row>
    <row r="645" spans="1:17" x14ac:dyDescent="0.25">
      <c r="A645" s="325">
        <v>201718</v>
      </c>
      <c r="B645" s="325" t="s">
        <v>144</v>
      </c>
      <c r="C645" s="325" t="s">
        <v>123</v>
      </c>
      <c r="D645" s="325" t="s">
        <v>38</v>
      </c>
      <c r="E645" s="325" t="s">
        <v>128</v>
      </c>
      <c r="F645" s="325" t="s">
        <v>129</v>
      </c>
      <c r="G645" s="325">
        <v>342</v>
      </c>
      <c r="H645" s="325" t="s">
        <v>201</v>
      </c>
      <c r="I645" s="325" t="s">
        <v>202</v>
      </c>
      <c r="J645" s="325" t="str">
        <f t="shared" si="20"/>
        <v>CharSt. HelensAge group30 to 39 years oldAge group30 to 39 years old</v>
      </c>
      <c r="K645" s="325" t="s">
        <v>478</v>
      </c>
      <c r="L645" s="325" t="s">
        <v>57</v>
      </c>
      <c r="M645" s="325" t="str">
        <f t="shared" si="21"/>
        <v>Age group30 to 39 years old</v>
      </c>
      <c r="N645" s="325">
        <v>39</v>
      </c>
      <c r="O645" s="325">
        <v>28.5</v>
      </c>
      <c r="P645" s="325">
        <v>44</v>
      </c>
      <c r="Q645" s="325">
        <v>29.1</v>
      </c>
    </row>
    <row r="646" spans="1:17" x14ac:dyDescent="0.25">
      <c r="A646" s="325">
        <v>201718</v>
      </c>
      <c r="B646" s="325" t="s">
        <v>144</v>
      </c>
      <c r="C646" s="325" t="s">
        <v>123</v>
      </c>
      <c r="D646" s="325" t="s">
        <v>38</v>
      </c>
      <c r="E646" s="325" t="s">
        <v>128</v>
      </c>
      <c r="F646" s="325" t="s">
        <v>129</v>
      </c>
      <c r="G646" s="325">
        <v>342</v>
      </c>
      <c r="H646" s="325" t="s">
        <v>201</v>
      </c>
      <c r="I646" s="325" t="s">
        <v>202</v>
      </c>
      <c r="J646" s="325" t="str">
        <f t="shared" si="20"/>
        <v>CharSt. HelensAge group40 to 49 years oldAge group40 to 49 years old</v>
      </c>
      <c r="K646" s="325" t="s">
        <v>478</v>
      </c>
      <c r="L646" s="325" t="s">
        <v>61</v>
      </c>
      <c r="M646" s="325" t="str">
        <f t="shared" si="21"/>
        <v>Age group40 to 49 years old</v>
      </c>
      <c r="N646" s="325">
        <v>39.200000000000003</v>
      </c>
      <c r="O646" s="325">
        <v>28.6</v>
      </c>
      <c r="P646" s="325">
        <v>44</v>
      </c>
      <c r="Q646" s="325">
        <v>29.1</v>
      </c>
    </row>
    <row r="647" spans="1:17" x14ac:dyDescent="0.25">
      <c r="A647" s="325">
        <v>201718</v>
      </c>
      <c r="B647" s="325" t="s">
        <v>144</v>
      </c>
      <c r="C647" s="325" t="s">
        <v>123</v>
      </c>
      <c r="D647" s="325" t="s">
        <v>38</v>
      </c>
      <c r="E647" s="325" t="s">
        <v>128</v>
      </c>
      <c r="F647" s="325" t="s">
        <v>129</v>
      </c>
      <c r="G647" s="325">
        <v>342</v>
      </c>
      <c r="H647" s="325" t="s">
        <v>201</v>
      </c>
      <c r="I647" s="325" t="s">
        <v>202</v>
      </c>
      <c r="J647" s="325" t="str">
        <f t="shared" si="20"/>
        <v>CharSt. HelensAge group50 years old and overAge group50 years old and over</v>
      </c>
      <c r="K647" s="325" t="s">
        <v>478</v>
      </c>
      <c r="L647" s="325" t="s">
        <v>90</v>
      </c>
      <c r="M647" s="325" t="str">
        <f t="shared" si="21"/>
        <v>Age group50 years old and over</v>
      </c>
      <c r="N647" s="325">
        <v>31.2</v>
      </c>
      <c r="O647" s="325">
        <v>22.8</v>
      </c>
      <c r="P647" s="325">
        <v>35</v>
      </c>
      <c r="Q647" s="325">
        <v>23.2</v>
      </c>
    </row>
    <row r="648" spans="1:17" x14ac:dyDescent="0.25">
      <c r="A648" s="325">
        <v>201718</v>
      </c>
      <c r="B648" s="325" t="s">
        <v>144</v>
      </c>
      <c r="C648" s="325" t="s">
        <v>123</v>
      </c>
      <c r="D648" s="325" t="s">
        <v>38</v>
      </c>
      <c r="E648" s="325" t="s">
        <v>128</v>
      </c>
      <c r="F648" s="325" t="s">
        <v>129</v>
      </c>
      <c r="G648" s="325">
        <v>356</v>
      </c>
      <c r="H648" s="325" t="s">
        <v>203</v>
      </c>
      <c r="I648" s="325" t="s">
        <v>204</v>
      </c>
      <c r="J648" s="325" t="str">
        <f t="shared" si="20"/>
        <v>CharStockportAge group20 to 29 years oldAge group20 to 29 years old</v>
      </c>
      <c r="K648" s="325" t="s">
        <v>478</v>
      </c>
      <c r="L648" s="325" t="s">
        <v>58</v>
      </c>
      <c r="M648" s="325" t="str">
        <f t="shared" si="21"/>
        <v>Age group20 to 29 years old</v>
      </c>
      <c r="N648" s="325">
        <v>27.1</v>
      </c>
      <c r="O648" s="325">
        <v>14</v>
      </c>
      <c r="P648" s="325">
        <v>28</v>
      </c>
      <c r="Q648" s="325">
        <v>13</v>
      </c>
    </row>
    <row r="649" spans="1:17" x14ac:dyDescent="0.25">
      <c r="A649" s="325">
        <v>201718</v>
      </c>
      <c r="B649" s="325" t="s">
        <v>144</v>
      </c>
      <c r="C649" s="325" t="s">
        <v>123</v>
      </c>
      <c r="D649" s="325" t="s">
        <v>38</v>
      </c>
      <c r="E649" s="325" t="s">
        <v>128</v>
      </c>
      <c r="F649" s="325" t="s">
        <v>129</v>
      </c>
      <c r="G649" s="325">
        <v>356</v>
      </c>
      <c r="H649" s="325" t="s">
        <v>203</v>
      </c>
      <c r="I649" s="325" t="s">
        <v>204</v>
      </c>
      <c r="J649" s="325" t="str">
        <f t="shared" si="20"/>
        <v>CharStockportAge group30 to 39 years oldAge group30 to 39 years old</v>
      </c>
      <c r="K649" s="325" t="s">
        <v>478</v>
      </c>
      <c r="L649" s="325" t="s">
        <v>57</v>
      </c>
      <c r="M649" s="325" t="str">
        <f t="shared" si="21"/>
        <v>Age group30 to 39 years old</v>
      </c>
      <c r="N649" s="325">
        <v>62</v>
      </c>
      <c r="O649" s="325">
        <v>31.9</v>
      </c>
      <c r="P649" s="325">
        <v>71</v>
      </c>
      <c r="Q649" s="325">
        <v>32.9</v>
      </c>
    </row>
    <row r="650" spans="1:17" x14ac:dyDescent="0.25">
      <c r="A650" s="325">
        <v>201718</v>
      </c>
      <c r="B650" s="325" t="s">
        <v>144</v>
      </c>
      <c r="C650" s="325" t="s">
        <v>123</v>
      </c>
      <c r="D650" s="325" t="s">
        <v>38</v>
      </c>
      <c r="E650" s="325" t="s">
        <v>128</v>
      </c>
      <c r="F650" s="325" t="s">
        <v>129</v>
      </c>
      <c r="G650" s="325">
        <v>356</v>
      </c>
      <c r="H650" s="325" t="s">
        <v>203</v>
      </c>
      <c r="I650" s="325" t="s">
        <v>204</v>
      </c>
      <c r="J650" s="325" t="str">
        <f t="shared" si="20"/>
        <v>CharStockportAge group40 to 49 years oldAge group40 to 49 years old</v>
      </c>
      <c r="K650" s="325" t="s">
        <v>478</v>
      </c>
      <c r="L650" s="325" t="s">
        <v>61</v>
      </c>
      <c r="M650" s="325" t="str">
        <f t="shared" si="21"/>
        <v>Age group40 to 49 years old</v>
      </c>
      <c r="N650" s="325">
        <v>44.9</v>
      </c>
      <c r="O650" s="325">
        <v>23.1</v>
      </c>
      <c r="P650" s="325">
        <v>49</v>
      </c>
      <c r="Q650" s="325">
        <v>22.7</v>
      </c>
    </row>
    <row r="651" spans="1:17" x14ac:dyDescent="0.25">
      <c r="A651" s="325">
        <v>201718</v>
      </c>
      <c r="B651" s="325" t="s">
        <v>144</v>
      </c>
      <c r="C651" s="325" t="s">
        <v>123</v>
      </c>
      <c r="D651" s="325" t="s">
        <v>38</v>
      </c>
      <c r="E651" s="325" t="s">
        <v>128</v>
      </c>
      <c r="F651" s="325" t="s">
        <v>129</v>
      </c>
      <c r="G651" s="325">
        <v>356</v>
      </c>
      <c r="H651" s="325" t="s">
        <v>203</v>
      </c>
      <c r="I651" s="325" t="s">
        <v>204</v>
      </c>
      <c r="J651" s="325" t="str">
        <f t="shared" si="20"/>
        <v>CharStockportAge group50 years old and overAge group50 years old and over</v>
      </c>
      <c r="K651" s="325" t="s">
        <v>478</v>
      </c>
      <c r="L651" s="325" t="s">
        <v>90</v>
      </c>
      <c r="M651" s="325" t="str">
        <f t="shared" si="21"/>
        <v>Age group50 years old and over</v>
      </c>
      <c r="N651" s="325">
        <v>60.3</v>
      </c>
      <c r="O651" s="325">
        <v>31</v>
      </c>
      <c r="P651" s="325">
        <v>68</v>
      </c>
      <c r="Q651" s="325">
        <v>31.5</v>
      </c>
    </row>
    <row r="652" spans="1:17" x14ac:dyDescent="0.25">
      <c r="A652" s="325">
        <v>201718</v>
      </c>
      <c r="B652" s="325" t="s">
        <v>144</v>
      </c>
      <c r="C652" s="325" t="s">
        <v>123</v>
      </c>
      <c r="D652" s="325" t="s">
        <v>38</v>
      </c>
      <c r="E652" s="325" t="s">
        <v>128</v>
      </c>
      <c r="F652" s="325" t="s">
        <v>129</v>
      </c>
      <c r="G652" s="325">
        <v>357</v>
      </c>
      <c r="H652" s="325" t="s">
        <v>205</v>
      </c>
      <c r="I652" s="325" t="s">
        <v>206</v>
      </c>
      <c r="J652" s="325" t="str">
        <f t="shared" si="20"/>
        <v>CharTamesideAge group20 to 29 years oldAge group20 to 29 years old</v>
      </c>
      <c r="K652" s="325" t="s">
        <v>478</v>
      </c>
      <c r="L652" s="325" t="s">
        <v>58</v>
      </c>
      <c r="M652" s="325" t="str">
        <f t="shared" si="21"/>
        <v>Age group20 to 29 years old</v>
      </c>
      <c r="N652" s="325">
        <v>17</v>
      </c>
      <c r="O652" s="325">
        <v>15</v>
      </c>
      <c r="P652" s="325">
        <v>17</v>
      </c>
      <c r="Q652" s="325">
        <v>13.9</v>
      </c>
    </row>
    <row r="653" spans="1:17" x14ac:dyDescent="0.25">
      <c r="A653" s="325">
        <v>201718</v>
      </c>
      <c r="B653" s="325" t="s">
        <v>144</v>
      </c>
      <c r="C653" s="325" t="s">
        <v>123</v>
      </c>
      <c r="D653" s="325" t="s">
        <v>38</v>
      </c>
      <c r="E653" s="325" t="s">
        <v>128</v>
      </c>
      <c r="F653" s="325" t="s">
        <v>129</v>
      </c>
      <c r="G653" s="325">
        <v>357</v>
      </c>
      <c r="H653" s="325" t="s">
        <v>205</v>
      </c>
      <c r="I653" s="325" t="s">
        <v>206</v>
      </c>
      <c r="J653" s="325" t="str">
        <f t="shared" si="20"/>
        <v>CharTamesideAge group30 to 39 years oldAge group30 to 39 years old</v>
      </c>
      <c r="K653" s="325" t="s">
        <v>478</v>
      </c>
      <c r="L653" s="325" t="s">
        <v>57</v>
      </c>
      <c r="M653" s="325" t="str">
        <f t="shared" si="21"/>
        <v>Age group30 to 39 years old</v>
      </c>
      <c r="N653" s="325">
        <v>47.5</v>
      </c>
      <c r="O653" s="325">
        <v>41.9</v>
      </c>
      <c r="P653" s="325">
        <v>53</v>
      </c>
      <c r="Q653" s="325">
        <v>43.4</v>
      </c>
    </row>
    <row r="654" spans="1:17" x14ac:dyDescent="0.25">
      <c r="A654" s="325">
        <v>201718</v>
      </c>
      <c r="B654" s="325" t="s">
        <v>144</v>
      </c>
      <c r="C654" s="325" t="s">
        <v>123</v>
      </c>
      <c r="D654" s="325" t="s">
        <v>38</v>
      </c>
      <c r="E654" s="325" t="s">
        <v>128</v>
      </c>
      <c r="F654" s="325" t="s">
        <v>129</v>
      </c>
      <c r="G654" s="325">
        <v>357</v>
      </c>
      <c r="H654" s="325" t="s">
        <v>205</v>
      </c>
      <c r="I654" s="325" t="s">
        <v>206</v>
      </c>
      <c r="J654" s="325" t="str">
        <f t="shared" si="20"/>
        <v>CharTamesideAge group40 to 49 years oldAge group40 to 49 years old</v>
      </c>
      <c r="K654" s="325" t="s">
        <v>478</v>
      </c>
      <c r="L654" s="325" t="s">
        <v>61</v>
      </c>
      <c r="M654" s="325" t="str">
        <f t="shared" si="21"/>
        <v>Age group40 to 49 years old</v>
      </c>
      <c r="N654" s="325">
        <v>23.5</v>
      </c>
      <c r="O654" s="325">
        <v>20.7</v>
      </c>
      <c r="P654" s="325">
        <v>24</v>
      </c>
      <c r="Q654" s="325">
        <v>19.7</v>
      </c>
    </row>
    <row r="655" spans="1:17" x14ac:dyDescent="0.25">
      <c r="A655" s="325">
        <v>201718</v>
      </c>
      <c r="B655" s="325" t="s">
        <v>144</v>
      </c>
      <c r="C655" s="325" t="s">
        <v>123</v>
      </c>
      <c r="D655" s="325" t="s">
        <v>38</v>
      </c>
      <c r="E655" s="325" t="s">
        <v>128</v>
      </c>
      <c r="F655" s="325" t="s">
        <v>129</v>
      </c>
      <c r="G655" s="325">
        <v>357</v>
      </c>
      <c r="H655" s="325" t="s">
        <v>205</v>
      </c>
      <c r="I655" s="325" t="s">
        <v>206</v>
      </c>
      <c r="J655" s="325" t="str">
        <f t="shared" si="20"/>
        <v>CharTamesideAge group50 years old and overAge group50 years old and over</v>
      </c>
      <c r="K655" s="325" t="s">
        <v>478</v>
      </c>
      <c r="L655" s="325" t="s">
        <v>90</v>
      </c>
      <c r="M655" s="325" t="str">
        <f t="shared" si="21"/>
        <v>Age group50 years old and over</v>
      </c>
      <c r="N655" s="325">
        <v>25.3</v>
      </c>
      <c r="O655" s="325">
        <v>22.3</v>
      </c>
      <c r="P655" s="325">
        <v>28</v>
      </c>
      <c r="Q655" s="325">
        <v>23</v>
      </c>
    </row>
    <row r="656" spans="1:17" x14ac:dyDescent="0.25">
      <c r="A656" s="325">
        <v>201718</v>
      </c>
      <c r="B656" s="325" t="s">
        <v>144</v>
      </c>
      <c r="C656" s="325" t="s">
        <v>123</v>
      </c>
      <c r="D656" s="325" t="s">
        <v>38</v>
      </c>
      <c r="E656" s="325" t="s">
        <v>128</v>
      </c>
      <c r="F656" s="325" t="s">
        <v>129</v>
      </c>
      <c r="G656" s="325">
        <v>358</v>
      </c>
      <c r="H656" s="325" t="s">
        <v>207</v>
      </c>
      <c r="I656" s="325" t="s">
        <v>208</v>
      </c>
      <c r="J656" s="325" t="str">
        <f t="shared" si="20"/>
        <v>CharTraffordAge group20 to 29 years oldAge group20 to 29 years old</v>
      </c>
      <c r="K656" s="325" t="s">
        <v>478</v>
      </c>
      <c r="L656" s="325" t="s">
        <v>58</v>
      </c>
      <c r="M656" s="325" t="str">
        <f t="shared" si="21"/>
        <v>Age group20 to 29 years old</v>
      </c>
      <c r="N656" s="325">
        <v>16</v>
      </c>
      <c r="O656" s="325">
        <v>12.8</v>
      </c>
      <c r="P656" s="325">
        <v>16</v>
      </c>
      <c r="Q656" s="325">
        <v>11.4</v>
      </c>
    </row>
    <row r="657" spans="1:17" x14ac:dyDescent="0.25">
      <c r="A657" s="325">
        <v>201718</v>
      </c>
      <c r="B657" s="325" t="s">
        <v>144</v>
      </c>
      <c r="C657" s="325" t="s">
        <v>123</v>
      </c>
      <c r="D657" s="325" t="s">
        <v>38</v>
      </c>
      <c r="E657" s="325" t="s">
        <v>128</v>
      </c>
      <c r="F657" s="325" t="s">
        <v>129</v>
      </c>
      <c r="G657" s="325">
        <v>358</v>
      </c>
      <c r="H657" s="325" t="s">
        <v>207</v>
      </c>
      <c r="I657" s="325" t="s">
        <v>208</v>
      </c>
      <c r="J657" s="325" t="str">
        <f t="shared" si="20"/>
        <v>CharTraffordAge group30 to 39 years oldAge group30 to 39 years old</v>
      </c>
      <c r="K657" s="325" t="s">
        <v>478</v>
      </c>
      <c r="L657" s="325" t="s">
        <v>57</v>
      </c>
      <c r="M657" s="325" t="str">
        <f t="shared" si="21"/>
        <v>Age group30 to 39 years old</v>
      </c>
      <c r="N657" s="325">
        <v>44.1</v>
      </c>
      <c r="O657" s="325">
        <v>35.299999999999997</v>
      </c>
      <c r="P657" s="325">
        <v>51</v>
      </c>
      <c r="Q657" s="325">
        <v>36.4</v>
      </c>
    </row>
    <row r="658" spans="1:17" x14ac:dyDescent="0.25">
      <c r="A658" s="325">
        <v>201718</v>
      </c>
      <c r="B658" s="325" t="s">
        <v>144</v>
      </c>
      <c r="C658" s="325" t="s">
        <v>123</v>
      </c>
      <c r="D658" s="325" t="s">
        <v>38</v>
      </c>
      <c r="E658" s="325" t="s">
        <v>128</v>
      </c>
      <c r="F658" s="325" t="s">
        <v>129</v>
      </c>
      <c r="G658" s="325">
        <v>358</v>
      </c>
      <c r="H658" s="325" t="s">
        <v>207</v>
      </c>
      <c r="I658" s="325" t="s">
        <v>208</v>
      </c>
      <c r="J658" s="325" t="str">
        <f t="shared" si="20"/>
        <v>CharTraffordAge group40 to 49 years oldAge group40 to 49 years old</v>
      </c>
      <c r="K658" s="325" t="s">
        <v>478</v>
      </c>
      <c r="L658" s="325" t="s">
        <v>61</v>
      </c>
      <c r="M658" s="325" t="str">
        <f t="shared" si="21"/>
        <v>Age group40 to 49 years old</v>
      </c>
      <c r="N658" s="325">
        <v>29.7</v>
      </c>
      <c r="O658" s="325">
        <v>23.8</v>
      </c>
      <c r="P658" s="325">
        <v>34</v>
      </c>
      <c r="Q658" s="325">
        <v>24.3</v>
      </c>
    </row>
    <row r="659" spans="1:17" x14ac:dyDescent="0.25">
      <c r="A659" s="325">
        <v>201718</v>
      </c>
      <c r="B659" s="325" t="s">
        <v>144</v>
      </c>
      <c r="C659" s="325" t="s">
        <v>123</v>
      </c>
      <c r="D659" s="325" t="s">
        <v>38</v>
      </c>
      <c r="E659" s="325" t="s">
        <v>128</v>
      </c>
      <c r="F659" s="325" t="s">
        <v>129</v>
      </c>
      <c r="G659" s="325">
        <v>358</v>
      </c>
      <c r="H659" s="325" t="s">
        <v>207</v>
      </c>
      <c r="I659" s="325" t="s">
        <v>208</v>
      </c>
      <c r="J659" s="325" t="str">
        <f t="shared" si="20"/>
        <v>CharTraffordAge group50 years old and overAge group50 years old and over</v>
      </c>
      <c r="K659" s="325" t="s">
        <v>478</v>
      </c>
      <c r="L659" s="325" t="s">
        <v>90</v>
      </c>
      <c r="M659" s="325" t="str">
        <f t="shared" si="21"/>
        <v>Age group50 years old and over</v>
      </c>
      <c r="N659" s="325">
        <v>35.200000000000003</v>
      </c>
      <c r="O659" s="325">
        <v>28.2</v>
      </c>
      <c r="P659" s="325">
        <v>39</v>
      </c>
      <c r="Q659" s="325">
        <v>27.9</v>
      </c>
    </row>
    <row r="660" spans="1:17" x14ac:dyDescent="0.25">
      <c r="A660" s="325">
        <v>201718</v>
      </c>
      <c r="B660" s="325" t="s">
        <v>144</v>
      </c>
      <c r="C660" s="325" t="s">
        <v>123</v>
      </c>
      <c r="D660" s="325" t="s">
        <v>38</v>
      </c>
      <c r="E660" s="325" t="s">
        <v>128</v>
      </c>
      <c r="F660" s="325" t="s">
        <v>129</v>
      </c>
      <c r="G660" s="325">
        <v>877</v>
      </c>
      <c r="H660" s="325" t="s">
        <v>209</v>
      </c>
      <c r="I660" s="325" t="s">
        <v>210</v>
      </c>
      <c r="J660" s="325" t="str">
        <f t="shared" si="20"/>
        <v>CharWarringtonAge group20 to 29 years oldAge group20 to 29 years old</v>
      </c>
      <c r="K660" s="325" t="s">
        <v>478</v>
      </c>
      <c r="L660" s="325" t="s">
        <v>58</v>
      </c>
      <c r="M660" s="325" t="str">
        <f t="shared" si="21"/>
        <v>Age group20 to 29 years old</v>
      </c>
      <c r="N660" s="325">
        <v>20.5</v>
      </c>
      <c r="O660" s="325">
        <v>17</v>
      </c>
      <c r="P660" s="325">
        <v>21</v>
      </c>
      <c r="Q660" s="325">
        <v>16.899999999999999</v>
      </c>
    </row>
    <row r="661" spans="1:17" x14ac:dyDescent="0.25">
      <c r="A661" s="325">
        <v>201718</v>
      </c>
      <c r="B661" s="325" t="s">
        <v>144</v>
      </c>
      <c r="C661" s="325" t="s">
        <v>123</v>
      </c>
      <c r="D661" s="325" t="s">
        <v>38</v>
      </c>
      <c r="E661" s="325" t="s">
        <v>128</v>
      </c>
      <c r="F661" s="325" t="s">
        <v>129</v>
      </c>
      <c r="G661" s="325">
        <v>877</v>
      </c>
      <c r="H661" s="325" t="s">
        <v>209</v>
      </c>
      <c r="I661" s="325" t="s">
        <v>210</v>
      </c>
      <c r="J661" s="325" t="str">
        <f t="shared" si="20"/>
        <v>CharWarringtonAge group30 to 39 years oldAge group30 to 39 years old</v>
      </c>
      <c r="K661" s="325" t="s">
        <v>478</v>
      </c>
      <c r="L661" s="325" t="s">
        <v>57</v>
      </c>
      <c r="M661" s="325" t="str">
        <f t="shared" si="21"/>
        <v>Age group30 to 39 years old</v>
      </c>
      <c r="N661" s="325">
        <v>48</v>
      </c>
      <c r="O661" s="325">
        <v>39.799999999999997</v>
      </c>
      <c r="P661" s="325">
        <v>50</v>
      </c>
      <c r="Q661" s="325">
        <v>40.299999999999997</v>
      </c>
    </row>
    <row r="662" spans="1:17" x14ac:dyDescent="0.25">
      <c r="A662" s="325">
        <v>201718</v>
      </c>
      <c r="B662" s="325" t="s">
        <v>144</v>
      </c>
      <c r="C662" s="325" t="s">
        <v>123</v>
      </c>
      <c r="D662" s="325" t="s">
        <v>38</v>
      </c>
      <c r="E662" s="325" t="s">
        <v>128</v>
      </c>
      <c r="F662" s="325" t="s">
        <v>129</v>
      </c>
      <c r="G662" s="325">
        <v>877</v>
      </c>
      <c r="H662" s="325" t="s">
        <v>209</v>
      </c>
      <c r="I662" s="325" t="s">
        <v>210</v>
      </c>
      <c r="J662" s="325" t="str">
        <f t="shared" si="20"/>
        <v>CharWarringtonAge group40 to 49 years oldAge group40 to 49 years old</v>
      </c>
      <c r="K662" s="325" t="s">
        <v>478</v>
      </c>
      <c r="L662" s="325" t="s">
        <v>61</v>
      </c>
      <c r="M662" s="325" t="str">
        <f t="shared" si="21"/>
        <v>Age group40 to 49 years old</v>
      </c>
      <c r="N662" s="325">
        <v>26.8</v>
      </c>
      <c r="O662" s="325">
        <v>22.2</v>
      </c>
      <c r="P662" s="325">
        <v>27</v>
      </c>
      <c r="Q662" s="325">
        <v>21.8</v>
      </c>
    </row>
    <row r="663" spans="1:17" x14ac:dyDescent="0.25">
      <c r="A663" s="325">
        <v>201718</v>
      </c>
      <c r="B663" s="325" t="s">
        <v>144</v>
      </c>
      <c r="C663" s="325" t="s">
        <v>123</v>
      </c>
      <c r="D663" s="325" t="s">
        <v>38</v>
      </c>
      <c r="E663" s="325" t="s">
        <v>128</v>
      </c>
      <c r="F663" s="325" t="s">
        <v>129</v>
      </c>
      <c r="G663" s="325">
        <v>877</v>
      </c>
      <c r="H663" s="325" t="s">
        <v>209</v>
      </c>
      <c r="I663" s="325" t="s">
        <v>210</v>
      </c>
      <c r="J663" s="325" t="str">
        <f t="shared" si="20"/>
        <v>CharWarringtonAge group50 years old and overAge group50 years old and over</v>
      </c>
      <c r="K663" s="325" t="s">
        <v>478</v>
      </c>
      <c r="L663" s="325" t="s">
        <v>90</v>
      </c>
      <c r="M663" s="325" t="str">
        <f t="shared" si="21"/>
        <v>Age group50 years old and over</v>
      </c>
      <c r="N663" s="325">
        <v>25.4</v>
      </c>
      <c r="O663" s="325">
        <v>21.1</v>
      </c>
      <c r="P663" s="325">
        <v>26</v>
      </c>
      <c r="Q663" s="325">
        <v>21</v>
      </c>
    </row>
    <row r="664" spans="1:17" x14ac:dyDescent="0.25">
      <c r="A664" s="325">
        <v>201718</v>
      </c>
      <c r="B664" s="325" t="s">
        <v>144</v>
      </c>
      <c r="C664" s="325" t="s">
        <v>123</v>
      </c>
      <c r="D664" s="325" t="s">
        <v>38</v>
      </c>
      <c r="E664" s="325" t="s">
        <v>128</v>
      </c>
      <c r="F664" s="325" t="s">
        <v>129</v>
      </c>
      <c r="G664" s="325">
        <v>359</v>
      </c>
      <c r="H664" s="325" t="s">
        <v>211</v>
      </c>
      <c r="I664" s="325" t="s">
        <v>212</v>
      </c>
      <c r="J664" s="325" t="str">
        <f t="shared" si="20"/>
        <v>CharWiganAge group20 to 29 years oldAge group20 to 29 years old</v>
      </c>
      <c r="K664" s="325" t="s">
        <v>478</v>
      </c>
      <c r="L664" s="325" t="s">
        <v>58</v>
      </c>
      <c r="M664" s="325" t="str">
        <f t="shared" si="21"/>
        <v>Age group20 to 29 years old</v>
      </c>
      <c r="N664" s="325">
        <v>32.5</v>
      </c>
      <c r="O664" s="325">
        <v>16.7</v>
      </c>
      <c r="P664" s="325">
        <v>33</v>
      </c>
      <c r="Q664" s="325">
        <v>16.2</v>
      </c>
    </row>
    <row r="665" spans="1:17" x14ac:dyDescent="0.25">
      <c r="A665" s="325">
        <v>201718</v>
      </c>
      <c r="B665" s="325" t="s">
        <v>144</v>
      </c>
      <c r="C665" s="325" t="s">
        <v>123</v>
      </c>
      <c r="D665" s="325" t="s">
        <v>38</v>
      </c>
      <c r="E665" s="325" t="s">
        <v>128</v>
      </c>
      <c r="F665" s="325" t="s">
        <v>129</v>
      </c>
      <c r="G665" s="325">
        <v>359</v>
      </c>
      <c r="H665" s="325" t="s">
        <v>211</v>
      </c>
      <c r="I665" s="325" t="s">
        <v>212</v>
      </c>
      <c r="J665" s="325" t="str">
        <f t="shared" si="20"/>
        <v>CharWiganAge group30 to 39 years oldAge group30 to 39 years old</v>
      </c>
      <c r="K665" s="325" t="s">
        <v>478</v>
      </c>
      <c r="L665" s="325" t="s">
        <v>57</v>
      </c>
      <c r="M665" s="325" t="str">
        <f t="shared" si="21"/>
        <v>Age group30 to 39 years old</v>
      </c>
      <c r="N665" s="325">
        <v>69.2</v>
      </c>
      <c r="O665" s="325">
        <v>35.6</v>
      </c>
      <c r="P665" s="325">
        <v>72</v>
      </c>
      <c r="Q665" s="325">
        <v>35.299999999999997</v>
      </c>
    </row>
    <row r="666" spans="1:17" x14ac:dyDescent="0.25">
      <c r="A666" s="325">
        <v>201718</v>
      </c>
      <c r="B666" s="325" t="s">
        <v>144</v>
      </c>
      <c r="C666" s="325" t="s">
        <v>123</v>
      </c>
      <c r="D666" s="325" t="s">
        <v>38</v>
      </c>
      <c r="E666" s="325" t="s">
        <v>128</v>
      </c>
      <c r="F666" s="325" t="s">
        <v>129</v>
      </c>
      <c r="G666" s="325">
        <v>359</v>
      </c>
      <c r="H666" s="325" t="s">
        <v>211</v>
      </c>
      <c r="I666" s="325" t="s">
        <v>212</v>
      </c>
      <c r="J666" s="325" t="str">
        <f t="shared" si="20"/>
        <v>CharWiganAge group40 to 49 years oldAge group40 to 49 years old</v>
      </c>
      <c r="K666" s="325" t="s">
        <v>478</v>
      </c>
      <c r="L666" s="325" t="s">
        <v>61</v>
      </c>
      <c r="M666" s="325" t="str">
        <f t="shared" si="21"/>
        <v>Age group40 to 49 years old</v>
      </c>
      <c r="N666" s="325">
        <v>42.4</v>
      </c>
      <c r="O666" s="325">
        <v>21.8</v>
      </c>
      <c r="P666" s="325">
        <v>45</v>
      </c>
      <c r="Q666" s="325">
        <v>22.1</v>
      </c>
    </row>
    <row r="667" spans="1:17" x14ac:dyDescent="0.25">
      <c r="A667" s="325">
        <v>201718</v>
      </c>
      <c r="B667" s="325" t="s">
        <v>144</v>
      </c>
      <c r="C667" s="325" t="s">
        <v>123</v>
      </c>
      <c r="D667" s="325" t="s">
        <v>38</v>
      </c>
      <c r="E667" s="325" t="s">
        <v>128</v>
      </c>
      <c r="F667" s="325" t="s">
        <v>129</v>
      </c>
      <c r="G667" s="325">
        <v>359</v>
      </c>
      <c r="H667" s="325" t="s">
        <v>211</v>
      </c>
      <c r="I667" s="325" t="s">
        <v>212</v>
      </c>
      <c r="J667" s="325" t="str">
        <f t="shared" si="20"/>
        <v>CharWiganAge group50 years old and overAge group50 years old and over</v>
      </c>
      <c r="K667" s="325" t="s">
        <v>478</v>
      </c>
      <c r="L667" s="325" t="s">
        <v>90</v>
      </c>
      <c r="M667" s="325" t="str">
        <f t="shared" si="21"/>
        <v>Age group50 years old and over</v>
      </c>
      <c r="N667" s="325">
        <v>50.5</v>
      </c>
      <c r="O667" s="325">
        <v>25.9</v>
      </c>
      <c r="P667" s="325">
        <v>54</v>
      </c>
      <c r="Q667" s="325">
        <v>26.5</v>
      </c>
    </row>
    <row r="668" spans="1:17" x14ac:dyDescent="0.25">
      <c r="A668" s="325">
        <v>201718</v>
      </c>
      <c r="B668" s="325" t="s">
        <v>144</v>
      </c>
      <c r="C668" s="325" t="s">
        <v>123</v>
      </c>
      <c r="D668" s="325" t="s">
        <v>38</v>
      </c>
      <c r="E668" s="325" t="s">
        <v>128</v>
      </c>
      <c r="F668" s="325" t="s">
        <v>129</v>
      </c>
      <c r="G668" s="325">
        <v>344</v>
      </c>
      <c r="H668" s="325" t="s">
        <v>213</v>
      </c>
      <c r="I668" s="325" t="s">
        <v>214</v>
      </c>
      <c r="J668" s="325" t="str">
        <f t="shared" si="20"/>
        <v>CharWirralAge group20 to 29 years oldAge group20 to 29 years old</v>
      </c>
      <c r="K668" s="325" t="s">
        <v>478</v>
      </c>
      <c r="L668" s="325" t="s">
        <v>58</v>
      </c>
      <c r="M668" s="325" t="str">
        <f t="shared" si="21"/>
        <v>Age group20 to 29 years old</v>
      </c>
      <c r="N668" s="325">
        <v>26</v>
      </c>
      <c r="O668" s="325">
        <v>12.2</v>
      </c>
      <c r="P668" s="325">
        <v>26</v>
      </c>
      <c r="Q668" s="325">
        <v>11.7</v>
      </c>
    </row>
    <row r="669" spans="1:17" x14ac:dyDescent="0.25">
      <c r="A669" s="325">
        <v>201718</v>
      </c>
      <c r="B669" s="325" t="s">
        <v>144</v>
      </c>
      <c r="C669" s="325" t="s">
        <v>123</v>
      </c>
      <c r="D669" s="325" t="s">
        <v>38</v>
      </c>
      <c r="E669" s="325" t="s">
        <v>128</v>
      </c>
      <c r="F669" s="325" t="s">
        <v>129</v>
      </c>
      <c r="G669" s="325">
        <v>344</v>
      </c>
      <c r="H669" s="325" t="s">
        <v>213</v>
      </c>
      <c r="I669" s="325" t="s">
        <v>214</v>
      </c>
      <c r="J669" s="325" t="str">
        <f t="shared" si="20"/>
        <v>CharWirralAge group30 to 39 years oldAge group30 to 39 years old</v>
      </c>
      <c r="K669" s="325" t="s">
        <v>478</v>
      </c>
      <c r="L669" s="325" t="s">
        <v>57</v>
      </c>
      <c r="M669" s="325" t="str">
        <f t="shared" si="21"/>
        <v>Age group30 to 39 years old</v>
      </c>
      <c r="N669" s="325">
        <v>66.5</v>
      </c>
      <c r="O669" s="325">
        <v>31.3</v>
      </c>
      <c r="P669" s="325">
        <v>71</v>
      </c>
      <c r="Q669" s="325">
        <v>32</v>
      </c>
    </row>
    <row r="670" spans="1:17" x14ac:dyDescent="0.25">
      <c r="A670" s="325">
        <v>201718</v>
      </c>
      <c r="B670" s="325" t="s">
        <v>144</v>
      </c>
      <c r="C670" s="325" t="s">
        <v>123</v>
      </c>
      <c r="D670" s="325" t="s">
        <v>38</v>
      </c>
      <c r="E670" s="325" t="s">
        <v>128</v>
      </c>
      <c r="F670" s="325" t="s">
        <v>129</v>
      </c>
      <c r="G670" s="325">
        <v>344</v>
      </c>
      <c r="H670" s="325" t="s">
        <v>213</v>
      </c>
      <c r="I670" s="325" t="s">
        <v>214</v>
      </c>
      <c r="J670" s="325" t="str">
        <f t="shared" si="20"/>
        <v>CharWirralAge group40 to 49 years oldAge group40 to 49 years old</v>
      </c>
      <c r="K670" s="325" t="s">
        <v>478</v>
      </c>
      <c r="L670" s="325" t="s">
        <v>61</v>
      </c>
      <c r="M670" s="325" t="str">
        <f t="shared" si="21"/>
        <v>Age group40 to 49 years old</v>
      </c>
      <c r="N670" s="325">
        <v>53.5</v>
      </c>
      <c r="O670" s="325">
        <v>25.2</v>
      </c>
      <c r="P670" s="325">
        <v>55</v>
      </c>
      <c r="Q670" s="325">
        <v>24.8</v>
      </c>
    </row>
    <row r="671" spans="1:17" x14ac:dyDescent="0.25">
      <c r="A671" s="325">
        <v>201718</v>
      </c>
      <c r="B671" s="325" t="s">
        <v>144</v>
      </c>
      <c r="C671" s="325" t="s">
        <v>123</v>
      </c>
      <c r="D671" s="325" t="s">
        <v>38</v>
      </c>
      <c r="E671" s="325" t="s">
        <v>128</v>
      </c>
      <c r="F671" s="325" t="s">
        <v>129</v>
      </c>
      <c r="G671" s="325">
        <v>344</v>
      </c>
      <c r="H671" s="325" t="s">
        <v>213</v>
      </c>
      <c r="I671" s="325" t="s">
        <v>214</v>
      </c>
      <c r="J671" s="325" t="str">
        <f t="shared" si="20"/>
        <v>CharWirralAge group50 years old and overAge group50 years old and over</v>
      </c>
      <c r="K671" s="325" t="s">
        <v>478</v>
      </c>
      <c r="L671" s="325" t="s">
        <v>90</v>
      </c>
      <c r="M671" s="325" t="str">
        <f t="shared" si="21"/>
        <v>Age group50 years old and over</v>
      </c>
      <c r="N671" s="325">
        <v>66.2</v>
      </c>
      <c r="O671" s="325">
        <v>31.2</v>
      </c>
      <c r="P671" s="325">
        <v>70</v>
      </c>
      <c r="Q671" s="325">
        <v>31.5</v>
      </c>
    </row>
    <row r="672" spans="1:17" x14ac:dyDescent="0.25">
      <c r="A672" s="325">
        <v>201718</v>
      </c>
      <c r="B672" s="325" t="s">
        <v>144</v>
      </c>
      <c r="C672" s="325" t="s">
        <v>123</v>
      </c>
      <c r="D672" s="325" t="s">
        <v>38</v>
      </c>
      <c r="E672" s="325" t="s">
        <v>130</v>
      </c>
      <c r="F672" s="325" t="s">
        <v>131</v>
      </c>
      <c r="G672" s="325">
        <v>370</v>
      </c>
      <c r="H672" s="325" t="s">
        <v>215</v>
      </c>
      <c r="I672" s="325" t="s">
        <v>216</v>
      </c>
      <c r="J672" s="325" t="str">
        <f t="shared" si="20"/>
        <v>CharBarnsleyAge group20 to 29 years oldAge group20 to 29 years old</v>
      </c>
      <c r="K672" s="325" t="s">
        <v>478</v>
      </c>
      <c r="L672" s="325" t="s">
        <v>58</v>
      </c>
      <c r="M672" s="325" t="str">
        <f t="shared" si="21"/>
        <v>Age group20 to 29 years old</v>
      </c>
      <c r="N672" s="325">
        <v>27</v>
      </c>
      <c r="O672" s="325">
        <v>20</v>
      </c>
      <c r="P672" s="325">
        <v>28</v>
      </c>
      <c r="Q672" s="325">
        <v>19.2</v>
      </c>
    </row>
    <row r="673" spans="1:17" x14ac:dyDescent="0.25">
      <c r="A673" s="325">
        <v>201718</v>
      </c>
      <c r="B673" s="325" t="s">
        <v>144</v>
      </c>
      <c r="C673" s="325" t="s">
        <v>123</v>
      </c>
      <c r="D673" s="325" t="s">
        <v>38</v>
      </c>
      <c r="E673" s="325" t="s">
        <v>130</v>
      </c>
      <c r="F673" s="325" t="s">
        <v>131</v>
      </c>
      <c r="G673" s="325">
        <v>370</v>
      </c>
      <c r="H673" s="325" t="s">
        <v>215</v>
      </c>
      <c r="I673" s="325" t="s">
        <v>216</v>
      </c>
      <c r="J673" s="325" t="str">
        <f t="shared" si="20"/>
        <v>CharBarnsleyAge group30 to 39 years oldAge group30 to 39 years old</v>
      </c>
      <c r="K673" s="325" t="s">
        <v>478</v>
      </c>
      <c r="L673" s="325" t="s">
        <v>57</v>
      </c>
      <c r="M673" s="325" t="str">
        <f t="shared" si="21"/>
        <v>Age group30 to 39 years old</v>
      </c>
      <c r="N673" s="325">
        <v>35.5</v>
      </c>
      <c r="O673" s="325">
        <v>26.2</v>
      </c>
      <c r="P673" s="325">
        <v>40</v>
      </c>
      <c r="Q673" s="325">
        <v>27.4</v>
      </c>
    </row>
    <row r="674" spans="1:17" x14ac:dyDescent="0.25">
      <c r="A674" s="325">
        <v>201718</v>
      </c>
      <c r="B674" s="325" t="s">
        <v>144</v>
      </c>
      <c r="C674" s="325" t="s">
        <v>123</v>
      </c>
      <c r="D674" s="325" t="s">
        <v>38</v>
      </c>
      <c r="E674" s="325" t="s">
        <v>130</v>
      </c>
      <c r="F674" s="325" t="s">
        <v>131</v>
      </c>
      <c r="G674" s="325">
        <v>370</v>
      </c>
      <c r="H674" s="325" t="s">
        <v>215</v>
      </c>
      <c r="I674" s="325" t="s">
        <v>216</v>
      </c>
      <c r="J674" s="325" t="str">
        <f t="shared" si="20"/>
        <v>CharBarnsleyAge group40 to 49 years oldAge group40 to 49 years old</v>
      </c>
      <c r="K674" s="325" t="s">
        <v>478</v>
      </c>
      <c r="L674" s="325" t="s">
        <v>61</v>
      </c>
      <c r="M674" s="325" t="str">
        <f t="shared" si="21"/>
        <v>Age group40 to 49 years old</v>
      </c>
      <c r="N674" s="325">
        <v>24.8</v>
      </c>
      <c r="O674" s="325">
        <v>18.3</v>
      </c>
      <c r="P674" s="325">
        <v>27</v>
      </c>
      <c r="Q674" s="325">
        <v>18.5</v>
      </c>
    </row>
    <row r="675" spans="1:17" x14ac:dyDescent="0.25">
      <c r="A675" s="325">
        <v>201718</v>
      </c>
      <c r="B675" s="325" t="s">
        <v>144</v>
      </c>
      <c r="C675" s="325" t="s">
        <v>123</v>
      </c>
      <c r="D675" s="325" t="s">
        <v>38</v>
      </c>
      <c r="E675" s="325" t="s">
        <v>130</v>
      </c>
      <c r="F675" s="325" t="s">
        <v>131</v>
      </c>
      <c r="G675" s="325">
        <v>370</v>
      </c>
      <c r="H675" s="325" t="s">
        <v>215</v>
      </c>
      <c r="I675" s="325" t="s">
        <v>216</v>
      </c>
      <c r="J675" s="325" t="str">
        <f t="shared" si="20"/>
        <v>CharBarnsleyAge group50 years old and overAge group50 years old and over</v>
      </c>
      <c r="K675" s="325" t="s">
        <v>478</v>
      </c>
      <c r="L675" s="325" t="s">
        <v>90</v>
      </c>
      <c r="M675" s="325" t="str">
        <f t="shared" si="21"/>
        <v>Age group50 years old and over</v>
      </c>
      <c r="N675" s="325">
        <v>48</v>
      </c>
      <c r="O675" s="325">
        <v>35.5</v>
      </c>
      <c r="P675" s="325">
        <v>51</v>
      </c>
      <c r="Q675" s="325">
        <v>34.9</v>
      </c>
    </row>
    <row r="676" spans="1:17" x14ac:dyDescent="0.25">
      <c r="A676" s="325">
        <v>201718</v>
      </c>
      <c r="B676" s="325" t="s">
        <v>144</v>
      </c>
      <c r="C676" s="325" t="s">
        <v>123</v>
      </c>
      <c r="D676" s="325" t="s">
        <v>38</v>
      </c>
      <c r="E676" s="325" t="s">
        <v>130</v>
      </c>
      <c r="F676" s="325" t="s">
        <v>131</v>
      </c>
      <c r="G676" s="325">
        <v>380</v>
      </c>
      <c r="H676" s="325" t="s">
        <v>217</v>
      </c>
      <c r="I676" s="325" t="s">
        <v>218</v>
      </c>
      <c r="J676" s="325" t="str">
        <f t="shared" si="20"/>
        <v>CharBradfordAge group20 to 29 years oldAge group20 to 29 years old</v>
      </c>
      <c r="K676" s="325" t="s">
        <v>478</v>
      </c>
      <c r="L676" s="325" t="s">
        <v>58</v>
      </c>
      <c r="M676" s="325" t="str">
        <f t="shared" si="21"/>
        <v>Age group20 to 29 years old</v>
      </c>
      <c r="N676" s="325">
        <v>85.4</v>
      </c>
      <c r="O676" s="325">
        <v>22.8</v>
      </c>
      <c r="P676" s="325">
        <v>88</v>
      </c>
      <c r="Q676" s="325">
        <v>21.5</v>
      </c>
    </row>
    <row r="677" spans="1:17" x14ac:dyDescent="0.25">
      <c r="A677" s="325">
        <v>201718</v>
      </c>
      <c r="B677" s="325" t="s">
        <v>144</v>
      </c>
      <c r="C677" s="325" t="s">
        <v>123</v>
      </c>
      <c r="D677" s="325" t="s">
        <v>38</v>
      </c>
      <c r="E677" s="325" t="s">
        <v>130</v>
      </c>
      <c r="F677" s="325" t="s">
        <v>131</v>
      </c>
      <c r="G677" s="325">
        <v>380</v>
      </c>
      <c r="H677" s="325" t="s">
        <v>217</v>
      </c>
      <c r="I677" s="325" t="s">
        <v>218</v>
      </c>
      <c r="J677" s="325" t="str">
        <f t="shared" si="20"/>
        <v>CharBradfordAge group30 to 39 years oldAge group30 to 39 years old</v>
      </c>
      <c r="K677" s="325" t="s">
        <v>478</v>
      </c>
      <c r="L677" s="325" t="s">
        <v>57</v>
      </c>
      <c r="M677" s="325" t="str">
        <f t="shared" si="21"/>
        <v>Age group30 to 39 years old</v>
      </c>
      <c r="N677" s="325">
        <v>96.3</v>
      </c>
      <c r="O677" s="325">
        <v>25.7</v>
      </c>
      <c r="P677" s="325">
        <v>111</v>
      </c>
      <c r="Q677" s="325">
        <v>27.1</v>
      </c>
    </row>
    <row r="678" spans="1:17" x14ac:dyDescent="0.25">
      <c r="A678" s="325">
        <v>201718</v>
      </c>
      <c r="B678" s="325" t="s">
        <v>144</v>
      </c>
      <c r="C678" s="325" t="s">
        <v>123</v>
      </c>
      <c r="D678" s="325" t="s">
        <v>38</v>
      </c>
      <c r="E678" s="325" t="s">
        <v>130</v>
      </c>
      <c r="F678" s="325" t="s">
        <v>131</v>
      </c>
      <c r="G678" s="325">
        <v>380</v>
      </c>
      <c r="H678" s="325" t="s">
        <v>217</v>
      </c>
      <c r="I678" s="325" t="s">
        <v>218</v>
      </c>
      <c r="J678" s="325" t="str">
        <f t="shared" si="20"/>
        <v>CharBradfordAge group40 to 49 years oldAge group40 to 49 years old</v>
      </c>
      <c r="K678" s="325" t="s">
        <v>478</v>
      </c>
      <c r="L678" s="325" t="s">
        <v>61</v>
      </c>
      <c r="M678" s="325" t="str">
        <f t="shared" si="21"/>
        <v>Age group40 to 49 years old</v>
      </c>
      <c r="N678" s="325">
        <v>97.5</v>
      </c>
      <c r="O678" s="325">
        <v>26</v>
      </c>
      <c r="P678" s="325">
        <v>105</v>
      </c>
      <c r="Q678" s="325">
        <v>25.7</v>
      </c>
    </row>
    <row r="679" spans="1:17" x14ac:dyDescent="0.25">
      <c r="A679" s="325">
        <v>201718</v>
      </c>
      <c r="B679" s="325" t="s">
        <v>144</v>
      </c>
      <c r="C679" s="325" t="s">
        <v>123</v>
      </c>
      <c r="D679" s="325" t="s">
        <v>38</v>
      </c>
      <c r="E679" s="325" t="s">
        <v>130</v>
      </c>
      <c r="F679" s="325" t="s">
        <v>131</v>
      </c>
      <c r="G679" s="325">
        <v>380</v>
      </c>
      <c r="H679" s="325" t="s">
        <v>217</v>
      </c>
      <c r="I679" s="325" t="s">
        <v>218</v>
      </c>
      <c r="J679" s="325" t="str">
        <f t="shared" si="20"/>
        <v>CharBradfordAge group50 years old and overAge group50 years old and over</v>
      </c>
      <c r="K679" s="325" t="s">
        <v>478</v>
      </c>
      <c r="L679" s="325" t="s">
        <v>90</v>
      </c>
      <c r="M679" s="325" t="str">
        <f t="shared" si="21"/>
        <v>Age group50 years old and over</v>
      </c>
      <c r="N679" s="325">
        <v>95.1</v>
      </c>
      <c r="O679" s="325">
        <v>25.4</v>
      </c>
      <c r="P679" s="325">
        <v>105</v>
      </c>
      <c r="Q679" s="325">
        <v>25.7</v>
      </c>
    </row>
    <row r="680" spans="1:17" x14ac:dyDescent="0.25">
      <c r="A680" s="325">
        <v>201718</v>
      </c>
      <c r="B680" s="325" t="s">
        <v>144</v>
      </c>
      <c r="C680" s="325" t="s">
        <v>123</v>
      </c>
      <c r="D680" s="325" t="s">
        <v>38</v>
      </c>
      <c r="E680" s="325" t="s">
        <v>130</v>
      </c>
      <c r="F680" s="325" t="s">
        <v>131</v>
      </c>
      <c r="G680" s="325">
        <v>381</v>
      </c>
      <c r="H680" s="325" t="s">
        <v>219</v>
      </c>
      <c r="I680" s="325" t="s">
        <v>220</v>
      </c>
      <c r="J680" s="325" t="str">
        <f t="shared" si="20"/>
        <v>CharCalderdaleAge group20 to 29 years oldAge group20 to 29 years old</v>
      </c>
      <c r="K680" s="325" t="s">
        <v>478</v>
      </c>
      <c r="L680" s="325" t="s">
        <v>58</v>
      </c>
      <c r="M680" s="325" t="str">
        <f t="shared" si="21"/>
        <v>Age group20 to 29 years old</v>
      </c>
      <c r="N680" s="325">
        <v>28.3</v>
      </c>
      <c r="O680" s="325">
        <v>20.5</v>
      </c>
      <c r="P680" s="325">
        <v>29</v>
      </c>
      <c r="Q680" s="325">
        <v>19.899999999999999</v>
      </c>
    </row>
    <row r="681" spans="1:17" x14ac:dyDescent="0.25">
      <c r="A681" s="325">
        <v>201718</v>
      </c>
      <c r="B681" s="325" t="s">
        <v>144</v>
      </c>
      <c r="C681" s="325" t="s">
        <v>123</v>
      </c>
      <c r="D681" s="325" t="s">
        <v>38</v>
      </c>
      <c r="E681" s="325" t="s">
        <v>130</v>
      </c>
      <c r="F681" s="325" t="s">
        <v>131</v>
      </c>
      <c r="G681" s="325">
        <v>381</v>
      </c>
      <c r="H681" s="325" t="s">
        <v>219</v>
      </c>
      <c r="I681" s="325" t="s">
        <v>220</v>
      </c>
      <c r="J681" s="325" t="str">
        <f t="shared" si="20"/>
        <v>CharCalderdaleAge group30 to 39 years oldAge group30 to 39 years old</v>
      </c>
      <c r="K681" s="325" t="s">
        <v>478</v>
      </c>
      <c r="L681" s="325" t="s">
        <v>57</v>
      </c>
      <c r="M681" s="325" t="str">
        <f t="shared" si="21"/>
        <v>Age group30 to 39 years old</v>
      </c>
      <c r="N681" s="325">
        <v>47.5</v>
      </c>
      <c r="O681" s="325">
        <v>34.5</v>
      </c>
      <c r="P681" s="325">
        <v>52</v>
      </c>
      <c r="Q681" s="325">
        <v>35.6</v>
      </c>
    </row>
    <row r="682" spans="1:17" x14ac:dyDescent="0.25">
      <c r="A682" s="325">
        <v>201718</v>
      </c>
      <c r="B682" s="325" t="s">
        <v>144</v>
      </c>
      <c r="C682" s="325" t="s">
        <v>123</v>
      </c>
      <c r="D682" s="325" t="s">
        <v>38</v>
      </c>
      <c r="E682" s="325" t="s">
        <v>130</v>
      </c>
      <c r="F682" s="325" t="s">
        <v>131</v>
      </c>
      <c r="G682" s="325">
        <v>381</v>
      </c>
      <c r="H682" s="325" t="s">
        <v>219</v>
      </c>
      <c r="I682" s="325" t="s">
        <v>220</v>
      </c>
      <c r="J682" s="325" t="str">
        <f t="shared" si="20"/>
        <v>CharCalderdaleAge group40 to 49 years oldAge group40 to 49 years old</v>
      </c>
      <c r="K682" s="325" t="s">
        <v>478</v>
      </c>
      <c r="L682" s="325" t="s">
        <v>61</v>
      </c>
      <c r="M682" s="325" t="str">
        <f t="shared" si="21"/>
        <v>Age group40 to 49 years old</v>
      </c>
      <c r="N682" s="325">
        <v>30.5</v>
      </c>
      <c r="O682" s="325">
        <v>22.2</v>
      </c>
      <c r="P682" s="325">
        <v>32</v>
      </c>
      <c r="Q682" s="325">
        <v>21.9</v>
      </c>
    </row>
    <row r="683" spans="1:17" x14ac:dyDescent="0.25">
      <c r="A683" s="325">
        <v>201718</v>
      </c>
      <c r="B683" s="325" t="s">
        <v>144</v>
      </c>
      <c r="C683" s="325" t="s">
        <v>123</v>
      </c>
      <c r="D683" s="325" t="s">
        <v>38</v>
      </c>
      <c r="E683" s="325" t="s">
        <v>130</v>
      </c>
      <c r="F683" s="325" t="s">
        <v>131</v>
      </c>
      <c r="G683" s="325">
        <v>381</v>
      </c>
      <c r="H683" s="325" t="s">
        <v>219</v>
      </c>
      <c r="I683" s="325" t="s">
        <v>220</v>
      </c>
      <c r="J683" s="325" t="str">
        <f t="shared" si="20"/>
        <v>CharCalderdaleAge group50 years old and overAge group50 years old and over</v>
      </c>
      <c r="K683" s="325" t="s">
        <v>478</v>
      </c>
      <c r="L683" s="325" t="s">
        <v>90</v>
      </c>
      <c r="M683" s="325" t="str">
        <f t="shared" si="21"/>
        <v>Age group50 years old and over</v>
      </c>
      <c r="N683" s="325">
        <v>31.5</v>
      </c>
      <c r="O683" s="325">
        <v>22.9</v>
      </c>
      <c r="P683" s="325">
        <v>33</v>
      </c>
      <c r="Q683" s="325">
        <v>22.6</v>
      </c>
    </row>
    <row r="684" spans="1:17" x14ac:dyDescent="0.25">
      <c r="A684" s="325">
        <v>201718</v>
      </c>
      <c r="B684" s="325" t="s">
        <v>144</v>
      </c>
      <c r="C684" s="325" t="s">
        <v>123</v>
      </c>
      <c r="D684" s="325" t="s">
        <v>38</v>
      </c>
      <c r="E684" s="325" t="s">
        <v>130</v>
      </c>
      <c r="F684" s="325" t="s">
        <v>131</v>
      </c>
      <c r="G684" s="325">
        <v>371</v>
      </c>
      <c r="H684" s="325" t="s">
        <v>221</v>
      </c>
      <c r="I684" s="325" t="s">
        <v>222</v>
      </c>
      <c r="J684" s="325" t="str">
        <f t="shared" si="20"/>
        <v>CharDoncasterAge group20 to 29 years oldAge group20 to 29 years old</v>
      </c>
      <c r="K684" s="325" t="s">
        <v>478</v>
      </c>
      <c r="L684" s="325" t="s">
        <v>58</v>
      </c>
      <c r="M684" s="325" t="str">
        <f t="shared" si="21"/>
        <v>Age group20 to 29 years old</v>
      </c>
      <c r="N684" s="325">
        <v>27.5</v>
      </c>
      <c r="O684" s="325">
        <v>13.9</v>
      </c>
      <c r="P684" s="325">
        <v>29</v>
      </c>
      <c r="Q684" s="325">
        <v>13.9</v>
      </c>
    </row>
    <row r="685" spans="1:17" x14ac:dyDescent="0.25">
      <c r="A685" s="325">
        <v>201718</v>
      </c>
      <c r="B685" s="325" t="s">
        <v>144</v>
      </c>
      <c r="C685" s="325" t="s">
        <v>123</v>
      </c>
      <c r="D685" s="325" t="s">
        <v>38</v>
      </c>
      <c r="E685" s="325" t="s">
        <v>130</v>
      </c>
      <c r="F685" s="325" t="s">
        <v>131</v>
      </c>
      <c r="G685" s="325">
        <v>371</v>
      </c>
      <c r="H685" s="325" t="s">
        <v>221</v>
      </c>
      <c r="I685" s="325" t="s">
        <v>222</v>
      </c>
      <c r="J685" s="325" t="str">
        <f t="shared" si="20"/>
        <v>CharDoncasterAge group30 to 39 years oldAge group30 to 39 years old</v>
      </c>
      <c r="K685" s="325" t="s">
        <v>478</v>
      </c>
      <c r="L685" s="325" t="s">
        <v>57</v>
      </c>
      <c r="M685" s="325" t="str">
        <f t="shared" si="21"/>
        <v>Age group30 to 39 years old</v>
      </c>
      <c r="N685" s="325">
        <v>56.6</v>
      </c>
      <c r="O685" s="325">
        <v>28.6</v>
      </c>
      <c r="P685" s="325">
        <v>60</v>
      </c>
      <c r="Q685" s="325">
        <v>28.7</v>
      </c>
    </row>
    <row r="686" spans="1:17" x14ac:dyDescent="0.25">
      <c r="A686" s="325">
        <v>201718</v>
      </c>
      <c r="B686" s="325" t="s">
        <v>144</v>
      </c>
      <c r="C686" s="325" t="s">
        <v>123</v>
      </c>
      <c r="D686" s="325" t="s">
        <v>38</v>
      </c>
      <c r="E686" s="325" t="s">
        <v>130</v>
      </c>
      <c r="F686" s="325" t="s">
        <v>131</v>
      </c>
      <c r="G686" s="325">
        <v>371</v>
      </c>
      <c r="H686" s="325" t="s">
        <v>221</v>
      </c>
      <c r="I686" s="325" t="s">
        <v>222</v>
      </c>
      <c r="J686" s="325" t="str">
        <f t="shared" si="20"/>
        <v>CharDoncasterAge group40 to 49 years oldAge group40 to 49 years old</v>
      </c>
      <c r="K686" s="325" t="s">
        <v>478</v>
      </c>
      <c r="L686" s="325" t="s">
        <v>61</v>
      </c>
      <c r="M686" s="325" t="str">
        <f t="shared" si="21"/>
        <v>Age group40 to 49 years old</v>
      </c>
      <c r="N686" s="325">
        <v>52.8</v>
      </c>
      <c r="O686" s="325">
        <v>26.7</v>
      </c>
      <c r="P686" s="325">
        <v>56</v>
      </c>
      <c r="Q686" s="325">
        <v>26.8</v>
      </c>
    </row>
    <row r="687" spans="1:17" x14ac:dyDescent="0.25">
      <c r="A687" s="325">
        <v>201718</v>
      </c>
      <c r="B687" s="325" t="s">
        <v>144</v>
      </c>
      <c r="C687" s="325" t="s">
        <v>123</v>
      </c>
      <c r="D687" s="325" t="s">
        <v>38</v>
      </c>
      <c r="E687" s="325" t="s">
        <v>130</v>
      </c>
      <c r="F687" s="325" t="s">
        <v>131</v>
      </c>
      <c r="G687" s="325">
        <v>371</v>
      </c>
      <c r="H687" s="325" t="s">
        <v>221</v>
      </c>
      <c r="I687" s="325" t="s">
        <v>222</v>
      </c>
      <c r="J687" s="325" t="str">
        <f t="shared" si="20"/>
        <v>CharDoncasterAge group50 years old and overAge group50 years old and over</v>
      </c>
      <c r="K687" s="325" t="s">
        <v>478</v>
      </c>
      <c r="L687" s="325" t="s">
        <v>90</v>
      </c>
      <c r="M687" s="325" t="str">
        <f t="shared" si="21"/>
        <v>Age group50 years old and over</v>
      </c>
      <c r="N687" s="325">
        <v>60.6</v>
      </c>
      <c r="O687" s="325">
        <v>30.7</v>
      </c>
      <c r="P687" s="325">
        <v>64</v>
      </c>
      <c r="Q687" s="325">
        <v>30.6</v>
      </c>
    </row>
    <row r="688" spans="1:17" x14ac:dyDescent="0.25">
      <c r="A688" s="325">
        <v>201718</v>
      </c>
      <c r="B688" s="325" t="s">
        <v>144</v>
      </c>
      <c r="C688" s="325" t="s">
        <v>123</v>
      </c>
      <c r="D688" s="325" t="s">
        <v>38</v>
      </c>
      <c r="E688" s="325" t="s">
        <v>130</v>
      </c>
      <c r="F688" s="325" t="s">
        <v>131</v>
      </c>
      <c r="G688" s="325">
        <v>811</v>
      </c>
      <c r="H688" s="325" t="s">
        <v>223</v>
      </c>
      <c r="I688" s="325" t="s">
        <v>224</v>
      </c>
      <c r="J688" s="325" t="str">
        <f t="shared" si="20"/>
        <v>CharEast Riding of YorkshireAge group20 to 29 years oldAge group20 to 29 years old</v>
      </c>
      <c r="K688" s="325" t="s">
        <v>478</v>
      </c>
      <c r="L688" s="325" t="s">
        <v>58</v>
      </c>
      <c r="M688" s="325" t="str">
        <f t="shared" si="21"/>
        <v>Age group20 to 29 years old</v>
      </c>
      <c r="N688" s="325">
        <v>23.9</v>
      </c>
      <c r="O688" s="325">
        <v>16.399999999999999</v>
      </c>
      <c r="P688" s="325">
        <v>24</v>
      </c>
      <c r="Q688" s="325">
        <v>15.3</v>
      </c>
    </row>
    <row r="689" spans="1:17" x14ac:dyDescent="0.25">
      <c r="A689" s="325">
        <v>201718</v>
      </c>
      <c r="B689" s="325" t="s">
        <v>144</v>
      </c>
      <c r="C689" s="325" t="s">
        <v>123</v>
      </c>
      <c r="D689" s="325" t="s">
        <v>38</v>
      </c>
      <c r="E689" s="325" t="s">
        <v>130</v>
      </c>
      <c r="F689" s="325" t="s">
        <v>131</v>
      </c>
      <c r="G689" s="325">
        <v>811</v>
      </c>
      <c r="H689" s="325" t="s">
        <v>223</v>
      </c>
      <c r="I689" s="325" t="s">
        <v>224</v>
      </c>
      <c r="J689" s="325" t="str">
        <f t="shared" si="20"/>
        <v>CharEast Riding of YorkshireAge group30 to 39 years oldAge group30 to 39 years old</v>
      </c>
      <c r="K689" s="325" t="s">
        <v>478</v>
      </c>
      <c r="L689" s="325" t="s">
        <v>57</v>
      </c>
      <c r="M689" s="325" t="str">
        <f t="shared" si="21"/>
        <v>Age group30 to 39 years old</v>
      </c>
      <c r="N689" s="325">
        <v>42.4</v>
      </c>
      <c r="O689" s="325">
        <v>29.2</v>
      </c>
      <c r="P689" s="325">
        <v>49</v>
      </c>
      <c r="Q689" s="325">
        <v>31.2</v>
      </c>
    </row>
    <row r="690" spans="1:17" x14ac:dyDescent="0.25">
      <c r="A690" s="325">
        <v>201718</v>
      </c>
      <c r="B690" s="325" t="s">
        <v>144</v>
      </c>
      <c r="C690" s="325" t="s">
        <v>123</v>
      </c>
      <c r="D690" s="325" t="s">
        <v>38</v>
      </c>
      <c r="E690" s="325" t="s">
        <v>130</v>
      </c>
      <c r="F690" s="325" t="s">
        <v>131</v>
      </c>
      <c r="G690" s="325">
        <v>811</v>
      </c>
      <c r="H690" s="325" t="s">
        <v>223</v>
      </c>
      <c r="I690" s="325" t="s">
        <v>224</v>
      </c>
      <c r="J690" s="325" t="str">
        <f t="shared" si="20"/>
        <v>CharEast Riding of YorkshireAge group40 to 49 years oldAge group40 to 49 years old</v>
      </c>
      <c r="K690" s="325" t="s">
        <v>478</v>
      </c>
      <c r="L690" s="325" t="s">
        <v>61</v>
      </c>
      <c r="M690" s="325" t="str">
        <f t="shared" si="21"/>
        <v>Age group40 to 49 years old</v>
      </c>
      <c r="N690" s="325">
        <v>40.9</v>
      </c>
      <c r="O690" s="325">
        <v>28.1</v>
      </c>
      <c r="P690" s="325">
        <v>42</v>
      </c>
      <c r="Q690" s="325">
        <v>26.8</v>
      </c>
    </row>
    <row r="691" spans="1:17" x14ac:dyDescent="0.25">
      <c r="A691" s="325">
        <v>201718</v>
      </c>
      <c r="B691" s="325" t="s">
        <v>144</v>
      </c>
      <c r="C691" s="325" t="s">
        <v>123</v>
      </c>
      <c r="D691" s="325" t="s">
        <v>38</v>
      </c>
      <c r="E691" s="325" t="s">
        <v>130</v>
      </c>
      <c r="F691" s="325" t="s">
        <v>131</v>
      </c>
      <c r="G691" s="325">
        <v>811</v>
      </c>
      <c r="H691" s="325" t="s">
        <v>223</v>
      </c>
      <c r="I691" s="325" t="s">
        <v>224</v>
      </c>
      <c r="J691" s="325" t="str">
        <f t="shared" si="20"/>
        <v>CharEast Riding of YorkshireAge group50 years old and overAge group50 years old and over</v>
      </c>
      <c r="K691" s="325" t="s">
        <v>478</v>
      </c>
      <c r="L691" s="325" t="s">
        <v>90</v>
      </c>
      <c r="M691" s="325" t="str">
        <f t="shared" si="21"/>
        <v>Age group50 years old and over</v>
      </c>
      <c r="N691" s="325">
        <v>38.299999999999997</v>
      </c>
      <c r="O691" s="325">
        <v>26.3</v>
      </c>
      <c r="P691" s="325">
        <v>42</v>
      </c>
      <c r="Q691" s="325">
        <v>26.8</v>
      </c>
    </row>
    <row r="692" spans="1:17" x14ac:dyDescent="0.25">
      <c r="A692" s="325">
        <v>201718</v>
      </c>
      <c r="B692" s="325" t="s">
        <v>144</v>
      </c>
      <c r="C692" s="325" t="s">
        <v>123</v>
      </c>
      <c r="D692" s="325" t="s">
        <v>38</v>
      </c>
      <c r="E692" s="325" t="s">
        <v>130</v>
      </c>
      <c r="F692" s="325" t="s">
        <v>131</v>
      </c>
      <c r="G692" s="325">
        <v>810</v>
      </c>
      <c r="H692" s="325" t="s">
        <v>225</v>
      </c>
      <c r="I692" s="325" t="s">
        <v>226</v>
      </c>
      <c r="J692" s="325" t="str">
        <f t="shared" si="20"/>
        <v>CharKingston Upon Hull City ofAge group20 to 29 years oldAge group20 to 29 years old</v>
      </c>
      <c r="K692" s="325" t="s">
        <v>478</v>
      </c>
      <c r="L692" s="325" t="s">
        <v>58</v>
      </c>
      <c r="M692" s="325" t="str">
        <f t="shared" si="21"/>
        <v>Age group20 to 29 years old</v>
      </c>
      <c r="N692" s="325">
        <v>26.5</v>
      </c>
      <c r="O692" s="325">
        <v>10.1</v>
      </c>
      <c r="P692" s="325">
        <v>28</v>
      </c>
      <c r="Q692" s="325">
        <v>9.9</v>
      </c>
    </row>
    <row r="693" spans="1:17" x14ac:dyDescent="0.25">
      <c r="A693" s="325">
        <v>201718</v>
      </c>
      <c r="B693" s="325" t="s">
        <v>144</v>
      </c>
      <c r="C693" s="325" t="s">
        <v>123</v>
      </c>
      <c r="D693" s="325" t="s">
        <v>38</v>
      </c>
      <c r="E693" s="325" t="s">
        <v>130</v>
      </c>
      <c r="F693" s="325" t="s">
        <v>131</v>
      </c>
      <c r="G693" s="325">
        <v>810</v>
      </c>
      <c r="H693" s="325" t="s">
        <v>225</v>
      </c>
      <c r="I693" s="325" t="s">
        <v>226</v>
      </c>
      <c r="J693" s="325" t="str">
        <f t="shared" si="20"/>
        <v>CharKingston Upon Hull City ofAge group30 to 39 years oldAge group30 to 39 years old</v>
      </c>
      <c r="K693" s="325" t="s">
        <v>478</v>
      </c>
      <c r="L693" s="325" t="s">
        <v>57</v>
      </c>
      <c r="M693" s="325" t="str">
        <f t="shared" si="21"/>
        <v>Age group30 to 39 years old</v>
      </c>
      <c r="N693" s="325">
        <v>56.3</v>
      </c>
      <c r="O693" s="325">
        <v>21.4</v>
      </c>
      <c r="P693" s="325">
        <v>64</v>
      </c>
      <c r="Q693" s="325">
        <v>22.5</v>
      </c>
    </row>
    <row r="694" spans="1:17" x14ac:dyDescent="0.25">
      <c r="A694" s="325">
        <v>201718</v>
      </c>
      <c r="B694" s="325" t="s">
        <v>144</v>
      </c>
      <c r="C694" s="325" t="s">
        <v>123</v>
      </c>
      <c r="D694" s="325" t="s">
        <v>38</v>
      </c>
      <c r="E694" s="325" t="s">
        <v>130</v>
      </c>
      <c r="F694" s="325" t="s">
        <v>131</v>
      </c>
      <c r="G694" s="325">
        <v>810</v>
      </c>
      <c r="H694" s="325" t="s">
        <v>225</v>
      </c>
      <c r="I694" s="325" t="s">
        <v>226</v>
      </c>
      <c r="J694" s="325" t="str">
        <f t="shared" si="20"/>
        <v>CharKingston Upon Hull City ofAge group40 to 49 years oldAge group40 to 49 years old</v>
      </c>
      <c r="K694" s="325" t="s">
        <v>478</v>
      </c>
      <c r="L694" s="325" t="s">
        <v>61</v>
      </c>
      <c r="M694" s="325" t="str">
        <f t="shared" si="21"/>
        <v>Age group40 to 49 years old</v>
      </c>
      <c r="N694" s="325">
        <v>90.6</v>
      </c>
      <c r="O694" s="325">
        <v>34.4</v>
      </c>
      <c r="P694" s="325">
        <v>98</v>
      </c>
      <c r="Q694" s="325">
        <v>34.5</v>
      </c>
    </row>
    <row r="695" spans="1:17" x14ac:dyDescent="0.25">
      <c r="A695" s="325">
        <v>201718</v>
      </c>
      <c r="B695" s="325" t="s">
        <v>144</v>
      </c>
      <c r="C695" s="325" t="s">
        <v>123</v>
      </c>
      <c r="D695" s="325" t="s">
        <v>38</v>
      </c>
      <c r="E695" s="325" t="s">
        <v>130</v>
      </c>
      <c r="F695" s="325" t="s">
        <v>131</v>
      </c>
      <c r="G695" s="325">
        <v>810</v>
      </c>
      <c r="H695" s="325" t="s">
        <v>225</v>
      </c>
      <c r="I695" s="325" t="s">
        <v>226</v>
      </c>
      <c r="J695" s="325" t="str">
        <f t="shared" si="20"/>
        <v>CharKingston Upon Hull City ofAge group50 years old and overAge group50 years old and over</v>
      </c>
      <c r="K695" s="325" t="s">
        <v>478</v>
      </c>
      <c r="L695" s="325" t="s">
        <v>90</v>
      </c>
      <c r="M695" s="325" t="str">
        <f t="shared" si="21"/>
        <v>Age group50 years old and over</v>
      </c>
      <c r="N695" s="325">
        <v>89.7</v>
      </c>
      <c r="O695" s="325">
        <v>34.1</v>
      </c>
      <c r="P695" s="325">
        <v>94</v>
      </c>
      <c r="Q695" s="325">
        <v>33.1</v>
      </c>
    </row>
    <row r="696" spans="1:17" x14ac:dyDescent="0.25">
      <c r="A696" s="325">
        <v>201718</v>
      </c>
      <c r="B696" s="325" t="s">
        <v>144</v>
      </c>
      <c r="C696" s="325" t="s">
        <v>123</v>
      </c>
      <c r="D696" s="325" t="s">
        <v>38</v>
      </c>
      <c r="E696" s="325" t="s">
        <v>130</v>
      </c>
      <c r="F696" s="325" t="s">
        <v>131</v>
      </c>
      <c r="G696" s="325">
        <v>382</v>
      </c>
      <c r="H696" s="325" t="s">
        <v>227</v>
      </c>
      <c r="I696" s="325" t="s">
        <v>228</v>
      </c>
      <c r="J696" s="325" t="str">
        <f t="shared" si="20"/>
        <v>CharKirkleesAge group20 to 29 years oldAge group20 to 29 years old</v>
      </c>
      <c r="K696" s="325" t="s">
        <v>478</v>
      </c>
      <c r="L696" s="325" t="s">
        <v>58</v>
      </c>
      <c r="M696" s="325" t="str">
        <f t="shared" si="21"/>
        <v>Age group20 to 29 years old</v>
      </c>
      <c r="N696" s="325">
        <v>47.3</v>
      </c>
      <c r="O696" s="325">
        <v>17.5</v>
      </c>
      <c r="P696" s="325">
        <v>50</v>
      </c>
      <c r="Q696" s="325">
        <v>17.3</v>
      </c>
    </row>
    <row r="697" spans="1:17" x14ac:dyDescent="0.25">
      <c r="A697" s="325">
        <v>201718</v>
      </c>
      <c r="B697" s="325" t="s">
        <v>144</v>
      </c>
      <c r="C697" s="325" t="s">
        <v>123</v>
      </c>
      <c r="D697" s="325" t="s">
        <v>38</v>
      </c>
      <c r="E697" s="325" t="s">
        <v>130</v>
      </c>
      <c r="F697" s="325" t="s">
        <v>131</v>
      </c>
      <c r="G697" s="325">
        <v>382</v>
      </c>
      <c r="H697" s="325" t="s">
        <v>227</v>
      </c>
      <c r="I697" s="325" t="s">
        <v>228</v>
      </c>
      <c r="J697" s="325" t="str">
        <f t="shared" si="20"/>
        <v>CharKirkleesAge group30 to 39 years oldAge group30 to 39 years old</v>
      </c>
      <c r="K697" s="325" t="s">
        <v>478</v>
      </c>
      <c r="L697" s="325" t="s">
        <v>57</v>
      </c>
      <c r="M697" s="325" t="str">
        <f t="shared" si="21"/>
        <v>Age group30 to 39 years old</v>
      </c>
      <c r="N697" s="325">
        <v>80</v>
      </c>
      <c r="O697" s="325">
        <v>29.6</v>
      </c>
      <c r="P697" s="325">
        <v>88</v>
      </c>
      <c r="Q697" s="325">
        <v>30.4</v>
      </c>
    </row>
    <row r="698" spans="1:17" x14ac:dyDescent="0.25">
      <c r="A698" s="325">
        <v>201718</v>
      </c>
      <c r="B698" s="325" t="s">
        <v>144</v>
      </c>
      <c r="C698" s="325" t="s">
        <v>123</v>
      </c>
      <c r="D698" s="325" t="s">
        <v>38</v>
      </c>
      <c r="E698" s="325" t="s">
        <v>130</v>
      </c>
      <c r="F698" s="325" t="s">
        <v>131</v>
      </c>
      <c r="G698" s="325">
        <v>382</v>
      </c>
      <c r="H698" s="325" t="s">
        <v>227</v>
      </c>
      <c r="I698" s="325" t="s">
        <v>228</v>
      </c>
      <c r="J698" s="325" t="str">
        <f t="shared" si="20"/>
        <v>CharKirkleesAge group40 to 49 years oldAge group40 to 49 years old</v>
      </c>
      <c r="K698" s="325" t="s">
        <v>478</v>
      </c>
      <c r="L698" s="325" t="s">
        <v>61</v>
      </c>
      <c r="M698" s="325" t="str">
        <f t="shared" si="21"/>
        <v>Age group40 to 49 years old</v>
      </c>
      <c r="N698" s="325">
        <v>59</v>
      </c>
      <c r="O698" s="325">
        <v>21.8</v>
      </c>
      <c r="P698" s="325">
        <v>63</v>
      </c>
      <c r="Q698" s="325">
        <v>21.8</v>
      </c>
    </row>
    <row r="699" spans="1:17" x14ac:dyDescent="0.25">
      <c r="A699" s="325">
        <v>201718</v>
      </c>
      <c r="B699" s="325" t="s">
        <v>144</v>
      </c>
      <c r="C699" s="325" t="s">
        <v>123</v>
      </c>
      <c r="D699" s="325" t="s">
        <v>38</v>
      </c>
      <c r="E699" s="325" t="s">
        <v>130</v>
      </c>
      <c r="F699" s="325" t="s">
        <v>131</v>
      </c>
      <c r="G699" s="325">
        <v>382</v>
      </c>
      <c r="H699" s="325" t="s">
        <v>227</v>
      </c>
      <c r="I699" s="325" t="s">
        <v>228</v>
      </c>
      <c r="J699" s="325" t="str">
        <f t="shared" si="20"/>
        <v>CharKirkleesAge group50 years old and overAge group50 years old and over</v>
      </c>
      <c r="K699" s="325" t="s">
        <v>478</v>
      </c>
      <c r="L699" s="325" t="s">
        <v>90</v>
      </c>
      <c r="M699" s="325" t="str">
        <f t="shared" si="21"/>
        <v>Age group50 years old and over</v>
      </c>
      <c r="N699" s="325">
        <v>84.4</v>
      </c>
      <c r="O699" s="325">
        <v>31.2</v>
      </c>
      <c r="P699" s="325">
        <v>88</v>
      </c>
      <c r="Q699" s="325">
        <v>30.4</v>
      </c>
    </row>
    <row r="700" spans="1:17" x14ac:dyDescent="0.25">
      <c r="A700" s="325">
        <v>201718</v>
      </c>
      <c r="B700" s="325" t="s">
        <v>144</v>
      </c>
      <c r="C700" s="325" t="s">
        <v>123</v>
      </c>
      <c r="D700" s="325" t="s">
        <v>38</v>
      </c>
      <c r="E700" s="325" t="s">
        <v>130</v>
      </c>
      <c r="F700" s="325" t="s">
        <v>131</v>
      </c>
      <c r="G700" s="325">
        <v>383</v>
      </c>
      <c r="H700" s="325" t="s">
        <v>229</v>
      </c>
      <c r="I700" s="325" t="s">
        <v>230</v>
      </c>
      <c r="J700" s="325" t="str">
        <f t="shared" si="20"/>
        <v>CharLeedsAge group20 to 29 years oldAge group20 to 29 years old</v>
      </c>
      <c r="K700" s="325" t="s">
        <v>478</v>
      </c>
      <c r="L700" s="325" t="s">
        <v>58</v>
      </c>
      <c r="M700" s="325" t="str">
        <f t="shared" si="21"/>
        <v>Age group20 to 29 years old</v>
      </c>
      <c r="N700" s="325">
        <v>143.19999999999999</v>
      </c>
      <c r="O700" s="325">
        <v>22.3</v>
      </c>
      <c r="P700" s="325">
        <v>147</v>
      </c>
      <c r="Q700" s="325">
        <v>20.8</v>
      </c>
    </row>
    <row r="701" spans="1:17" x14ac:dyDescent="0.25">
      <c r="A701" s="325">
        <v>201718</v>
      </c>
      <c r="B701" s="325" t="s">
        <v>144</v>
      </c>
      <c r="C701" s="325" t="s">
        <v>123</v>
      </c>
      <c r="D701" s="325" t="s">
        <v>38</v>
      </c>
      <c r="E701" s="325" t="s">
        <v>130</v>
      </c>
      <c r="F701" s="325" t="s">
        <v>131</v>
      </c>
      <c r="G701" s="325">
        <v>383</v>
      </c>
      <c r="H701" s="325" t="s">
        <v>229</v>
      </c>
      <c r="I701" s="325" t="s">
        <v>230</v>
      </c>
      <c r="J701" s="325" t="str">
        <f t="shared" si="20"/>
        <v>CharLeedsAge group30 to 39 years oldAge group30 to 39 years old</v>
      </c>
      <c r="K701" s="325" t="s">
        <v>478</v>
      </c>
      <c r="L701" s="325" t="s">
        <v>57</v>
      </c>
      <c r="M701" s="325" t="str">
        <f t="shared" si="21"/>
        <v>Age group30 to 39 years old</v>
      </c>
      <c r="N701" s="325">
        <v>196.9</v>
      </c>
      <c r="O701" s="325">
        <v>30.6</v>
      </c>
      <c r="P701" s="325">
        <v>222</v>
      </c>
      <c r="Q701" s="325">
        <v>31.4</v>
      </c>
    </row>
    <row r="702" spans="1:17" x14ac:dyDescent="0.25">
      <c r="A702" s="325">
        <v>201718</v>
      </c>
      <c r="B702" s="325" t="s">
        <v>144</v>
      </c>
      <c r="C702" s="325" t="s">
        <v>123</v>
      </c>
      <c r="D702" s="325" t="s">
        <v>38</v>
      </c>
      <c r="E702" s="325" t="s">
        <v>130</v>
      </c>
      <c r="F702" s="325" t="s">
        <v>131</v>
      </c>
      <c r="G702" s="325">
        <v>383</v>
      </c>
      <c r="H702" s="325" t="s">
        <v>229</v>
      </c>
      <c r="I702" s="325" t="s">
        <v>230</v>
      </c>
      <c r="J702" s="325" t="str">
        <f t="shared" si="20"/>
        <v>CharLeedsAge group40 to 49 years oldAge group40 to 49 years old</v>
      </c>
      <c r="K702" s="325" t="s">
        <v>478</v>
      </c>
      <c r="L702" s="325" t="s">
        <v>61</v>
      </c>
      <c r="M702" s="325" t="str">
        <f t="shared" si="21"/>
        <v>Age group40 to 49 years old</v>
      </c>
      <c r="N702" s="325">
        <v>141.69999999999999</v>
      </c>
      <c r="O702" s="325">
        <v>22</v>
      </c>
      <c r="P702" s="325">
        <v>154</v>
      </c>
      <c r="Q702" s="325">
        <v>21.8</v>
      </c>
    </row>
    <row r="703" spans="1:17" x14ac:dyDescent="0.25">
      <c r="A703" s="325">
        <v>201718</v>
      </c>
      <c r="B703" s="325" t="s">
        <v>144</v>
      </c>
      <c r="C703" s="325" t="s">
        <v>123</v>
      </c>
      <c r="D703" s="325" t="s">
        <v>38</v>
      </c>
      <c r="E703" s="325" t="s">
        <v>130</v>
      </c>
      <c r="F703" s="325" t="s">
        <v>131</v>
      </c>
      <c r="G703" s="325">
        <v>383</v>
      </c>
      <c r="H703" s="325" t="s">
        <v>229</v>
      </c>
      <c r="I703" s="325" t="s">
        <v>230</v>
      </c>
      <c r="J703" s="325" t="str">
        <f t="shared" si="20"/>
        <v>CharLeedsAge group50 years old and overAge group50 years old and over</v>
      </c>
      <c r="K703" s="325" t="s">
        <v>478</v>
      </c>
      <c r="L703" s="325" t="s">
        <v>90</v>
      </c>
      <c r="M703" s="325" t="str">
        <f t="shared" si="21"/>
        <v>Age group50 years old and over</v>
      </c>
      <c r="N703" s="325">
        <v>161.80000000000001</v>
      </c>
      <c r="O703" s="325">
        <v>25.1</v>
      </c>
      <c r="P703" s="325">
        <v>184</v>
      </c>
      <c r="Q703" s="325">
        <v>26</v>
      </c>
    </row>
    <row r="704" spans="1:17" x14ac:dyDescent="0.25">
      <c r="A704" s="325">
        <v>201718</v>
      </c>
      <c r="B704" s="325" t="s">
        <v>144</v>
      </c>
      <c r="C704" s="325" t="s">
        <v>123</v>
      </c>
      <c r="D704" s="325" t="s">
        <v>38</v>
      </c>
      <c r="E704" s="325" t="s">
        <v>130</v>
      </c>
      <c r="F704" s="325" t="s">
        <v>131</v>
      </c>
      <c r="G704" s="325">
        <v>812</v>
      </c>
      <c r="H704" s="325" t="s">
        <v>231</v>
      </c>
      <c r="I704" s="325" t="s">
        <v>232</v>
      </c>
      <c r="J704" s="325" t="str">
        <f t="shared" si="20"/>
        <v>CharNorth East LincolnshireAge group20 to 29 years oldAge group20 to 29 years old</v>
      </c>
      <c r="K704" s="325" t="s">
        <v>478</v>
      </c>
      <c r="L704" s="325" t="s">
        <v>58</v>
      </c>
      <c r="M704" s="325" t="str">
        <f t="shared" si="21"/>
        <v>Age group20 to 29 years old</v>
      </c>
      <c r="N704" s="325">
        <v>25</v>
      </c>
      <c r="O704" s="325">
        <v>23.5</v>
      </c>
      <c r="P704" s="325">
        <v>25</v>
      </c>
      <c r="Q704" s="325">
        <v>22.1</v>
      </c>
    </row>
    <row r="705" spans="1:17" x14ac:dyDescent="0.25">
      <c r="A705" s="325">
        <v>201718</v>
      </c>
      <c r="B705" s="325" t="s">
        <v>144</v>
      </c>
      <c r="C705" s="325" t="s">
        <v>123</v>
      </c>
      <c r="D705" s="325" t="s">
        <v>38</v>
      </c>
      <c r="E705" s="325" t="s">
        <v>130</v>
      </c>
      <c r="F705" s="325" t="s">
        <v>131</v>
      </c>
      <c r="G705" s="325">
        <v>812</v>
      </c>
      <c r="H705" s="325" t="s">
        <v>231</v>
      </c>
      <c r="I705" s="325" t="s">
        <v>232</v>
      </c>
      <c r="J705" s="325" t="str">
        <f t="shared" si="20"/>
        <v>CharNorth East LincolnshireAge group30 to 39 years oldAge group30 to 39 years old</v>
      </c>
      <c r="K705" s="325" t="s">
        <v>478</v>
      </c>
      <c r="L705" s="325" t="s">
        <v>57</v>
      </c>
      <c r="M705" s="325" t="str">
        <f t="shared" si="21"/>
        <v>Age group30 to 39 years old</v>
      </c>
      <c r="N705" s="325">
        <v>31.9</v>
      </c>
      <c r="O705" s="325">
        <v>29.9</v>
      </c>
      <c r="P705" s="325">
        <v>34</v>
      </c>
      <c r="Q705" s="325">
        <v>30.1</v>
      </c>
    </row>
    <row r="706" spans="1:17" x14ac:dyDescent="0.25">
      <c r="A706" s="325">
        <v>201718</v>
      </c>
      <c r="B706" s="325" t="s">
        <v>144</v>
      </c>
      <c r="C706" s="325" t="s">
        <v>123</v>
      </c>
      <c r="D706" s="325" t="s">
        <v>38</v>
      </c>
      <c r="E706" s="325" t="s">
        <v>130</v>
      </c>
      <c r="F706" s="325" t="s">
        <v>131</v>
      </c>
      <c r="G706" s="325">
        <v>812</v>
      </c>
      <c r="H706" s="325" t="s">
        <v>231</v>
      </c>
      <c r="I706" s="325" t="s">
        <v>232</v>
      </c>
      <c r="J706" s="325" t="str">
        <f t="shared" si="20"/>
        <v>CharNorth East LincolnshireAge group40 to 49 years oldAge group40 to 49 years old</v>
      </c>
      <c r="K706" s="325" t="s">
        <v>478</v>
      </c>
      <c r="L706" s="325" t="s">
        <v>61</v>
      </c>
      <c r="M706" s="325" t="str">
        <f t="shared" si="21"/>
        <v>Age group40 to 49 years old</v>
      </c>
      <c r="N706" s="325">
        <v>26.8</v>
      </c>
      <c r="O706" s="325">
        <v>25.1</v>
      </c>
      <c r="P706" s="325">
        <v>30</v>
      </c>
      <c r="Q706" s="325">
        <v>26.5</v>
      </c>
    </row>
    <row r="707" spans="1:17" x14ac:dyDescent="0.25">
      <c r="A707" s="325">
        <v>201718</v>
      </c>
      <c r="B707" s="325" t="s">
        <v>144</v>
      </c>
      <c r="C707" s="325" t="s">
        <v>123</v>
      </c>
      <c r="D707" s="325" t="s">
        <v>38</v>
      </c>
      <c r="E707" s="325" t="s">
        <v>130</v>
      </c>
      <c r="F707" s="325" t="s">
        <v>131</v>
      </c>
      <c r="G707" s="325">
        <v>812</v>
      </c>
      <c r="H707" s="325" t="s">
        <v>231</v>
      </c>
      <c r="I707" s="325" t="s">
        <v>232</v>
      </c>
      <c r="J707" s="325" t="str">
        <f t="shared" ref="J707:J770" si="22">CONCATENATE("Char",I707,K707,L707,M707)</f>
        <v>CharNorth East LincolnshireAge group50 years old and overAge group50 years old and over</v>
      </c>
      <c r="K707" s="325" t="s">
        <v>478</v>
      </c>
      <c r="L707" s="325" t="s">
        <v>90</v>
      </c>
      <c r="M707" s="325" t="str">
        <f t="shared" ref="M707:M770" si="23">CONCATENATE(K707,L707,)</f>
        <v>Age group50 years old and over</v>
      </c>
      <c r="N707" s="325">
        <v>22.9</v>
      </c>
      <c r="O707" s="325">
        <v>21.5</v>
      </c>
      <c r="P707" s="325">
        <v>24</v>
      </c>
      <c r="Q707" s="325">
        <v>21.2</v>
      </c>
    </row>
    <row r="708" spans="1:17" x14ac:dyDescent="0.25">
      <c r="A708" s="325">
        <v>201718</v>
      </c>
      <c r="B708" s="325" t="s">
        <v>144</v>
      </c>
      <c r="C708" s="325" t="s">
        <v>123</v>
      </c>
      <c r="D708" s="325" t="s">
        <v>38</v>
      </c>
      <c r="E708" s="325" t="s">
        <v>130</v>
      </c>
      <c r="F708" s="325" t="s">
        <v>131</v>
      </c>
      <c r="G708" s="325">
        <v>813</v>
      </c>
      <c r="H708" s="325" t="s">
        <v>233</v>
      </c>
      <c r="I708" s="325" t="s">
        <v>234</v>
      </c>
      <c r="J708" s="325" t="str">
        <f t="shared" si="22"/>
        <v>CharNorth LincolnshireAge group20 to 29 years oldAge group20 to 29 years old</v>
      </c>
      <c r="K708" s="325" t="s">
        <v>478</v>
      </c>
      <c r="L708" s="325" t="s">
        <v>58</v>
      </c>
      <c r="M708" s="325" t="str">
        <f t="shared" si="23"/>
        <v>Age group20 to 29 years old</v>
      </c>
      <c r="N708" s="325">
        <v>24.8</v>
      </c>
      <c r="O708" s="325">
        <v>20.3</v>
      </c>
      <c r="P708" s="325">
        <v>25</v>
      </c>
      <c r="Q708" s="325">
        <v>19.2</v>
      </c>
    </row>
    <row r="709" spans="1:17" x14ac:dyDescent="0.25">
      <c r="A709" s="325">
        <v>201718</v>
      </c>
      <c r="B709" s="325" t="s">
        <v>144</v>
      </c>
      <c r="C709" s="325" t="s">
        <v>123</v>
      </c>
      <c r="D709" s="325" t="s">
        <v>38</v>
      </c>
      <c r="E709" s="325" t="s">
        <v>130</v>
      </c>
      <c r="F709" s="325" t="s">
        <v>131</v>
      </c>
      <c r="G709" s="325">
        <v>813</v>
      </c>
      <c r="H709" s="325" t="s">
        <v>233</v>
      </c>
      <c r="I709" s="325" t="s">
        <v>234</v>
      </c>
      <c r="J709" s="325" t="str">
        <f t="shared" si="22"/>
        <v>CharNorth LincolnshireAge group30 to 39 years oldAge group30 to 39 years old</v>
      </c>
      <c r="K709" s="325" t="s">
        <v>478</v>
      </c>
      <c r="L709" s="325" t="s">
        <v>57</v>
      </c>
      <c r="M709" s="325" t="str">
        <f t="shared" si="23"/>
        <v>Age group30 to 39 years old</v>
      </c>
      <c r="N709" s="325">
        <v>46.3</v>
      </c>
      <c r="O709" s="325">
        <v>37.799999999999997</v>
      </c>
      <c r="P709" s="325">
        <v>50</v>
      </c>
      <c r="Q709" s="325">
        <v>38.5</v>
      </c>
    </row>
    <row r="710" spans="1:17" x14ac:dyDescent="0.25">
      <c r="A710" s="325">
        <v>201718</v>
      </c>
      <c r="B710" s="325" t="s">
        <v>144</v>
      </c>
      <c r="C710" s="325" t="s">
        <v>123</v>
      </c>
      <c r="D710" s="325" t="s">
        <v>38</v>
      </c>
      <c r="E710" s="325" t="s">
        <v>130</v>
      </c>
      <c r="F710" s="325" t="s">
        <v>131</v>
      </c>
      <c r="G710" s="325">
        <v>813</v>
      </c>
      <c r="H710" s="325" t="s">
        <v>233</v>
      </c>
      <c r="I710" s="325" t="s">
        <v>234</v>
      </c>
      <c r="J710" s="325" t="str">
        <f t="shared" si="22"/>
        <v>CharNorth LincolnshireAge group40 to 49 years oldAge group40 to 49 years old</v>
      </c>
      <c r="K710" s="325" t="s">
        <v>478</v>
      </c>
      <c r="L710" s="325" t="s">
        <v>61</v>
      </c>
      <c r="M710" s="325" t="str">
        <f t="shared" si="23"/>
        <v>Age group40 to 49 years old</v>
      </c>
      <c r="N710" s="325">
        <v>23</v>
      </c>
      <c r="O710" s="325">
        <v>18.8</v>
      </c>
      <c r="P710" s="325">
        <v>24</v>
      </c>
      <c r="Q710" s="325">
        <v>18.5</v>
      </c>
    </row>
    <row r="711" spans="1:17" x14ac:dyDescent="0.25">
      <c r="A711" s="325">
        <v>201718</v>
      </c>
      <c r="B711" s="325" t="s">
        <v>144</v>
      </c>
      <c r="C711" s="325" t="s">
        <v>123</v>
      </c>
      <c r="D711" s="325" t="s">
        <v>38</v>
      </c>
      <c r="E711" s="325" t="s">
        <v>130</v>
      </c>
      <c r="F711" s="325" t="s">
        <v>131</v>
      </c>
      <c r="G711" s="325">
        <v>813</v>
      </c>
      <c r="H711" s="325" t="s">
        <v>233</v>
      </c>
      <c r="I711" s="325" t="s">
        <v>234</v>
      </c>
      <c r="J711" s="325" t="str">
        <f t="shared" si="22"/>
        <v>CharNorth LincolnshireAge group50 years old and overAge group50 years old and over</v>
      </c>
      <c r="K711" s="325" t="s">
        <v>478</v>
      </c>
      <c r="L711" s="325" t="s">
        <v>90</v>
      </c>
      <c r="M711" s="325" t="str">
        <f t="shared" si="23"/>
        <v>Age group50 years old and over</v>
      </c>
      <c r="N711" s="325">
        <v>28.3</v>
      </c>
      <c r="O711" s="325">
        <v>23.1</v>
      </c>
      <c r="P711" s="325">
        <v>31</v>
      </c>
      <c r="Q711" s="325">
        <v>23.8</v>
      </c>
    </row>
    <row r="712" spans="1:17" x14ac:dyDescent="0.25">
      <c r="A712" s="325">
        <v>201718</v>
      </c>
      <c r="B712" s="325" t="s">
        <v>144</v>
      </c>
      <c r="C712" s="325" t="s">
        <v>123</v>
      </c>
      <c r="D712" s="325" t="s">
        <v>38</v>
      </c>
      <c r="E712" s="325" t="s">
        <v>130</v>
      </c>
      <c r="F712" s="325" t="s">
        <v>131</v>
      </c>
      <c r="G712" s="325">
        <v>815</v>
      </c>
      <c r="H712" s="325" t="s">
        <v>235</v>
      </c>
      <c r="I712" s="325" t="s">
        <v>236</v>
      </c>
      <c r="J712" s="325" t="str">
        <f t="shared" si="22"/>
        <v>CharNorth YorkshireAge group20 to 29 years oldAge group20 to 29 years old</v>
      </c>
      <c r="K712" s="325" t="s">
        <v>478</v>
      </c>
      <c r="L712" s="325" t="s">
        <v>58</v>
      </c>
      <c r="M712" s="325" t="str">
        <f t="shared" si="23"/>
        <v>Age group20 to 29 years old</v>
      </c>
      <c r="N712" s="325">
        <v>39.1</v>
      </c>
      <c r="O712" s="325">
        <v>15</v>
      </c>
      <c r="P712" s="325">
        <v>40</v>
      </c>
      <c r="Q712" s="325">
        <v>13.9</v>
      </c>
    </row>
    <row r="713" spans="1:17" x14ac:dyDescent="0.25">
      <c r="A713" s="325">
        <v>201718</v>
      </c>
      <c r="B713" s="325" t="s">
        <v>144</v>
      </c>
      <c r="C713" s="325" t="s">
        <v>123</v>
      </c>
      <c r="D713" s="325" t="s">
        <v>38</v>
      </c>
      <c r="E713" s="325" t="s">
        <v>130</v>
      </c>
      <c r="F713" s="325" t="s">
        <v>131</v>
      </c>
      <c r="G713" s="325">
        <v>815</v>
      </c>
      <c r="H713" s="325" t="s">
        <v>235</v>
      </c>
      <c r="I713" s="325" t="s">
        <v>236</v>
      </c>
      <c r="J713" s="325" t="str">
        <f t="shared" si="22"/>
        <v>CharNorth YorkshireAge group30 to 39 years oldAge group30 to 39 years old</v>
      </c>
      <c r="K713" s="325" t="s">
        <v>478</v>
      </c>
      <c r="L713" s="325" t="s">
        <v>57</v>
      </c>
      <c r="M713" s="325" t="str">
        <f t="shared" si="23"/>
        <v>Age group30 to 39 years old</v>
      </c>
      <c r="N713" s="325">
        <v>77.3</v>
      </c>
      <c r="O713" s="325">
        <v>29.7</v>
      </c>
      <c r="P713" s="325">
        <v>87</v>
      </c>
      <c r="Q713" s="325">
        <v>30.2</v>
      </c>
    </row>
    <row r="714" spans="1:17" x14ac:dyDescent="0.25">
      <c r="A714" s="325">
        <v>201718</v>
      </c>
      <c r="B714" s="325" t="s">
        <v>144</v>
      </c>
      <c r="C714" s="325" t="s">
        <v>123</v>
      </c>
      <c r="D714" s="325" t="s">
        <v>38</v>
      </c>
      <c r="E714" s="325" t="s">
        <v>130</v>
      </c>
      <c r="F714" s="325" t="s">
        <v>131</v>
      </c>
      <c r="G714" s="325">
        <v>815</v>
      </c>
      <c r="H714" s="325" t="s">
        <v>235</v>
      </c>
      <c r="I714" s="325" t="s">
        <v>236</v>
      </c>
      <c r="J714" s="325" t="str">
        <f t="shared" si="22"/>
        <v>CharNorth YorkshireAge group40 to 49 years oldAge group40 to 49 years old</v>
      </c>
      <c r="K714" s="325" t="s">
        <v>478</v>
      </c>
      <c r="L714" s="325" t="s">
        <v>61</v>
      </c>
      <c r="M714" s="325" t="str">
        <f t="shared" si="23"/>
        <v>Age group40 to 49 years old</v>
      </c>
      <c r="N714" s="325">
        <v>62.4</v>
      </c>
      <c r="O714" s="325">
        <v>24</v>
      </c>
      <c r="P714" s="325">
        <v>71</v>
      </c>
      <c r="Q714" s="325">
        <v>24.7</v>
      </c>
    </row>
    <row r="715" spans="1:17" x14ac:dyDescent="0.25">
      <c r="A715" s="325">
        <v>201718</v>
      </c>
      <c r="B715" s="325" t="s">
        <v>144</v>
      </c>
      <c r="C715" s="325" t="s">
        <v>123</v>
      </c>
      <c r="D715" s="325" t="s">
        <v>38</v>
      </c>
      <c r="E715" s="325" t="s">
        <v>130</v>
      </c>
      <c r="F715" s="325" t="s">
        <v>131</v>
      </c>
      <c r="G715" s="325">
        <v>815</v>
      </c>
      <c r="H715" s="325" t="s">
        <v>235</v>
      </c>
      <c r="I715" s="325" t="s">
        <v>236</v>
      </c>
      <c r="J715" s="325" t="str">
        <f t="shared" si="22"/>
        <v>CharNorth YorkshireAge group50 years old and overAge group50 years old and over</v>
      </c>
      <c r="K715" s="325" t="s">
        <v>478</v>
      </c>
      <c r="L715" s="325" t="s">
        <v>90</v>
      </c>
      <c r="M715" s="325" t="str">
        <f t="shared" si="23"/>
        <v>Age group50 years old and over</v>
      </c>
      <c r="N715" s="325">
        <v>81.2</v>
      </c>
      <c r="O715" s="325">
        <v>31.2</v>
      </c>
      <c r="P715" s="325">
        <v>90</v>
      </c>
      <c r="Q715" s="325">
        <v>31.3</v>
      </c>
    </row>
    <row r="716" spans="1:17" x14ac:dyDescent="0.25">
      <c r="A716" s="325">
        <v>201718</v>
      </c>
      <c r="B716" s="325" t="s">
        <v>144</v>
      </c>
      <c r="C716" s="325" t="s">
        <v>123</v>
      </c>
      <c r="D716" s="325" t="s">
        <v>38</v>
      </c>
      <c r="E716" s="325" t="s">
        <v>130</v>
      </c>
      <c r="F716" s="325" t="s">
        <v>131</v>
      </c>
      <c r="G716" s="325">
        <v>372</v>
      </c>
      <c r="H716" s="325" t="s">
        <v>237</v>
      </c>
      <c r="I716" s="325" t="s">
        <v>238</v>
      </c>
      <c r="J716" s="325" t="str">
        <f t="shared" si="22"/>
        <v>CharRotherhamAge group20 to 29 years oldAge group20 to 29 years old</v>
      </c>
      <c r="K716" s="325" t="s">
        <v>478</v>
      </c>
      <c r="L716" s="325" t="s">
        <v>58</v>
      </c>
      <c r="M716" s="325" t="str">
        <f t="shared" si="23"/>
        <v>Age group20 to 29 years old</v>
      </c>
      <c r="N716" s="325">
        <v>68</v>
      </c>
      <c r="O716" s="325">
        <v>24.4</v>
      </c>
      <c r="P716" s="325">
        <v>69</v>
      </c>
      <c r="Q716" s="325">
        <v>23.5</v>
      </c>
    </row>
    <row r="717" spans="1:17" x14ac:dyDescent="0.25">
      <c r="A717" s="325">
        <v>201718</v>
      </c>
      <c r="B717" s="325" t="s">
        <v>144</v>
      </c>
      <c r="C717" s="325" t="s">
        <v>123</v>
      </c>
      <c r="D717" s="325" t="s">
        <v>38</v>
      </c>
      <c r="E717" s="325" t="s">
        <v>130</v>
      </c>
      <c r="F717" s="325" t="s">
        <v>131</v>
      </c>
      <c r="G717" s="325">
        <v>372</v>
      </c>
      <c r="H717" s="325" t="s">
        <v>237</v>
      </c>
      <c r="I717" s="325" t="s">
        <v>238</v>
      </c>
      <c r="J717" s="325" t="str">
        <f t="shared" si="22"/>
        <v>CharRotherhamAge group30 to 39 years oldAge group30 to 39 years old</v>
      </c>
      <c r="K717" s="325" t="s">
        <v>478</v>
      </c>
      <c r="L717" s="325" t="s">
        <v>57</v>
      </c>
      <c r="M717" s="325" t="str">
        <f t="shared" si="23"/>
        <v>Age group30 to 39 years old</v>
      </c>
      <c r="N717" s="325">
        <v>87.3</v>
      </c>
      <c r="O717" s="325">
        <v>31.3</v>
      </c>
      <c r="P717" s="325">
        <v>93</v>
      </c>
      <c r="Q717" s="325">
        <v>31.7</v>
      </c>
    </row>
    <row r="718" spans="1:17" x14ac:dyDescent="0.25">
      <c r="A718" s="325">
        <v>201718</v>
      </c>
      <c r="B718" s="325" t="s">
        <v>144</v>
      </c>
      <c r="C718" s="325" t="s">
        <v>123</v>
      </c>
      <c r="D718" s="325" t="s">
        <v>38</v>
      </c>
      <c r="E718" s="325" t="s">
        <v>130</v>
      </c>
      <c r="F718" s="325" t="s">
        <v>131</v>
      </c>
      <c r="G718" s="325">
        <v>372</v>
      </c>
      <c r="H718" s="325" t="s">
        <v>237</v>
      </c>
      <c r="I718" s="325" t="s">
        <v>238</v>
      </c>
      <c r="J718" s="325" t="str">
        <f t="shared" si="22"/>
        <v>CharRotherhamAge group40 to 49 years oldAge group40 to 49 years old</v>
      </c>
      <c r="K718" s="325" t="s">
        <v>478</v>
      </c>
      <c r="L718" s="325" t="s">
        <v>61</v>
      </c>
      <c r="M718" s="325" t="str">
        <f t="shared" si="23"/>
        <v>Age group40 to 49 years old</v>
      </c>
      <c r="N718" s="325">
        <v>65.7</v>
      </c>
      <c r="O718" s="325">
        <v>23.5</v>
      </c>
      <c r="P718" s="325">
        <v>69</v>
      </c>
      <c r="Q718" s="325">
        <v>23.5</v>
      </c>
    </row>
    <row r="719" spans="1:17" x14ac:dyDescent="0.25">
      <c r="A719" s="325">
        <v>201718</v>
      </c>
      <c r="B719" s="325" t="s">
        <v>144</v>
      </c>
      <c r="C719" s="325" t="s">
        <v>123</v>
      </c>
      <c r="D719" s="325" t="s">
        <v>38</v>
      </c>
      <c r="E719" s="325" t="s">
        <v>130</v>
      </c>
      <c r="F719" s="325" t="s">
        <v>131</v>
      </c>
      <c r="G719" s="325">
        <v>372</v>
      </c>
      <c r="H719" s="325" t="s">
        <v>237</v>
      </c>
      <c r="I719" s="325" t="s">
        <v>238</v>
      </c>
      <c r="J719" s="325" t="str">
        <f t="shared" si="22"/>
        <v>CharRotherhamAge group50 years old and overAge group50 years old and over</v>
      </c>
      <c r="K719" s="325" t="s">
        <v>478</v>
      </c>
      <c r="L719" s="325" t="s">
        <v>90</v>
      </c>
      <c r="M719" s="325" t="str">
        <f t="shared" si="23"/>
        <v>Age group50 years old and over</v>
      </c>
      <c r="N719" s="325">
        <v>58.1</v>
      </c>
      <c r="O719" s="325">
        <v>20.8</v>
      </c>
      <c r="P719" s="325">
        <v>62</v>
      </c>
      <c r="Q719" s="325">
        <v>21.2</v>
      </c>
    </row>
    <row r="720" spans="1:17" x14ac:dyDescent="0.25">
      <c r="A720" s="325">
        <v>201718</v>
      </c>
      <c r="B720" s="325" t="s">
        <v>144</v>
      </c>
      <c r="C720" s="325" t="s">
        <v>123</v>
      </c>
      <c r="D720" s="325" t="s">
        <v>38</v>
      </c>
      <c r="E720" s="325" t="s">
        <v>130</v>
      </c>
      <c r="F720" s="325" t="s">
        <v>131</v>
      </c>
      <c r="G720" s="325">
        <v>373</v>
      </c>
      <c r="H720" s="325" t="s">
        <v>239</v>
      </c>
      <c r="I720" s="325" t="s">
        <v>240</v>
      </c>
      <c r="J720" s="325" t="str">
        <f t="shared" si="22"/>
        <v>CharSheffieldAge group20 to 29 years oldAge group20 to 29 years old</v>
      </c>
      <c r="K720" s="325" t="s">
        <v>478</v>
      </c>
      <c r="L720" s="325" t="s">
        <v>58</v>
      </c>
      <c r="M720" s="325" t="str">
        <f t="shared" si="23"/>
        <v>Age group20 to 29 years old</v>
      </c>
      <c r="N720" s="325">
        <v>43.6</v>
      </c>
      <c r="O720" s="325">
        <v>12.8</v>
      </c>
      <c r="P720" s="325">
        <v>45</v>
      </c>
      <c r="Q720" s="325">
        <v>11.9</v>
      </c>
    </row>
    <row r="721" spans="1:17" x14ac:dyDescent="0.25">
      <c r="A721" s="325">
        <v>201718</v>
      </c>
      <c r="B721" s="325" t="s">
        <v>144</v>
      </c>
      <c r="C721" s="325" t="s">
        <v>123</v>
      </c>
      <c r="D721" s="325" t="s">
        <v>38</v>
      </c>
      <c r="E721" s="325" t="s">
        <v>130</v>
      </c>
      <c r="F721" s="325" t="s">
        <v>131</v>
      </c>
      <c r="G721" s="325">
        <v>373</v>
      </c>
      <c r="H721" s="325" t="s">
        <v>239</v>
      </c>
      <c r="I721" s="325" t="s">
        <v>240</v>
      </c>
      <c r="J721" s="325" t="str">
        <f t="shared" si="22"/>
        <v>CharSheffieldAge group30 to 39 years oldAge group30 to 39 years old</v>
      </c>
      <c r="K721" s="325" t="s">
        <v>478</v>
      </c>
      <c r="L721" s="325" t="s">
        <v>57</v>
      </c>
      <c r="M721" s="325" t="str">
        <f t="shared" si="23"/>
        <v>Age group30 to 39 years old</v>
      </c>
      <c r="N721" s="325">
        <v>98.8</v>
      </c>
      <c r="O721" s="325">
        <v>29.1</v>
      </c>
      <c r="P721" s="325">
        <v>112</v>
      </c>
      <c r="Q721" s="325">
        <v>29.6</v>
      </c>
    </row>
    <row r="722" spans="1:17" x14ac:dyDescent="0.25">
      <c r="A722" s="325">
        <v>201718</v>
      </c>
      <c r="B722" s="325" t="s">
        <v>144</v>
      </c>
      <c r="C722" s="325" t="s">
        <v>123</v>
      </c>
      <c r="D722" s="325" t="s">
        <v>38</v>
      </c>
      <c r="E722" s="325" t="s">
        <v>130</v>
      </c>
      <c r="F722" s="325" t="s">
        <v>131</v>
      </c>
      <c r="G722" s="325">
        <v>373</v>
      </c>
      <c r="H722" s="325" t="s">
        <v>239</v>
      </c>
      <c r="I722" s="325" t="s">
        <v>240</v>
      </c>
      <c r="J722" s="325" t="str">
        <f t="shared" si="22"/>
        <v>CharSheffieldAge group40 to 49 years oldAge group40 to 49 years old</v>
      </c>
      <c r="K722" s="325" t="s">
        <v>478</v>
      </c>
      <c r="L722" s="325" t="s">
        <v>61</v>
      </c>
      <c r="M722" s="325" t="str">
        <f t="shared" si="23"/>
        <v>Age group40 to 49 years old</v>
      </c>
      <c r="N722" s="325">
        <v>89.5</v>
      </c>
      <c r="O722" s="325">
        <v>26.4</v>
      </c>
      <c r="P722" s="325">
        <v>99</v>
      </c>
      <c r="Q722" s="325">
        <v>26.1</v>
      </c>
    </row>
    <row r="723" spans="1:17" x14ac:dyDescent="0.25">
      <c r="A723" s="325">
        <v>201718</v>
      </c>
      <c r="B723" s="325" t="s">
        <v>144</v>
      </c>
      <c r="C723" s="325" t="s">
        <v>123</v>
      </c>
      <c r="D723" s="325" t="s">
        <v>38</v>
      </c>
      <c r="E723" s="325" t="s">
        <v>130</v>
      </c>
      <c r="F723" s="325" t="s">
        <v>131</v>
      </c>
      <c r="G723" s="325">
        <v>373</v>
      </c>
      <c r="H723" s="325" t="s">
        <v>239</v>
      </c>
      <c r="I723" s="325" t="s">
        <v>240</v>
      </c>
      <c r="J723" s="325" t="str">
        <f t="shared" si="22"/>
        <v>CharSheffieldAge group50 years old and overAge group50 years old and over</v>
      </c>
      <c r="K723" s="325" t="s">
        <v>478</v>
      </c>
      <c r="L723" s="325" t="s">
        <v>90</v>
      </c>
      <c r="M723" s="325" t="str">
        <f t="shared" si="23"/>
        <v>Age group50 years old and over</v>
      </c>
      <c r="N723" s="325">
        <v>107.8</v>
      </c>
      <c r="O723" s="325">
        <v>31.7</v>
      </c>
      <c r="P723" s="325">
        <v>123</v>
      </c>
      <c r="Q723" s="325">
        <v>32.5</v>
      </c>
    </row>
    <row r="724" spans="1:17" x14ac:dyDescent="0.25">
      <c r="A724" s="325">
        <v>201718</v>
      </c>
      <c r="B724" s="325" t="s">
        <v>144</v>
      </c>
      <c r="C724" s="325" t="s">
        <v>123</v>
      </c>
      <c r="D724" s="325" t="s">
        <v>38</v>
      </c>
      <c r="E724" s="325" t="s">
        <v>130</v>
      </c>
      <c r="F724" s="325" t="s">
        <v>131</v>
      </c>
      <c r="G724" s="325">
        <v>384</v>
      </c>
      <c r="H724" s="325" t="s">
        <v>241</v>
      </c>
      <c r="I724" s="325" t="s">
        <v>242</v>
      </c>
      <c r="J724" s="325" t="str">
        <f t="shared" si="22"/>
        <v>CharWakefieldAge group20 to 29 years oldAge group20 to 29 years old</v>
      </c>
      <c r="K724" s="325" t="s">
        <v>478</v>
      </c>
      <c r="L724" s="325" t="s">
        <v>58</v>
      </c>
      <c r="M724" s="325" t="str">
        <f t="shared" si="23"/>
        <v>Age group20 to 29 years old</v>
      </c>
      <c r="N724" s="325">
        <v>38</v>
      </c>
      <c r="O724" s="325">
        <v>19.7</v>
      </c>
      <c r="P724" s="325">
        <v>38</v>
      </c>
      <c r="Q724" s="325">
        <v>18.3</v>
      </c>
    </row>
    <row r="725" spans="1:17" x14ac:dyDescent="0.25">
      <c r="A725" s="325">
        <v>201718</v>
      </c>
      <c r="B725" s="325" t="s">
        <v>144</v>
      </c>
      <c r="C725" s="325" t="s">
        <v>123</v>
      </c>
      <c r="D725" s="325" t="s">
        <v>38</v>
      </c>
      <c r="E725" s="325" t="s">
        <v>130</v>
      </c>
      <c r="F725" s="325" t="s">
        <v>131</v>
      </c>
      <c r="G725" s="325">
        <v>384</v>
      </c>
      <c r="H725" s="325" t="s">
        <v>241</v>
      </c>
      <c r="I725" s="325" t="s">
        <v>242</v>
      </c>
      <c r="J725" s="325" t="str">
        <f t="shared" si="22"/>
        <v>CharWakefieldAge group30 to 39 years oldAge group30 to 39 years old</v>
      </c>
      <c r="K725" s="325" t="s">
        <v>478</v>
      </c>
      <c r="L725" s="325" t="s">
        <v>57</v>
      </c>
      <c r="M725" s="325" t="str">
        <f t="shared" si="23"/>
        <v>Age group30 to 39 years old</v>
      </c>
      <c r="N725" s="325">
        <v>43</v>
      </c>
      <c r="O725" s="325">
        <v>22.3</v>
      </c>
      <c r="P725" s="325">
        <v>49</v>
      </c>
      <c r="Q725" s="325">
        <v>23.6</v>
      </c>
    </row>
    <row r="726" spans="1:17" x14ac:dyDescent="0.25">
      <c r="A726" s="325">
        <v>201718</v>
      </c>
      <c r="B726" s="325" t="s">
        <v>144</v>
      </c>
      <c r="C726" s="325" t="s">
        <v>123</v>
      </c>
      <c r="D726" s="325" t="s">
        <v>38</v>
      </c>
      <c r="E726" s="325" t="s">
        <v>130</v>
      </c>
      <c r="F726" s="325" t="s">
        <v>131</v>
      </c>
      <c r="G726" s="325">
        <v>384</v>
      </c>
      <c r="H726" s="325" t="s">
        <v>241</v>
      </c>
      <c r="I726" s="325" t="s">
        <v>242</v>
      </c>
      <c r="J726" s="325" t="str">
        <f t="shared" si="22"/>
        <v>CharWakefieldAge group40 to 49 years oldAge group40 to 49 years old</v>
      </c>
      <c r="K726" s="325" t="s">
        <v>478</v>
      </c>
      <c r="L726" s="325" t="s">
        <v>61</v>
      </c>
      <c r="M726" s="325" t="str">
        <f t="shared" si="23"/>
        <v>Age group40 to 49 years old</v>
      </c>
      <c r="N726" s="325">
        <v>44.8</v>
      </c>
      <c r="O726" s="325">
        <v>23.2</v>
      </c>
      <c r="P726" s="325">
        <v>49</v>
      </c>
      <c r="Q726" s="325">
        <v>23.6</v>
      </c>
    </row>
    <row r="727" spans="1:17" x14ac:dyDescent="0.25">
      <c r="A727" s="325">
        <v>201718</v>
      </c>
      <c r="B727" s="325" t="s">
        <v>144</v>
      </c>
      <c r="C727" s="325" t="s">
        <v>123</v>
      </c>
      <c r="D727" s="325" t="s">
        <v>38</v>
      </c>
      <c r="E727" s="325" t="s">
        <v>130</v>
      </c>
      <c r="F727" s="325" t="s">
        <v>131</v>
      </c>
      <c r="G727" s="325">
        <v>384</v>
      </c>
      <c r="H727" s="325" t="s">
        <v>241</v>
      </c>
      <c r="I727" s="325" t="s">
        <v>242</v>
      </c>
      <c r="J727" s="325" t="str">
        <f t="shared" si="22"/>
        <v>CharWakefieldAge group50 years old and overAge group50 years old and over</v>
      </c>
      <c r="K727" s="325" t="s">
        <v>478</v>
      </c>
      <c r="L727" s="325" t="s">
        <v>90</v>
      </c>
      <c r="M727" s="325" t="str">
        <f t="shared" si="23"/>
        <v>Age group50 years old and over</v>
      </c>
      <c r="N727" s="325">
        <v>67.400000000000006</v>
      </c>
      <c r="O727" s="325">
        <v>34.9</v>
      </c>
      <c r="P727" s="325">
        <v>72</v>
      </c>
      <c r="Q727" s="325">
        <v>34.6</v>
      </c>
    </row>
    <row r="728" spans="1:17" x14ac:dyDescent="0.25">
      <c r="A728" s="325">
        <v>201718</v>
      </c>
      <c r="B728" s="325" t="s">
        <v>144</v>
      </c>
      <c r="C728" s="325" t="s">
        <v>123</v>
      </c>
      <c r="D728" s="325" t="s">
        <v>38</v>
      </c>
      <c r="E728" s="325" t="s">
        <v>130</v>
      </c>
      <c r="F728" s="325" t="s">
        <v>131</v>
      </c>
      <c r="G728" s="325">
        <v>816</v>
      </c>
      <c r="H728" s="325" t="s">
        <v>243</v>
      </c>
      <c r="I728" s="325" t="s">
        <v>244</v>
      </c>
      <c r="J728" s="325" t="str">
        <f t="shared" si="22"/>
        <v>CharYorkAge group20 to 29 years oldAge group20 to 29 years old</v>
      </c>
      <c r="K728" s="325" t="s">
        <v>478</v>
      </c>
      <c r="L728" s="325" t="s">
        <v>58</v>
      </c>
      <c r="M728" s="325" t="str">
        <f t="shared" si="23"/>
        <v>Age group20 to 29 years old</v>
      </c>
      <c r="N728" s="325">
        <v>13</v>
      </c>
      <c r="O728" s="325">
        <v>15.5</v>
      </c>
      <c r="P728" s="325">
        <v>13</v>
      </c>
      <c r="Q728" s="325">
        <v>13</v>
      </c>
    </row>
    <row r="729" spans="1:17" x14ac:dyDescent="0.25">
      <c r="A729" s="325">
        <v>201718</v>
      </c>
      <c r="B729" s="325" t="s">
        <v>144</v>
      </c>
      <c r="C729" s="325" t="s">
        <v>123</v>
      </c>
      <c r="D729" s="325" t="s">
        <v>38</v>
      </c>
      <c r="E729" s="325" t="s">
        <v>130</v>
      </c>
      <c r="F729" s="325" t="s">
        <v>131</v>
      </c>
      <c r="G729" s="325">
        <v>816</v>
      </c>
      <c r="H729" s="325" t="s">
        <v>243</v>
      </c>
      <c r="I729" s="325" t="s">
        <v>244</v>
      </c>
      <c r="J729" s="325" t="str">
        <f t="shared" si="22"/>
        <v>CharYorkAge group30 to 39 years oldAge group30 to 39 years old</v>
      </c>
      <c r="K729" s="325" t="s">
        <v>478</v>
      </c>
      <c r="L729" s="325" t="s">
        <v>57</v>
      </c>
      <c r="M729" s="325" t="str">
        <f t="shared" si="23"/>
        <v>Age group30 to 39 years old</v>
      </c>
      <c r="N729" s="325">
        <v>21</v>
      </c>
      <c r="O729" s="325">
        <v>25.1</v>
      </c>
      <c r="P729" s="325">
        <v>27</v>
      </c>
      <c r="Q729" s="325">
        <v>27</v>
      </c>
    </row>
    <row r="730" spans="1:17" x14ac:dyDescent="0.25">
      <c r="A730" s="325">
        <v>201718</v>
      </c>
      <c r="B730" s="325" t="s">
        <v>144</v>
      </c>
      <c r="C730" s="325" t="s">
        <v>123</v>
      </c>
      <c r="D730" s="325" t="s">
        <v>38</v>
      </c>
      <c r="E730" s="325" t="s">
        <v>130</v>
      </c>
      <c r="F730" s="325" t="s">
        <v>131</v>
      </c>
      <c r="G730" s="325">
        <v>816</v>
      </c>
      <c r="H730" s="325" t="s">
        <v>243</v>
      </c>
      <c r="I730" s="325" t="s">
        <v>244</v>
      </c>
      <c r="J730" s="325" t="str">
        <f t="shared" si="22"/>
        <v>CharYorkAge group40 to 49 years oldAge group40 to 49 years old</v>
      </c>
      <c r="K730" s="325" t="s">
        <v>478</v>
      </c>
      <c r="L730" s="325" t="s">
        <v>61</v>
      </c>
      <c r="M730" s="325" t="str">
        <f t="shared" si="23"/>
        <v>Age group40 to 49 years old</v>
      </c>
      <c r="N730" s="325">
        <v>28.5</v>
      </c>
      <c r="O730" s="325">
        <v>34</v>
      </c>
      <c r="P730" s="325">
        <v>32</v>
      </c>
      <c r="Q730" s="325">
        <v>32</v>
      </c>
    </row>
    <row r="731" spans="1:17" x14ac:dyDescent="0.25">
      <c r="A731" s="325">
        <v>201718</v>
      </c>
      <c r="B731" s="325" t="s">
        <v>144</v>
      </c>
      <c r="C731" s="325" t="s">
        <v>123</v>
      </c>
      <c r="D731" s="325" t="s">
        <v>38</v>
      </c>
      <c r="E731" s="325" t="s">
        <v>130</v>
      </c>
      <c r="F731" s="325" t="s">
        <v>131</v>
      </c>
      <c r="G731" s="325">
        <v>816</v>
      </c>
      <c r="H731" s="325" t="s">
        <v>243</v>
      </c>
      <c r="I731" s="325" t="s">
        <v>244</v>
      </c>
      <c r="J731" s="325" t="str">
        <f t="shared" si="22"/>
        <v>CharYorkAge group50 years old and overAge group50 years old and over</v>
      </c>
      <c r="K731" s="325" t="s">
        <v>478</v>
      </c>
      <c r="L731" s="325" t="s">
        <v>90</v>
      </c>
      <c r="M731" s="325" t="str">
        <f t="shared" si="23"/>
        <v>Age group50 years old and over</v>
      </c>
      <c r="N731" s="325">
        <v>21.2</v>
      </c>
      <c r="O731" s="325">
        <v>25.3</v>
      </c>
      <c r="P731" s="325">
        <v>28</v>
      </c>
      <c r="Q731" s="325">
        <v>28</v>
      </c>
    </row>
    <row r="732" spans="1:17" x14ac:dyDescent="0.25">
      <c r="A732" s="325">
        <v>201718</v>
      </c>
      <c r="B732" s="325" t="s">
        <v>144</v>
      </c>
      <c r="C732" s="325" t="s">
        <v>123</v>
      </c>
      <c r="D732" s="325" t="s">
        <v>38</v>
      </c>
      <c r="E732" s="325" t="s">
        <v>132</v>
      </c>
      <c r="F732" s="325" t="s">
        <v>133</v>
      </c>
      <c r="G732" s="325">
        <v>831</v>
      </c>
      <c r="H732" s="325" t="s">
        <v>245</v>
      </c>
      <c r="I732" s="325" t="s">
        <v>246</v>
      </c>
      <c r="J732" s="325" t="str">
        <f t="shared" si="22"/>
        <v>CharDerbyAge group20 to 29 years oldAge group20 to 29 years old</v>
      </c>
      <c r="K732" s="325" t="s">
        <v>478</v>
      </c>
      <c r="L732" s="325" t="s">
        <v>58</v>
      </c>
      <c r="M732" s="325" t="str">
        <f t="shared" si="23"/>
        <v>Age group20 to 29 years old</v>
      </c>
      <c r="N732" s="325">
        <v>28.5</v>
      </c>
      <c r="O732" s="325">
        <v>19.2</v>
      </c>
      <c r="P732" s="325">
        <v>29</v>
      </c>
      <c r="Q732" s="325">
        <v>17.600000000000001</v>
      </c>
    </row>
    <row r="733" spans="1:17" x14ac:dyDescent="0.25">
      <c r="A733" s="325">
        <v>201718</v>
      </c>
      <c r="B733" s="325" t="s">
        <v>144</v>
      </c>
      <c r="C733" s="325" t="s">
        <v>123</v>
      </c>
      <c r="D733" s="325" t="s">
        <v>38</v>
      </c>
      <c r="E733" s="325" t="s">
        <v>132</v>
      </c>
      <c r="F733" s="325" t="s">
        <v>133</v>
      </c>
      <c r="G733" s="325">
        <v>831</v>
      </c>
      <c r="H733" s="325" t="s">
        <v>245</v>
      </c>
      <c r="I733" s="325" t="s">
        <v>246</v>
      </c>
      <c r="J733" s="325" t="str">
        <f t="shared" si="22"/>
        <v>CharDerbyAge group30 to 39 years oldAge group30 to 39 years old</v>
      </c>
      <c r="K733" s="325" t="s">
        <v>478</v>
      </c>
      <c r="L733" s="325" t="s">
        <v>57</v>
      </c>
      <c r="M733" s="325" t="str">
        <f t="shared" si="23"/>
        <v>Age group30 to 39 years old</v>
      </c>
      <c r="N733" s="325">
        <v>56.8</v>
      </c>
      <c r="O733" s="325">
        <v>38.200000000000003</v>
      </c>
      <c r="P733" s="325">
        <v>64</v>
      </c>
      <c r="Q733" s="325">
        <v>38.799999999999997</v>
      </c>
    </row>
    <row r="734" spans="1:17" x14ac:dyDescent="0.25">
      <c r="A734" s="325">
        <v>201718</v>
      </c>
      <c r="B734" s="325" t="s">
        <v>144</v>
      </c>
      <c r="C734" s="325" t="s">
        <v>123</v>
      </c>
      <c r="D734" s="325" t="s">
        <v>38</v>
      </c>
      <c r="E734" s="325" t="s">
        <v>132</v>
      </c>
      <c r="F734" s="325" t="s">
        <v>133</v>
      </c>
      <c r="G734" s="325">
        <v>831</v>
      </c>
      <c r="H734" s="325" t="s">
        <v>245</v>
      </c>
      <c r="I734" s="325" t="s">
        <v>246</v>
      </c>
      <c r="J734" s="325" t="str">
        <f t="shared" si="22"/>
        <v>CharDerbyAge group40 to 49 years oldAge group40 to 49 years old</v>
      </c>
      <c r="K734" s="325" t="s">
        <v>478</v>
      </c>
      <c r="L734" s="325" t="s">
        <v>61</v>
      </c>
      <c r="M734" s="325" t="str">
        <f t="shared" si="23"/>
        <v>Age group40 to 49 years old</v>
      </c>
      <c r="N734" s="325">
        <v>32.299999999999997</v>
      </c>
      <c r="O734" s="325">
        <v>21.7</v>
      </c>
      <c r="P734" s="325">
        <v>37</v>
      </c>
      <c r="Q734" s="325">
        <v>22.4</v>
      </c>
    </row>
    <row r="735" spans="1:17" x14ac:dyDescent="0.25">
      <c r="A735" s="325">
        <v>201718</v>
      </c>
      <c r="B735" s="325" t="s">
        <v>144</v>
      </c>
      <c r="C735" s="325" t="s">
        <v>123</v>
      </c>
      <c r="D735" s="325" t="s">
        <v>38</v>
      </c>
      <c r="E735" s="325" t="s">
        <v>132</v>
      </c>
      <c r="F735" s="325" t="s">
        <v>133</v>
      </c>
      <c r="G735" s="325">
        <v>831</v>
      </c>
      <c r="H735" s="325" t="s">
        <v>245</v>
      </c>
      <c r="I735" s="325" t="s">
        <v>246</v>
      </c>
      <c r="J735" s="325" t="str">
        <f t="shared" si="22"/>
        <v>CharDerbyAge group50 years old and overAge group50 years old and over</v>
      </c>
      <c r="K735" s="325" t="s">
        <v>478</v>
      </c>
      <c r="L735" s="325" t="s">
        <v>90</v>
      </c>
      <c r="M735" s="325" t="str">
        <f t="shared" si="23"/>
        <v>Age group50 years old and over</v>
      </c>
      <c r="N735" s="325">
        <v>31.1</v>
      </c>
      <c r="O735" s="325">
        <v>20.9</v>
      </c>
      <c r="P735" s="325">
        <v>35</v>
      </c>
      <c r="Q735" s="325">
        <v>21.2</v>
      </c>
    </row>
    <row r="736" spans="1:17" x14ac:dyDescent="0.25">
      <c r="A736" s="325">
        <v>201718</v>
      </c>
      <c r="B736" s="325" t="s">
        <v>144</v>
      </c>
      <c r="C736" s="325" t="s">
        <v>123</v>
      </c>
      <c r="D736" s="325" t="s">
        <v>38</v>
      </c>
      <c r="E736" s="325" t="s">
        <v>132</v>
      </c>
      <c r="F736" s="325" t="s">
        <v>133</v>
      </c>
      <c r="G736" s="325">
        <v>830</v>
      </c>
      <c r="H736" s="325" t="s">
        <v>247</v>
      </c>
      <c r="I736" s="325" t="s">
        <v>248</v>
      </c>
      <c r="J736" s="325" t="str">
        <f t="shared" si="22"/>
        <v>CharDerbyshireAge group20 to 29 years oldAge group20 to 29 years old</v>
      </c>
      <c r="K736" s="325" t="s">
        <v>478</v>
      </c>
      <c r="L736" s="325" t="s">
        <v>58</v>
      </c>
      <c r="M736" s="325" t="str">
        <f t="shared" si="23"/>
        <v>Age group20 to 29 years old</v>
      </c>
      <c r="N736" s="325">
        <v>69.2</v>
      </c>
      <c r="O736" s="325">
        <v>19.399999999999999</v>
      </c>
      <c r="P736" s="325">
        <v>74</v>
      </c>
      <c r="Q736" s="325">
        <v>18.8</v>
      </c>
    </row>
    <row r="737" spans="1:17" x14ac:dyDescent="0.25">
      <c r="A737" s="325">
        <v>201718</v>
      </c>
      <c r="B737" s="325" t="s">
        <v>144</v>
      </c>
      <c r="C737" s="325" t="s">
        <v>123</v>
      </c>
      <c r="D737" s="325" t="s">
        <v>38</v>
      </c>
      <c r="E737" s="325" t="s">
        <v>132</v>
      </c>
      <c r="F737" s="325" t="s">
        <v>133</v>
      </c>
      <c r="G737" s="325">
        <v>830</v>
      </c>
      <c r="H737" s="325" t="s">
        <v>247</v>
      </c>
      <c r="I737" s="325" t="s">
        <v>248</v>
      </c>
      <c r="J737" s="325" t="str">
        <f t="shared" si="22"/>
        <v>CharDerbyshireAge group30 to 39 years oldAge group30 to 39 years old</v>
      </c>
      <c r="K737" s="325" t="s">
        <v>478</v>
      </c>
      <c r="L737" s="325" t="s">
        <v>57</v>
      </c>
      <c r="M737" s="325" t="str">
        <f t="shared" si="23"/>
        <v>Age group30 to 39 years old</v>
      </c>
      <c r="N737" s="325">
        <v>97.6</v>
      </c>
      <c r="O737" s="325">
        <v>27.3</v>
      </c>
      <c r="P737" s="325">
        <v>108</v>
      </c>
      <c r="Q737" s="325">
        <v>27.5</v>
      </c>
    </row>
    <row r="738" spans="1:17" x14ac:dyDescent="0.25">
      <c r="A738" s="325">
        <v>201718</v>
      </c>
      <c r="B738" s="325" t="s">
        <v>144</v>
      </c>
      <c r="C738" s="325" t="s">
        <v>123</v>
      </c>
      <c r="D738" s="325" t="s">
        <v>38</v>
      </c>
      <c r="E738" s="325" t="s">
        <v>132</v>
      </c>
      <c r="F738" s="325" t="s">
        <v>133</v>
      </c>
      <c r="G738" s="325">
        <v>830</v>
      </c>
      <c r="H738" s="325" t="s">
        <v>247</v>
      </c>
      <c r="I738" s="325" t="s">
        <v>248</v>
      </c>
      <c r="J738" s="325" t="str">
        <f t="shared" si="22"/>
        <v>CharDerbyshireAge group40 to 49 years oldAge group40 to 49 years old</v>
      </c>
      <c r="K738" s="325" t="s">
        <v>478</v>
      </c>
      <c r="L738" s="325" t="s">
        <v>61</v>
      </c>
      <c r="M738" s="325" t="str">
        <f t="shared" si="23"/>
        <v>Age group40 to 49 years old</v>
      </c>
      <c r="N738" s="325">
        <v>69.5</v>
      </c>
      <c r="O738" s="325">
        <v>19.5</v>
      </c>
      <c r="P738" s="325">
        <v>80</v>
      </c>
      <c r="Q738" s="325">
        <v>20.399999999999999</v>
      </c>
    </row>
    <row r="739" spans="1:17" x14ac:dyDescent="0.25">
      <c r="A739" s="325">
        <v>201718</v>
      </c>
      <c r="B739" s="325" t="s">
        <v>144</v>
      </c>
      <c r="C739" s="325" t="s">
        <v>123</v>
      </c>
      <c r="D739" s="325" t="s">
        <v>38</v>
      </c>
      <c r="E739" s="325" t="s">
        <v>132</v>
      </c>
      <c r="F739" s="325" t="s">
        <v>133</v>
      </c>
      <c r="G739" s="325">
        <v>830</v>
      </c>
      <c r="H739" s="325" t="s">
        <v>247</v>
      </c>
      <c r="I739" s="325" t="s">
        <v>248</v>
      </c>
      <c r="J739" s="325" t="str">
        <f t="shared" si="22"/>
        <v>CharDerbyshireAge group50 years old and overAge group50 years old and over</v>
      </c>
      <c r="K739" s="325" t="s">
        <v>478</v>
      </c>
      <c r="L739" s="325" t="s">
        <v>90</v>
      </c>
      <c r="M739" s="325" t="str">
        <f t="shared" si="23"/>
        <v>Age group50 years old and over</v>
      </c>
      <c r="N739" s="325">
        <v>121.1</v>
      </c>
      <c r="O739" s="325">
        <v>33.9</v>
      </c>
      <c r="P739" s="325">
        <v>131</v>
      </c>
      <c r="Q739" s="325">
        <v>33.299999999999997</v>
      </c>
    </row>
    <row r="740" spans="1:17" x14ac:dyDescent="0.25">
      <c r="A740" s="325">
        <v>201718</v>
      </c>
      <c r="B740" s="325" t="s">
        <v>144</v>
      </c>
      <c r="C740" s="325" t="s">
        <v>123</v>
      </c>
      <c r="D740" s="325" t="s">
        <v>38</v>
      </c>
      <c r="E740" s="325" t="s">
        <v>132</v>
      </c>
      <c r="F740" s="325" t="s">
        <v>133</v>
      </c>
      <c r="G740" s="325">
        <v>856</v>
      </c>
      <c r="H740" s="325" t="s">
        <v>249</v>
      </c>
      <c r="I740" s="325" t="s">
        <v>250</v>
      </c>
      <c r="J740" s="325" t="str">
        <f t="shared" si="22"/>
        <v>CharLeicesterAge group20 to 29 years oldAge group20 to 29 years old</v>
      </c>
      <c r="K740" s="325" t="s">
        <v>478</v>
      </c>
      <c r="L740" s="325" t="s">
        <v>58</v>
      </c>
      <c r="M740" s="325" t="str">
        <f t="shared" si="23"/>
        <v>Age group20 to 29 years old</v>
      </c>
      <c r="N740" s="325">
        <v>29.6</v>
      </c>
      <c r="O740" s="325">
        <v>17.7</v>
      </c>
      <c r="P740" s="325">
        <v>30</v>
      </c>
      <c r="Q740" s="325">
        <v>16.3</v>
      </c>
    </row>
    <row r="741" spans="1:17" x14ac:dyDescent="0.25">
      <c r="A741" s="325">
        <v>201718</v>
      </c>
      <c r="B741" s="325" t="s">
        <v>144</v>
      </c>
      <c r="C741" s="325" t="s">
        <v>123</v>
      </c>
      <c r="D741" s="325" t="s">
        <v>38</v>
      </c>
      <c r="E741" s="325" t="s">
        <v>132</v>
      </c>
      <c r="F741" s="325" t="s">
        <v>133</v>
      </c>
      <c r="G741" s="325">
        <v>856</v>
      </c>
      <c r="H741" s="325" t="s">
        <v>249</v>
      </c>
      <c r="I741" s="325" t="s">
        <v>250</v>
      </c>
      <c r="J741" s="325" t="str">
        <f t="shared" si="22"/>
        <v>CharLeicesterAge group30 to 39 years oldAge group30 to 39 years old</v>
      </c>
      <c r="K741" s="325" t="s">
        <v>478</v>
      </c>
      <c r="L741" s="325" t="s">
        <v>57</v>
      </c>
      <c r="M741" s="325" t="str">
        <f t="shared" si="23"/>
        <v>Age group30 to 39 years old</v>
      </c>
      <c r="N741" s="325">
        <v>44.3</v>
      </c>
      <c r="O741" s="325">
        <v>26.5</v>
      </c>
      <c r="P741" s="325">
        <v>49</v>
      </c>
      <c r="Q741" s="325">
        <v>26.6</v>
      </c>
    </row>
    <row r="742" spans="1:17" x14ac:dyDescent="0.25">
      <c r="A742" s="325">
        <v>201718</v>
      </c>
      <c r="B742" s="325" t="s">
        <v>144</v>
      </c>
      <c r="C742" s="325" t="s">
        <v>123</v>
      </c>
      <c r="D742" s="325" t="s">
        <v>38</v>
      </c>
      <c r="E742" s="325" t="s">
        <v>132</v>
      </c>
      <c r="F742" s="325" t="s">
        <v>133</v>
      </c>
      <c r="G742" s="325">
        <v>856</v>
      </c>
      <c r="H742" s="325" t="s">
        <v>249</v>
      </c>
      <c r="I742" s="325" t="s">
        <v>250</v>
      </c>
      <c r="J742" s="325" t="str">
        <f t="shared" si="22"/>
        <v>CharLeicesterAge group40 to 49 years oldAge group40 to 49 years old</v>
      </c>
      <c r="K742" s="325" t="s">
        <v>478</v>
      </c>
      <c r="L742" s="325" t="s">
        <v>61</v>
      </c>
      <c r="M742" s="325" t="str">
        <f t="shared" si="23"/>
        <v>Age group40 to 49 years old</v>
      </c>
      <c r="N742" s="325">
        <v>46.7</v>
      </c>
      <c r="O742" s="325">
        <v>28</v>
      </c>
      <c r="P742" s="325">
        <v>52</v>
      </c>
      <c r="Q742" s="325">
        <v>28.3</v>
      </c>
    </row>
    <row r="743" spans="1:17" x14ac:dyDescent="0.25">
      <c r="A743" s="325">
        <v>201718</v>
      </c>
      <c r="B743" s="325" t="s">
        <v>144</v>
      </c>
      <c r="C743" s="325" t="s">
        <v>123</v>
      </c>
      <c r="D743" s="325" t="s">
        <v>38</v>
      </c>
      <c r="E743" s="325" t="s">
        <v>132</v>
      </c>
      <c r="F743" s="325" t="s">
        <v>133</v>
      </c>
      <c r="G743" s="325">
        <v>856</v>
      </c>
      <c r="H743" s="325" t="s">
        <v>249</v>
      </c>
      <c r="I743" s="325" t="s">
        <v>250</v>
      </c>
      <c r="J743" s="325" t="str">
        <f t="shared" si="22"/>
        <v>CharLeicesterAge group50 years old and overAge group50 years old and over</v>
      </c>
      <c r="K743" s="325" t="s">
        <v>478</v>
      </c>
      <c r="L743" s="325" t="s">
        <v>90</v>
      </c>
      <c r="M743" s="325" t="str">
        <f t="shared" si="23"/>
        <v>Age group50 years old and over</v>
      </c>
      <c r="N743" s="325">
        <v>46.5</v>
      </c>
      <c r="O743" s="325">
        <v>27.8</v>
      </c>
      <c r="P743" s="325">
        <v>53</v>
      </c>
      <c r="Q743" s="325">
        <v>28.8</v>
      </c>
    </row>
    <row r="744" spans="1:17" x14ac:dyDescent="0.25">
      <c r="A744" s="325">
        <v>201718</v>
      </c>
      <c r="B744" s="325" t="s">
        <v>144</v>
      </c>
      <c r="C744" s="325" t="s">
        <v>123</v>
      </c>
      <c r="D744" s="325" t="s">
        <v>38</v>
      </c>
      <c r="E744" s="325" t="s">
        <v>132</v>
      </c>
      <c r="F744" s="325" t="s">
        <v>133</v>
      </c>
      <c r="G744" s="325">
        <v>855</v>
      </c>
      <c r="H744" s="325" t="s">
        <v>251</v>
      </c>
      <c r="I744" s="325" t="s">
        <v>252</v>
      </c>
      <c r="J744" s="325" t="str">
        <f t="shared" si="22"/>
        <v>CharLeicestershireAge group20 to 29 years oldAge group20 to 29 years old</v>
      </c>
      <c r="K744" s="325" t="s">
        <v>478</v>
      </c>
      <c r="L744" s="325" t="s">
        <v>58</v>
      </c>
      <c r="M744" s="325" t="str">
        <f t="shared" si="23"/>
        <v>Age group20 to 29 years old</v>
      </c>
      <c r="N744" s="325">
        <v>41.2</v>
      </c>
      <c r="O744" s="325">
        <v>18.100000000000001</v>
      </c>
      <c r="P744" s="325">
        <v>44</v>
      </c>
      <c r="Q744" s="325">
        <v>17.5</v>
      </c>
    </row>
    <row r="745" spans="1:17" x14ac:dyDescent="0.25">
      <c r="A745" s="325">
        <v>201718</v>
      </c>
      <c r="B745" s="325" t="s">
        <v>144</v>
      </c>
      <c r="C745" s="325" t="s">
        <v>123</v>
      </c>
      <c r="D745" s="325" t="s">
        <v>38</v>
      </c>
      <c r="E745" s="325" t="s">
        <v>132</v>
      </c>
      <c r="F745" s="325" t="s">
        <v>133</v>
      </c>
      <c r="G745" s="325">
        <v>855</v>
      </c>
      <c r="H745" s="325" t="s">
        <v>251</v>
      </c>
      <c r="I745" s="325" t="s">
        <v>252</v>
      </c>
      <c r="J745" s="325" t="str">
        <f t="shared" si="22"/>
        <v>CharLeicestershireAge group30 to 39 years oldAge group30 to 39 years old</v>
      </c>
      <c r="K745" s="325" t="s">
        <v>478</v>
      </c>
      <c r="L745" s="325" t="s">
        <v>57</v>
      </c>
      <c r="M745" s="325" t="str">
        <f t="shared" si="23"/>
        <v>Age group30 to 39 years old</v>
      </c>
      <c r="N745" s="325">
        <v>72.8</v>
      </c>
      <c r="O745" s="325">
        <v>31.9</v>
      </c>
      <c r="P745" s="325">
        <v>82</v>
      </c>
      <c r="Q745" s="325">
        <v>32.700000000000003</v>
      </c>
    </row>
    <row r="746" spans="1:17" x14ac:dyDescent="0.25">
      <c r="A746" s="325">
        <v>201718</v>
      </c>
      <c r="B746" s="325" t="s">
        <v>144</v>
      </c>
      <c r="C746" s="325" t="s">
        <v>123</v>
      </c>
      <c r="D746" s="325" t="s">
        <v>38</v>
      </c>
      <c r="E746" s="325" t="s">
        <v>132</v>
      </c>
      <c r="F746" s="325" t="s">
        <v>133</v>
      </c>
      <c r="G746" s="325">
        <v>855</v>
      </c>
      <c r="H746" s="325" t="s">
        <v>251</v>
      </c>
      <c r="I746" s="325" t="s">
        <v>252</v>
      </c>
      <c r="J746" s="325" t="str">
        <f t="shared" si="22"/>
        <v>CharLeicestershireAge group40 to 49 years oldAge group40 to 49 years old</v>
      </c>
      <c r="K746" s="325" t="s">
        <v>478</v>
      </c>
      <c r="L746" s="325" t="s">
        <v>61</v>
      </c>
      <c r="M746" s="325" t="str">
        <f t="shared" si="23"/>
        <v>Age group40 to 49 years old</v>
      </c>
      <c r="N746" s="325">
        <v>53.7</v>
      </c>
      <c r="O746" s="325">
        <v>23.5</v>
      </c>
      <c r="P746" s="325">
        <v>59</v>
      </c>
      <c r="Q746" s="325">
        <v>23.5</v>
      </c>
    </row>
    <row r="747" spans="1:17" x14ac:dyDescent="0.25">
      <c r="A747" s="325">
        <v>201718</v>
      </c>
      <c r="B747" s="325" t="s">
        <v>144</v>
      </c>
      <c r="C747" s="325" t="s">
        <v>123</v>
      </c>
      <c r="D747" s="325" t="s">
        <v>38</v>
      </c>
      <c r="E747" s="325" t="s">
        <v>132</v>
      </c>
      <c r="F747" s="325" t="s">
        <v>133</v>
      </c>
      <c r="G747" s="325">
        <v>855</v>
      </c>
      <c r="H747" s="325" t="s">
        <v>251</v>
      </c>
      <c r="I747" s="325" t="s">
        <v>252</v>
      </c>
      <c r="J747" s="325" t="str">
        <f t="shared" si="22"/>
        <v>CharLeicestershireAge group50 years old and overAge group50 years old and over</v>
      </c>
      <c r="K747" s="325" t="s">
        <v>478</v>
      </c>
      <c r="L747" s="325" t="s">
        <v>90</v>
      </c>
      <c r="M747" s="325" t="str">
        <f t="shared" si="23"/>
        <v>Age group50 years old and over</v>
      </c>
      <c r="N747" s="325">
        <v>60.4</v>
      </c>
      <c r="O747" s="325">
        <v>26.5</v>
      </c>
      <c r="P747" s="325">
        <v>66</v>
      </c>
      <c r="Q747" s="325">
        <v>26.3</v>
      </c>
    </row>
    <row r="748" spans="1:17" x14ac:dyDescent="0.25">
      <c r="A748" s="325">
        <v>201718</v>
      </c>
      <c r="B748" s="325" t="s">
        <v>144</v>
      </c>
      <c r="C748" s="325" t="s">
        <v>123</v>
      </c>
      <c r="D748" s="325" t="s">
        <v>38</v>
      </c>
      <c r="E748" s="325" t="s">
        <v>132</v>
      </c>
      <c r="F748" s="325" t="s">
        <v>133</v>
      </c>
      <c r="G748" s="325">
        <v>925</v>
      </c>
      <c r="H748" s="325" t="s">
        <v>253</v>
      </c>
      <c r="I748" s="325" t="s">
        <v>254</v>
      </c>
      <c r="J748" s="325" t="str">
        <f t="shared" si="22"/>
        <v>CharLincolnshireAge group20 to 29 years oldAge group20 to 29 years old</v>
      </c>
      <c r="K748" s="325" t="s">
        <v>478</v>
      </c>
      <c r="L748" s="325" t="s">
        <v>58</v>
      </c>
      <c r="M748" s="325" t="str">
        <f t="shared" si="23"/>
        <v>Age group20 to 29 years old</v>
      </c>
      <c r="N748" s="325">
        <v>50.5</v>
      </c>
      <c r="O748" s="325">
        <v>15.8</v>
      </c>
      <c r="P748" s="325">
        <v>52</v>
      </c>
      <c r="Q748" s="325">
        <v>15.8</v>
      </c>
    </row>
    <row r="749" spans="1:17" x14ac:dyDescent="0.25">
      <c r="A749" s="325">
        <v>201718</v>
      </c>
      <c r="B749" s="325" t="s">
        <v>144</v>
      </c>
      <c r="C749" s="325" t="s">
        <v>123</v>
      </c>
      <c r="D749" s="325" t="s">
        <v>38</v>
      </c>
      <c r="E749" s="325" t="s">
        <v>132</v>
      </c>
      <c r="F749" s="325" t="s">
        <v>133</v>
      </c>
      <c r="G749" s="325">
        <v>925</v>
      </c>
      <c r="H749" s="325" t="s">
        <v>253</v>
      </c>
      <c r="I749" s="325" t="s">
        <v>254</v>
      </c>
      <c r="J749" s="325" t="str">
        <f t="shared" si="22"/>
        <v>CharLincolnshireAge group30 to 39 years oldAge group30 to 39 years old</v>
      </c>
      <c r="K749" s="325" t="s">
        <v>478</v>
      </c>
      <c r="L749" s="325" t="s">
        <v>57</v>
      </c>
      <c r="M749" s="325" t="str">
        <f t="shared" si="23"/>
        <v>Age group30 to 39 years old</v>
      </c>
      <c r="N749" s="325">
        <v>96.1</v>
      </c>
      <c r="O749" s="325">
        <v>30.1</v>
      </c>
      <c r="P749" s="325">
        <v>100</v>
      </c>
      <c r="Q749" s="325">
        <v>30.4</v>
      </c>
    </row>
    <row r="750" spans="1:17" x14ac:dyDescent="0.25">
      <c r="A750" s="325">
        <v>201718</v>
      </c>
      <c r="B750" s="325" t="s">
        <v>144</v>
      </c>
      <c r="C750" s="325" t="s">
        <v>123</v>
      </c>
      <c r="D750" s="325" t="s">
        <v>38</v>
      </c>
      <c r="E750" s="325" t="s">
        <v>132</v>
      </c>
      <c r="F750" s="325" t="s">
        <v>133</v>
      </c>
      <c r="G750" s="325">
        <v>925</v>
      </c>
      <c r="H750" s="325" t="s">
        <v>253</v>
      </c>
      <c r="I750" s="325" t="s">
        <v>254</v>
      </c>
      <c r="J750" s="325" t="str">
        <f t="shared" si="22"/>
        <v>CharLincolnshireAge group40 to 49 years oldAge group40 to 49 years old</v>
      </c>
      <c r="K750" s="325" t="s">
        <v>478</v>
      </c>
      <c r="L750" s="325" t="s">
        <v>61</v>
      </c>
      <c r="M750" s="325" t="str">
        <f t="shared" si="23"/>
        <v>Age group40 to 49 years old</v>
      </c>
      <c r="N750" s="325">
        <v>88.7</v>
      </c>
      <c r="O750" s="325">
        <v>27.8</v>
      </c>
      <c r="P750" s="325">
        <v>90</v>
      </c>
      <c r="Q750" s="325">
        <v>27.4</v>
      </c>
    </row>
    <row r="751" spans="1:17" x14ac:dyDescent="0.25">
      <c r="A751" s="325">
        <v>201718</v>
      </c>
      <c r="B751" s="325" t="s">
        <v>144</v>
      </c>
      <c r="C751" s="325" t="s">
        <v>123</v>
      </c>
      <c r="D751" s="325" t="s">
        <v>38</v>
      </c>
      <c r="E751" s="325" t="s">
        <v>132</v>
      </c>
      <c r="F751" s="325" t="s">
        <v>133</v>
      </c>
      <c r="G751" s="325">
        <v>925</v>
      </c>
      <c r="H751" s="325" t="s">
        <v>253</v>
      </c>
      <c r="I751" s="325" t="s">
        <v>254</v>
      </c>
      <c r="J751" s="325" t="str">
        <f t="shared" si="22"/>
        <v>CharLincolnshireAge group50 years old and overAge group50 years old and over</v>
      </c>
      <c r="K751" s="325" t="s">
        <v>478</v>
      </c>
      <c r="L751" s="325" t="s">
        <v>90</v>
      </c>
      <c r="M751" s="325" t="str">
        <f t="shared" si="23"/>
        <v>Age group50 years old and over</v>
      </c>
      <c r="N751" s="325">
        <v>84.2</v>
      </c>
      <c r="O751" s="325">
        <v>26.3</v>
      </c>
      <c r="P751" s="325">
        <v>87</v>
      </c>
      <c r="Q751" s="325">
        <v>26.4</v>
      </c>
    </row>
    <row r="752" spans="1:17" x14ac:dyDescent="0.25">
      <c r="A752" s="325">
        <v>201718</v>
      </c>
      <c r="B752" s="325" t="s">
        <v>144</v>
      </c>
      <c r="C752" s="325" t="s">
        <v>123</v>
      </c>
      <c r="D752" s="325" t="s">
        <v>38</v>
      </c>
      <c r="E752" s="325" t="s">
        <v>132</v>
      </c>
      <c r="F752" s="325" t="s">
        <v>133</v>
      </c>
      <c r="G752" s="325">
        <v>928</v>
      </c>
      <c r="H752" s="325" t="s">
        <v>255</v>
      </c>
      <c r="I752" s="325" t="s">
        <v>256</v>
      </c>
      <c r="J752" s="325" t="str">
        <f t="shared" si="22"/>
        <v>CharNorthamptonshireAge group20 to 29 years oldAge group20 to 29 years old</v>
      </c>
      <c r="K752" s="325" t="s">
        <v>478</v>
      </c>
      <c r="L752" s="325" t="s">
        <v>58</v>
      </c>
      <c r="M752" s="325" t="str">
        <f t="shared" si="23"/>
        <v>Age group20 to 29 years old</v>
      </c>
      <c r="N752" s="325">
        <v>38</v>
      </c>
      <c r="O752" s="325">
        <v>12.4</v>
      </c>
      <c r="P752" s="325">
        <v>38</v>
      </c>
      <c r="Q752" s="325">
        <v>11.7</v>
      </c>
    </row>
    <row r="753" spans="1:17" x14ac:dyDescent="0.25">
      <c r="A753" s="325">
        <v>201718</v>
      </c>
      <c r="B753" s="325" t="s">
        <v>144</v>
      </c>
      <c r="C753" s="325" t="s">
        <v>123</v>
      </c>
      <c r="D753" s="325" t="s">
        <v>38</v>
      </c>
      <c r="E753" s="325" t="s">
        <v>132</v>
      </c>
      <c r="F753" s="325" t="s">
        <v>133</v>
      </c>
      <c r="G753" s="325">
        <v>928</v>
      </c>
      <c r="H753" s="325" t="s">
        <v>255</v>
      </c>
      <c r="I753" s="325" t="s">
        <v>256</v>
      </c>
      <c r="J753" s="325" t="str">
        <f t="shared" si="22"/>
        <v>CharNorthamptonshireAge group30 to 39 years oldAge group30 to 39 years old</v>
      </c>
      <c r="K753" s="325" t="s">
        <v>478</v>
      </c>
      <c r="L753" s="325" t="s">
        <v>57</v>
      </c>
      <c r="M753" s="325" t="str">
        <f t="shared" si="23"/>
        <v>Age group30 to 39 years old</v>
      </c>
      <c r="N753" s="325">
        <v>106.1</v>
      </c>
      <c r="O753" s="325">
        <v>34.5</v>
      </c>
      <c r="P753" s="325">
        <v>118</v>
      </c>
      <c r="Q753" s="325">
        <v>36.200000000000003</v>
      </c>
    </row>
    <row r="754" spans="1:17" x14ac:dyDescent="0.25">
      <c r="A754" s="325">
        <v>201718</v>
      </c>
      <c r="B754" s="325" t="s">
        <v>144</v>
      </c>
      <c r="C754" s="325" t="s">
        <v>123</v>
      </c>
      <c r="D754" s="325" t="s">
        <v>38</v>
      </c>
      <c r="E754" s="325" t="s">
        <v>132</v>
      </c>
      <c r="F754" s="325" t="s">
        <v>133</v>
      </c>
      <c r="G754" s="325">
        <v>928</v>
      </c>
      <c r="H754" s="325" t="s">
        <v>255</v>
      </c>
      <c r="I754" s="325" t="s">
        <v>256</v>
      </c>
      <c r="J754" s="325" t="str">
        <f t="shared" si="22"/>
        <v>CharNorthamptonshireAge group40 to 49 years oldAge group40 to 49 years old</v>
      </c>
      <c r="K754" s="325" t="s">
        <v>478</v>
      </c>
      <c r="L754" s="325" t="s">
        <v>61</v>
      </c>
      <c r="M754" s="325" t="str">
        <f t="shared" si="23"/>
        <v>Age group40 to 49 years old</v>
      </c>
      <c r="N754" s="325">
        <v>75.7</v>
      </c>
      <c r="O754" s="325">
        <v>24.7</v>
      </c>
      <c r="P754" s="325">
        <v>78</v>
      </c>
      <c r="Q754" s="325">
        <v>23.9</v>
      </c>
    </row>
    <row r="755" spans="1:17" x14ac:dyDescent="0.25">
      <c r="A755" s="325">
        <v>201718</v>
      </c>
      <c r="B755" s="325" t="s">
        <v>144</v>
      </c>
      <c r="C755" s="325" t="s">
        <v>123</v>
      </c>
      <c r="D755" s="325" t="s">
        <v>38</v>
      </c>
      <c r="E755" s="325" t="s">
        <v>132</v>
      </c>
      <c r="F755" s="325" t="s">
        <v>133</v>
      </c>
      <c r="G755" s="325">
        <v>928</v>
      </c>
      <c r="H755" s="325" t="s">
        <v>255</v>
      </c>
      <c r="I755" s="325" t="s">
        <v>256</v>
      </c>
      <c r="J755" s="325" t="str">
        <f t="shared" si="22"/>
        <v>CharNorthamptonshireAge group50 years old and overAge group50 years old and over</v>
      </c>
      <c r="K755" s="325" t="s">
        <v>478</v>
      </c>
      <c r="L755" s="325" t="s">
        <v>90</v>
      </c>
      <c r="M755" s="325" t="str">
        <f t="shared" si="23"/>
        <v>Age group50 years old and over</v>
      </c>
      <c r="N755" s="325">
        <v>87.3</v>
      </c>
      <c r="O755" s="325">
        <v>28.4</v>
      </c>
      <c r="P755" s="325">
        <v>92</v>
      </c>
      <c r="Q755" s="325">
        <v>28.2</v>
      </c>
    </row>
    <row r="756" spans="1:17" x14ac:dyDescent="0.25">
      <c r="A756" s="325">
        <v>201718</v>
      </c>
      <c r="B756" s="325" t="s">
        <v>144</v>
      </c>
      <c r="C756" s="325" t="s">
        <v>123</v>
      </c>
      <c r="D756" s="325" t="s">
        <v>38</v>
      </c>
      <c r="E756" s="325" t="s">
        <v>132</v>
      </c>
      <c r="F756" s="325" t="s">
        <v>133</v>
      </c>
      <c r="G756" s="325">
        <v>892</v>
      </c>
      <c r="H756" s="325" t="s">
        <v>257</v>
      </c>
      <c r="I756" s="325" t="s">
        <v>258</v>
      </c>
      <c r="J756" s="325" t="str">
        <f t="shared" si="22"/>
        <v>CharNottinghamAge group20 to 29 years oldAge group20 to 29 years old</v>
      </c>
      <c r="K756" s="325" t="s">
        <v>478</v>
      </c>
      <c r="L756" s="325" t="s">
        <v>58</v>
      </c>
      <c r="M756" s="325" t="str">
        <f t="shared" si="23"/>
        <v>Age group20 to 29 years old</v>
      </c>
      <c r="N756" s="325">
        <v>40</v>
      </c>
      <c r="O756" s="325">
        <v>16.8</v>
      </c>
      <c r="P756" s="325">
        <v>43</v>
      </c>
      <c r="Q756" s="325">
        <v>16.899999999999999</v>
      </c>
    </row>
    <row r="757" spans="1:17" x14ac:dyDescent="0.25">
      <c r="A757" s="325">
        <v>201718</v>
      </c>
      <c r="B757" s="325" t="s">
        <v>144</v>
      </c>
      <c r="C757" s="325" t="s">
        <v>123</v>
      </c>
      <c r="D757" s="325" t="s">
        <v>38</v>
      </c>
      <c r="E757" s="325" t="s">
        <v>132</v>
      </c>
      <c r="F757" s="325" t="s">
        <v>133</v>
      </c>
      <c r="G757" s="325">
        <v>892</v>
      </c>
      <c r="H757" s="325" t="s">
        <v>257</v>
      </c>
      <c r="I757" s="325" t="s">
        <v>258</v>
      </c>
      <c r="J757" s="325" t="str">
        <f t="shared" si="22"/>
        <v>CharNottinghamAge group30 to 39 years oldAge group30 to 39 years old</v>
      </c>
      <c r="K757" s="325" t="s">
        <v>478</v>
      </c>
      <c r="L757" s="325" t="s">
        <v>57</v>
      </c>
      <c r="M757" s="325" t="str">
        <f t="shared" si="23"/>
        <v>Age group30 to 39 years old</v>
      </c>
      <c r="N757" s="325">
        <v>65.2</v>
      </c>
      <c r="O757" s="325">
        <v>27.4</v>
      </c>
      <c r="P757" s="325">
        <v>73</v>
      </c>
      <c r="Q757" s="325">
        <v>28.6</v>
      </c>
    </row>
    <row r="758" spans="1:17" x14ac:dyDescent="0.25">
      <c r="A758" s="325">
        <v>201718</v>
      </c>
      <c r="B758" s="325" t="s">
        <v>144</v>
      </c>
      <c r="C758" s="325" t="s">
        <v>123</v>
      </c>
      <c r="D758" s="325" t="s">
        <v>38</v>
      </c>
      <c r="E758" s="325" t="s">
        <v>132</v>
      </c>
      <c r="F758" s="325" t="s">
        <v>133</v>
      </c>
      <c r="G758" s="325">
        <v>892</v>
      </c>
      <c r="H758" s="325" t="s">
        <v>257</v>
      </c>
      <c r="I758" s="325" t="s">
        <v>258</v>
      </c>
      <c r="J758" s="325" t="str">
        <f t="shared" si="22"/>
        <v>CharNottinghamAge group40 to 49 years oldAge group40 to 49 years old</v>
      </c>
      <c r="K758" s="325" t="s">
        <v>478</v>
      </c>
      <c r="L758" s="325" t="s">
        <v>61</v>
      </c>
      <c r="M758" s="325" t="str">
        <f t="shared" si="23"/>
        <v>Age group40 to 49 years old</v>
      </c>
      <c r="N758" s="325">
        <v>51</v>
      </c>
      <c r="O758" s="325">
        <v>21.4</v>
      </c>
      <c r="P758" s="325">
        <v>52</v>
      </c>
      <c r="Q758" s="325">
        <v>20.399999999999999</v>
      </c>
    </row>
    <row r="759" spans="1:17" x14ac:dyDescent="0.25">
      <c r="A759" s="325">
        <v>201718</v>
      </c>
      <c r="B759" s="325" t="s">
        <v>144</v>
      </c>
      <c r="C759" s="325" t="s">
        <v>123</v>
      </c>
      <c r="D759" s="325" t="s">
        <v>38</v>
      </c>
      <c r="E759" s="325" t="s">
        <v>132</v>
      </c>
      <c r="F759" s="325" t="s">
        <v>133</v>
      </c>
      <c r="G759" s="325">
        <v>892</v>
      </c>
      <c r="H759" s="325" t="s">
        <v>257</v>
      </c>
      <c r="I759" s="325" t="s">
        <v>258</v>
      </c>
      <c r="J759" s="325" t="str">
        <f t="shared" si="22"/>
        <v>CharNottinghamAge group50 years old and overAge group50 years old and over</v>
      </c>
      <c r="K759" s="325" t="s">
        <v>478</v>
      </c>
      <c r="L759" s="325" t="s">
        <v>90</v>
      </c>
      <c r="M759" s="325" t="str">
        <f t="shared" si="23"/>
        <v>Age group50 years old and over</v>
      </c>
      <c r="N759" s="325">
        <v>81.8</v>
      </c>
      <c r="O759" s="325">
        <v>34.4</v>
      </c>
      <c r="P759" s="325">
        <v>87</v>
      </c>
      <c r="Q759" s="325">
        <v>34.1</v>
      </c>
    </row>
    <row r="760" spans="1:17" x14ac:dyDescent="0.25">
      <c r="A760" s="325">
        <v>201718</v>
      </c>
      <c r="B760" s="325" t="s">
        <v>144</v>
      </c>
      <c r="C760" s="325" t="s">
        <v>123</v>
      </c>
      <c r="D760" s="325" t="s">
        <v>38</v>
      </c>
      <c r="E760" s="325" t="s">
        <v>132</v>
      </c>
      <c r="F760" s="325" t="s">
        <v>133</v>
      </c>
      <c r="G760" s="325">
        <v>891</v>
      </c>
      <c r="H760" s="325" t="s">
        <v>259</v>
      </c>
      <c r="I760" s="325" t="s">
        <v>260</v>
      </c>
      <c r="J760" s="325" t="str">
        <f t="shared" si="22"/>
        <v>CharNottinghamshireAge group20 to 29 years oldAge group20 to 29 years old</v>
      </c>
      <c r="K760" s="325" t="s">
        <v>478</v>
      </c>
      <c r="L760" s="325" t="s">
        <v>58</v>
      </c>
      <c r="M760" s="325" t="str">
        <f t="shared" si="23"/>
        <v>Age group20 to 29 years old</v>
      </c>
      <c r="N760" s="325">
        <v>70.8</v>
      </c>
      <c r="O760" s="325">
        <v>16.5</v>
      </c>
      <c r="P760" s="325">
        <v>76</v>
      </c>
      <c r="Q760" s="325">
        <v>15.7</v>
      </c>
    </row>
    <row r="761" spans="1:17" x14ac:dyDescent="0.25">
      <c r="A761" s="325">
        <v>201718</v>
      </c>
      <c r="B761" s="325" t="s">
        <v>144</v>
      </c>
      <c r="C761" s="325" t="s">
        <v>123</v>
      </c>
      <c r="D761" s="325" t="s">
        <v>38</v>
      </c>
      <c r="E761" s="325" t="s">
        <v>132</v>
      </c>
      <c r="F761" s="325" t="s">
        <v>133</v>
      </c>
      <c r="G761" s="325">
        <v>891</v>
      </c>
      <c r="H761" s="325" t="s">
        <v>259</v>
      </c>
      <c r="I761" s="325" t="s">
        <v>260</v>
      </c>
      <c r="J761" s="325" t="str">
        <f t="shared" si="22"/>
        <v>CharNottinghamshireAge group30 to 39 years oldAge group30 to 39 years old</v>
      </c>
      <c r="K761" s="325" t="s">
        <v>478</v>
      </c>
      <c r="L761" s="325" t="s">
        <v>57</v>
      </c>
      <c r="M761" s="325" t="str">
        <f t="shared" si="23"/>
        <v>Age group30 to 39 years old</v>
      </c>
      <c r="N761" s="325">
        <v>125.7</v>
      </c>
      <c r="O761" s="325">
        <v>29.2</v>
      </c>
      <c r="P761" s="325">
        <v>140</v>
      </c>
      <c r="Q761" s="325">
        <v>28.9</v>
      </c>
    </row>
    <row r="762" spans="1:17" x14ac:dyDescent="0.25">
      <c r="A762" s="325">
        <v>201718</v>
      </c>
      <c r="B762" s="325" t="s">
        <v>144</v>
      </c>
      <c r="C762" s="325" t="s">
        <v>123</v>
      </c>
      <c r="D762" s="325" t="s">
        <v>38</v>
      </c>
      <c r="E762" s="325" t="s">
        <v>132</v>
      </c>
      <c r="F762" s="325" t="s">
        <v>133</v>
      </c>
      <c r="G762" s="325">
        <v>891</v>
      </c>
      <c r="H762" s="325" t="s">
        <v>259</v>
      </c>
      <c r="I762" s="325" t="s">
        <v>260</v>
      </c>
      <c r="J762" s="325" t="str">
        <f t="shared" si="22"/>
        <v>CharNottinghamshireAge group40 to 49 years oldAge group40 to 49 years old</v>
      </c>
      <c r="K762" s="325" t="s">
        <v>478</v>
      </c>
      <c r="L762" s="325" t="s">
        <v>61</v>
      </c>
      <c r="M762" s="325" t="str">
        <f t="shared" si="23"/>
        <v>Age group40 to 49 years old</v>
      </c>
      <c r="N762" s="325">
        <v>104.1</v>
      </c>
      <c r="O762" s="325">
        <v>24.2</v>
      </c>
      <c r="P762" s="325">
        <v>117</v>
      </c>
      <c r="Q762" s="325">
        <v>24.2</v>
      </c>
    </row>
    <row r="763" spans="1:17" x14ac:dyDescent="0.25">
      <c r="A763" s="325">
        <v>201718</v>
      </c>
      <c r="B763" s="325" t="s">
        <v>144</v>
      </c>
      <c r="C763" s="325" t="s">
        <v>123</v>
      </c>
      <c r="D763" s="325" t="s">
        <v>38</v>
      </c>
      <c r="E763" s="325" t="s">
        <v>132</v>
      </c>
      <c r="F763" s="325" t="s">
        <v>133</v>
      </c>
      <c r="G763" s="325">
        <v>891</v>
      </c>
      <c r="H763" s="325" t="s">
        <v>259</v>
      </c>
      <c r="I763" s="325" t="s">
        <v>260</v>
      </c>
      <c r="J763" s="325" t="str">
        <f t="shared" si="22"/>
        <v>CharNottinghamshireAge group50 years old and overAge group50 years old and over</v>
      </c>
      <c r="K763" s="325" t="s">
        <v>478</v>
      </c>
      <c r="L763" s="325" t="s">
        <v>90</v>
      </c>
      <c r="M763" s="325" t="str">
        <f t="shared" si="23"/>
        <v>Age group50 years old and over</v>
      </c>
      <c r="N763" s="325">
        <v>129.80000000000001</v>
      </c>
      <c r="O763" s="325">
        <v>30.2</v>
      </c>
      <c r="P763" s="325">
        <v>151</v>
      </c>
      <c r="Q763" s="325">
        <v>31.2</v>
      </c>
    </row>
    <row r="764" spans="1:17" x14ac:dyDescent="0.25">
      <c r="A764" s="325">
        <v>201718</v>
      </c>
      <c r="B764" s="325" t="s">
        <v>144</v>
      </c>
      <c r="C764" s="325" t="s">
        <v>123</v>
      </c>
      <c r="D764" s="325" t="s">
        <v>38</v>
      </c>
      <c r="E764" s="325" t="s">
        <v>132</v>
      </c>
      <c r="F764" s="325" t="s">
        <v>133</v>
      </c>
      <c r="G764" s="325">
        <v>857</v>
      </c>
      <c r="H764" s="325" t="s">
        <v>261</v>
      </c>
      <c r="I764" s="325" t="s">
        <v>262</v>
      </c>
      <c r="J764" s="325" t="str">
        <f t="shared" si="22"/>
        <v>CharRutlandAge group20 to 29 years oldAge group20 to 29 years old</v>
      </c>
      <c r="K764" s="325" t="s">
        <v>478</v>
      </c>
      <c r="L764" s="325" t="s">
        <v>58</v>
      </c>
      <c r="M764" s="325" t="str">
        <f t="shared" si="23"/>
        <v>Age group20 to 29 years old</v>
      </c>
      <c r="N764" s="325">
        <v>1.6</v>
      </c>
      <c r="O764" s="325">
        <v>7.7</v>
      </c>
      <c r="P764" s="325">
        <v>2</v>
      </c>
      <c r="Q764" s="325">
        <v>8.6999999999999993</v>
      </c>
    </row>
    <row r="765" spans="1:17" x14ac:dyDescent="0.25">
      <c r="A765" s="325">
        <v>201718</v>
      </c>
      <c r="B765" s="325" t="s">
        <v>144</v>
      </c>
      <c r="C765" s="325" t="s">
        <v>123</v>
      </c>
      <c r="D765" s="325" t="s">
        <v>38</v>
      </c>
      <c r="E765" s="325" t="s">
        <v>132</v>
      </c>
      <c r="F765" s="325" t="s">
        <v>133</v>
      </c>
      <c r="G765" s="325">
        <v>857</v>
      </c>
      <c r="H765" s="325" t="s">
        <v>261</v>
      </c>
      <c r="I765" s="325" t="s">
        <v>262</v>
      </c>
      <c r="J765" s="325" t="str">
        <f t="shared" si="22"/>
        <v>CharRutlandAge group30 to 39 years oldAge group30 to 39 years old</v>
      </c>
      <c r="K765" s="325" t="s">
        <v>478</v>
      </c>
      <c r="L765" s="325" t="s">
        <v>57</v>
      </c>
      <c r="M765" s="325" t="str">
        <f t="shared" si="23"/>
        <v>Age group30 to 39 years old</v>
      </c>
      <c r="N765" s="325">
        <v>8</v>
      </c>
      <c r="O765" s="325">
        <v>38.799999999999997</v>
      </c>
      <c r="P765" s="325">
        <v>10</v>
      </c>
      <c r="Q765" s="325">
        <v>43.5</v>
      </c>
    </row>
    <row r="766" spans="1:17" x14ac:dyDescent="0.25">
      <c r="A766" s="325">
        <v>201718</v>
      </c>
      <c r="B766" s="325" t="s">
        <v>144</v>
      </c>
      <c r="C766" s="325" t="s">
        <v>123</v>
      </c>
      <c r="D766" s="325" t="s">
        <v>38</v>
      </c>
      <c r="E766" s="325" t="s">
        <v>132</v>
      </c>
      <c r="F766" s="325" t="s">
        <v>133</v>
      </c>
      <c r="G766" s="325">
        <v>857</v>
      </c>
      <c r="H766" s="325" t="s">
        <v>261</v>
      </c>
      <c r="I766" s="325" t="s">
        <v>262</v>
      </c>
      <c r="J766" s="325" t="str">
        <f t="shared" si="22"/>
        <v>CharRutlandAge group40 to 49 years oldAge group40 to 49 years old</v>
      </c>
      <c r="K766" s="325" t="s">
        <v>478</v>
      </c>
      <c r="L766" s="325" t="s">
        <v>61</v>
      </c>
      <c r="M766" s="325" t="str">
        <f t="shared" si="23"/>
        <v>Age group40 to 49 years old</v>
      </c>
      <c r="N766" s="325">
        <v>5</v>
      </c>
      <c r="O766" s="325">
        <v>24.3</v>
      </c>
      <c r="P766" s="325">
        <v>5</v>
      </c>
      <c r="Q766" s="325">
        <v>21.7</v>
      </c>
    </row>
    <row r="767" spans="1:17" x14ac:dyDescent="0.25">
      <c r="A767" s="325">
        <v>201718</v>
      </c>
      <c r="B767" s="325" t="s">
        <v>144</v>
      </c>
      <c r="C767" s="325" t="s">
        <v>123</v>
      </c>
      <c r="D767" s="325" t="s">
        <v>38</v>
      </c>
      <c r="E767" s="325" t="s">
        <v>132</v>
      </c>
      <c r="F767" s="325" t="s">
        <v>133</v>
      </c>
      <c r="G767" s="325">
        <v>857</v>
      </c>
      <c r="H767" s="325" t="s">
        <v>261</v>
      </c>
      <c r="I767" s="325" t="s">
        <v>262</v>
      </c>
      <c r="J767" s="325" t="str">
        <f t="shared" si="22"/>
        <v>CharRutlandAge group50 years old and overAge group50 years old and over</v>
      </c>
      <c r="K767" s="325" t="s">
        <v>478</v>
      </c>
      <c r="L767" s="325" t="s">
        <v>90</v>
      </c>
      <c r="M767" s="325" t="str">
        <f t="shared" si="23"/>
        <v>Age group50 years old and over</v>
      </c>
      <c r="N767" s="325">
        <v>6</v>
      </c>
      <c r="O767" s="325">
        <v>29.2</v>
      </c>
      <c r="P767" s="325">
        <v>6</v>
      </c>
      <c r="Q767" s="325">
        <v>26.1</v>
      </c>
    </row>
    <row r="768" spans="1:17" x14ac:dyDescent="0.25">
      <c r="A768" s="325">
        <v>201718</v>
      </c>
      <c r="B768" s="325" t="s">
        <v>144</v>
      </c>
      <c r="C768" s="325" t="s">
        <v>123</v>
      </c>
      <c r="D768" s="325" t="s">
        <v>38</v>
      </c>
      <c r="E768" s="325" t="s">
        <v>134</v>
      </c>
      <c r="F768" s="325" t="s">
        <v>135</v>
      </c>
      <c r="G768" s="325">
        <v>330</v>
      </c>
      <c r="H768" s="325" t="s">
        <v>263</v>
      </c>
      <c r="I768" s="325" t="s">
        <v>264</v>
      </c>
      <c r="J768" s="325" t="str">
        <f t="shared" si="22"/>
        <v>CharBirminghamAge group20 to 29 years oldAge group20 to 29 years old</v>
      </c>
      <c r="K768" s="325" t="s">
        <v>478</v>
      </c>
      <c r="L768" s="325" t="s">
        <v>58</v>
      </c>
      <c r="M768" s="325" t="str">
        <f t="shared" si="23"/>
        <v>Age group20 to 29 years old</v>
      </c>
      <c r="N768" s="325">
        <v>94.2</v>
      </c>
      <c r="O768" s="325">
        <v>14.2</v>
      </c>
      <c r="P768" s="325">
        <v>95</v>
      </c>
      <c r="Q768" s="325">
        <v>13.8</v>
      </c>
    </row>
    <row r="769" spans="1:17" x14ac:dyDescent="0.25">
      <c r="A769" s="325">
        <v>201718</v>
      </c>
      <c r="B769" s="325" t="s">
        <v>144</v>
      </c>
      <c r="C769" s="325" t="s">
        <v>123</v>
      </c>
      <c r="D769" s="325" t="s">
        <v>38</v>
      </c>
      <c r="E769" s="325" t="s">
        <v>134</v>
      </c>
      <c r="F769" s="325" t="s">
        <v>135</v>
      </c>
      <c r="G769" s="325">
        <v>330</v>
      </c>
      <c r="H769" s="325" t="s">
        <v>263</v>
      </c>
      <c r="I769" s="325" t="s">
        <v>264</v>
      </c>
      <c r="J769" s="325" t="str">
        <f t="shared" si="22"/>
        <v>CharBirminghamAge group30 to 39 years oldAge group30 to 39 years old</v>
      </c>
      <c r="K769" s="325" t="s">
        <v>478</v>
      </c>
      <c r="L769" s="325" t="s">
        <v>57</v>
      </c>
      <c r="M769" s="325" t="str">
        <f t="shared" si="23"/>
        <v>Age group30 to 39 years old</v>
      </c>
      <c r="N769" s="325">
        <v>175.6</v>
      </c>
      <c r="O769" s="325">
        <v>26.5</v>
      </c>
      <c r="P769" s="325">
        <v>184</v>
      </c>
      <c r="Q769" s="325">
        <v>26.7</v>
      </c>
    </row>
    <row r="770" spans="1:17" x14ac:dyDescent="0.25">
      <c r="A770" s="325">
        <v>201718</v>
      </c>
      <c r="B770" s="325" t="s">
        <v>144</v>
      </c>
      <c r="C770" s="325" t="s">
        <v>123</v>
      </c>
      <c r="D770" s="325" t="s">
        <v>38</v>
      </c>
      <c r="E770" s="325" t="s">
        <v>134</v>
      </c>
      <c r="F770" s="325" t="s">
        <v>135</v>
      </c>
      <c r="G770" s="325">
        <v>330</v>
      </c>
      <c r="H770" s="325" t="s">
        <v>263</v>
      </c>
      <c r="I770" s="325" t="s">
        <v>264</v>
      </c>
      <c r="J770" s="325" t="str">
        <f t="shared" si="22"/>
        <v>CharBirminghamAge group40 to 49 years oldAge group40 to 49 years old</v>
      </c>
      <c r="K770" s="325" t="s">
        <v>478</v>
      </c>
      <c r="L770" s="325" t="s">
        <v>61</v>
      </c>
      <c r="M770" s="325" t="str">
        <f t="shared" si="23"/>
        <v>Age group40 to 49 years old</v>
      </c>
      <c r="N770" s="325">
        <v>167.9</v>
      </c>
      <c r="O770" s="325">
        <v>25.3</v>
      </c>
      <c r="P770" s="325">
        <v>175</v>
      </c>
      <c r="Q770" s="325">
        <v>25.4</v>
      </c>
    </row>
    <row r="771" spans="1:17" x14ac:dyDescent="0.25">
      <c r="A771" s="325">
        <v>201718</v>
      </c>
      <c r="B771" s="325" t="s">
        <v>144</v>
      </c>
      <c r="C771" s="325" t="s">
        <v>123</v>
      </c>
      <c r="D771" s="325" t="s">
        <v>38</v>
      </c>
      <c r="E771" s="325" t="s">
        <v>134</v>
      </c>
      <c r="F771" s="325" t="s">
        <v>135</v>
      </c>
      <c r="G771" s="325">
        <v>330</v>
      </c>
      <c r="H771" s="325" t="s">
        <v>263</v>
      </c>
      <c r="I771" s="325" t="s">
        <v>264</v>
      </c>
      <c r="J771" s="325" t="str">
        <f t="shared" ref="J771:J834" si="24">CONCATENATE("Char",I771,K771,L771,M771)</f>
        <v>CharBirminghamAge group50 years old and overAge group50 years old and over</v>
      </c>
      <c r="K771" s="325" t="s">
        <v>478</v>
      </c>
      <c r="L771" s="325" t="s">
        <v>90</v>
      </c>
      <c r="M771" s="325" t="str">
        <f t="shared" ref="M771:M834" si="25">CONCATENATE(K771,L771,)</f>
        <v>Age group50 years old and over</v>
      </c>
      <c r="N771" s="325">
        <v>224.8</v>
      </c>
      <c r="O771" s="325">
        <v>33.9</v>
      </c>
      <c r="P771" s="325">
        <v>236</v>
      </c>
      <c r="Q771" s="325">
        <v>34.200000000000003</v>
      </c>
    </row>
    <row r="772" spans="1:17" x14ac:dyDescent="0.25">
      <c r="A772" s="325">
        <v>201718</v>
      </c>
      <c r="B772" s="325" t="s">
        <v>144</v>
      </c>
      <c r="C772" s="325" t="s">
        <v>123</v>
      </c>
      <c r="D772" s="325" t="s">
        <v>38</v>
      </c>
      <c r="E772" s="325" t="s">
        <v>134</v>
      </c>
      <c r="F772" s="325" t="s">
        <v>135</v>
      </c>
      <c r="G772" s="325">
        <v>331</v>
      </c>
      <c r="H772" s="325" t="s">
        <v>265</v>
      </c>
      <c r="I772" s="325" t="s">
        <v>266</v>
      </c>
      <c r="J772" s="325" t="str">
        <f t="shared" si="24"/>
        <v>CharCoventryAge group20 to 29 years oldAge group20 to 29 years old</v>
      </c>
      <c r="K772" s="325" t="s">
        <v>478</v>
      </c>
      <c r="L772" s="325" t="s">
        <v>58</v>
      </c>
      <c r="M772" s="325" t="str">
        <f t="shared" si="25"/>
        <v>Age group20 to 29 years old</v>
      </c>
      <c r="N772" s="325">
        <v>56.1</v>
      </c>
      <c r="O772" s="325">
        <v>20</v>
      </c>
      <c r="P772" s="325">
        <v>58</v>
      </c>
      <c r="Q772" s="325">
        <v>19.600000000000001</v>
      </c>
    </row>
    <row r="773" spans="1:17" x14ac:dyDescent="0.25">
      <c r="A773" s="325">
        <v>201718</v>
      </c>
      <c r="B773" s="325" t="s">
        <v>144</v>
      </c>
      <c r="C773" s="325" t="s">
        <v>123</v>
      </c>
      <c r="D773" s="325" t="s">
        <v>38</v>
      </c>
      <c r="E773" s="325" t="s">
        <v>134</v>
      </c>
      <c r="F773" s="325" t="s">
        <v>135</v>
      </c>
      <c r="G773" s="325">
        <v>331</v>
      </c>
      <c r="H773" s="325" t="s">
        <v>265</v>
      </c>
      <c r="I773" s="325" t="s">
        <v>266</v>
      </c>
      <c r="J773" s="325" t="str">
        <f t="shared" si="24"/>
        <v>CharCoventryAge group30 to 39 years oldAge group30 to 39 years old</v>
      </c>
      <c r="K773" s="325" t="s">
        <v>478</v>
      </c>
      <c r="L773" s="325" t="s">
        <v>57</v>
      </c>
      <c r="M773" s="325" t="str">
        <f t="shared" si="25"/>
        <v>Age group30 to 39 years old</v>
      </c>
      <c r="N773" s="325">
        <v>85.3</v>
      </c>
      <c r="O773" s="325">
        <v>30.4</v>
      </c>
      <c r="P773" s="325">
        <v>92</v>
      </c>
      <c r="Q773" s="325">
        <v>31.1</v>
      </c>
    </row>
    <row r="774" spans="1:17" x14ac:dyDescent="0.25">
      <c r="A774" s="325">
        <v>201718</v>
      </c>
      <c r="B774" s="325" t="s">
        <v>144</v>
      </c>
      <c r="C774" s="325" t="s">
        <v>123</v>
      </c>
      <c r="D774" s="325" t="s">
        <v>38</v>
      </c>
      <c r="E774" s="325" t="s">
        <v>134</v>
      </c>
      <c r="F774" s="325" t="s">
        <v>135</v>
      </c>
      <c r="G774" s="325">
        <v>331</v>
      </c>
      <c r="H774" s="325" t="s">
        <v>265</v>
      </c>
      <c r="I774" s="325" t="s">
        <v>266</v>
      </c>
      <c r="J774" s="325" t="str">
        <f t="shared" si="24"/>
        <v>CharCoventryAge group40 to 49 years oldAge group40 to 49 years old</v>
      </c>
      <c r="K774" s="325" t="s">
        <v>478</v>
      </c>
      <c r="L774" s="325" t="s">
        <v>61</v>
      </c>
      <c r="M774" s="325" t="str">
        <f t="shared" si="25"/>
        <v>Age group40 to 49 years old</v>
      </c>
      <c r="N774" s="325">
        <v>65.099999999999994</v>
      </c>
      <c r="O774" s="325">
        <v>23.2</v>
      </c>
      <c r="P774" s="325">
        <v>68</v>
      </c>
      <c r="Q774" s="325">
        <v>23</v>
      </c>
    </row>
    <row r="775" spans="1:17" x14ac:dyDescent="0.25">
      <c r="A775" s="325">
        <v>201718</v>
      </c>
      <c r="B775" s="325" t="s">
        <v>144</v>
      </c>
      <c r="C775" s="325" t="s">
        <v>123</v>
      </c>
      <c r="D775" s="325" t="s">
        <v>38</v>
      </c>
      <c r="E775" s="325" t="s">
        <v>134</v>
      </c>
      <c r="F775" s="325" t="s">
        <v>135</v>
      </c>
      <c r="G775" s="325">
        <v>331</v>
      </c>
      <c r="H775" s="325" t="s">
        <v>265</v>
      </c>
      <c r="I775" s="325" t="s">
        <v>266</v>
      </c>
      <c r="J775" s="325" t="str">
        <f t="shared" si="24"/>
        <v>CharCoventryAge group50 years old and overAge group50 years old and over</v>
      </c>
      <c r="K775" s="325" t="s">
        <v>478</v>
      </c>
      <c r="L775" s="325" t="s">
        <v>90</v>
      </c>
      <c r="M775" s="325" t="str">
        <f t="shared" si="25"/>
        <v>Age group50 years old and over</v>
      </c>
      <c r="N775" s="325">
        <v>74.099999999999994</v>
      </c>
      <c r="O775" s="325">
        <v>26.4</v>
      </c>
      <c r="P775" s="325">
        <v>78</v>
      </c>
      <c r="Q775" s="325">
        <v>26.4</v>
      </c>
    </row>
    <row r="776" spans="1:17" x14ac:dyDescent="0.25">
      <c r="A776" s="325">
        <v>201718</v>
      </c>
      <c r="B776" s="325" t="s">
        <v>144</v>
      </c>
      <c r="C776" s="325" t="s">
        <v>123</v>
      </c>
      <c r="D776" s="325" t="s">
        <v>38</v>
      </c>
      <c r="E776" s="325" t="s">
        <v>134</v>
      </c>
      <c r="F776" s="325" t="s">
        <v>135</v>
      </c>
      <c r="G776" s="325">
        <v>332</v>
      </c>
      <c r="H776" s="325" t="s">
        <v>267</v>
      </c>
      <c r="I776" s="325" t="s">
        <v>268</v>
      </c>
      <c r="J776" s="325" t="str">
        <f t="shared" si="24"/>
        <v>CharDudleyAge group20 to 29 years oldAge group20 to 29 years old</v>
      </c>
      <c r="K776" s="325" t="s">
        <v>478</v>
      </c>
      <c r="L776" s="325" t="s">
        <v>58</v>
      </c>
      <c r="M776" s="325" t="str">
        <f t="shared" si="25"/>
        <v>Age group20 to 29 years old</v>
      </c>
      <c r="N776" s="325">
        <v>21.6</v>
      </c>
      <c r="O776" s="325">
        <v>13.3</v>
      </c>
      <c r="P776" s="325">
        <v>24</v>
      </c>
      <c r="Q776" s="325">
        <v>13.4</v>
      </c>
    </row>
    <row r="777" spans="1:17" x14ac:dyDescent="0.25">
      <c r="A777" s="325">
        <v>201718</v>
      </c>
      <c r="B777" s="325" t="s">
        <v>144</v>
      </c>
      <c r="C777" s="325" t="s">
        <v>123</v>
      </c>
      <c r="D777" s="325" t="s">
        <v>38</v>
      </c>
      <c r="E777" s="325" t="s">
        <v>134</v>
      </c>
      <c r="F777" s="325" t="s">
        <v>135</v>
      </c>
      <c r="G777" s="325">
        <v>332</v>
      </c>
      <c r="H777" s="325" t="s">
        <v>267</v>
      </c>
      <c r="I777" s="325" t="s">
        <v>268</v>
      </c>
      <c r="J777" s="325" t="str">
        <f t="shared" si="24"/>
        <v>CharDudleyAge group30 to 39 years oldAge group30 to 39 years old</v>
      </c>
      <c r="K777" s="325" t="s">
        <v>478</v>
      </c>
      <c r="L777" s="325" t="s">
        <v>57</v>
      </c>
      <c r="M777" s="325" t="str">
        <f t="shared" si="25"/>
        <v>Age group30 to 39 years old</v>
      </c>
      <c r="N777" s="325">
        <v>33.9</v>
      </c>
      <c r="O777" s="325">
        <v>20.8</v>
      </c>
      <c r="P777" s="325">
        <v>38</v>
      </c>
      <c r="Q777" s="325">
        <v>21.2</v>
      </c>
    </row>
    <row r="778" spans="1:17" x14ac:dyDescent="0.25">
      <c r="A778" s="325">
        <v>201718</v>
      </c>
      <c r="B778" s="325" t="s">
        <v>144</v>
      </c>
      <c r="C778" s="325" t="s">
        <v>123</v>
      </c>
      <c r="D778" s="325" t="s">
        <v>38</v>
      </c>
      <c r="E778" s="325" t="s">
        <v>134</v>
      </c>
      <c r="F778" s="325" t="s">
        <v>135</v>
      </c>
      <c r="G778" s="325">
        <v>332</v>
      </c>
      <c r="H778" s="325" t="s">
        <v>267</v>
      </c>
      <c r="I778" s="325" t="s">
        <v>268</v>
      </c>
      <c r="J778" s="325" t="str">
        <f t="shared" si="24"/>
        <v>CharDudleyAge group40 to 49 years oldAge group40 to 49 years old</v>
      </c>
      <c r="K778" s="325" t="s">
        <v>478</v>
      </c>
      <c r="L778" s="325" t="s">
        <v>61</v>
      </c>
      <c r="M778" s="325" t="str">
        <f t="shared" si="25"/>
        <v>Age group40 to 49 years old</v>
      </c>
      <c r="N778" s="325">
        <v>45.4</v>
      </c>
      <c r="O778" s="325">
        <v>27.8</v>
      </c>
      <c r="P778" s="325">
        <v>50</v>
      </c>
      <c r="Q778" s="325">
        <v>27.9</v>
      </c>
    </row>
    <row r="779" spans="1:17" x14ac:dyDescent="0.25">
      <c r="A779" s="325">
        <v>201718</v>
      </c>
      <c r="B779" s="325" t="s">
        <v>144</v>
      </c>
      <c r="C779" s="325" t="s">
        <v>123</v>
      </c>
      <c r="D779" s="325" t="s">
        <v>38</v>
      </c>
      <c r="E779" s="325" t="s">
        <v>134</v>
      </c>
      <c r="F779" s="325" t="s">
        <v>135</v>
      </c>
      <c r="G779" s="325">
        <v>332</v>
      </c>
      <c r="H779" s="325" t="s">
        <v>267</v>
      </c>
      <c r="I779" s="325" t="s">
        <v>268</v>
      </c>
      <c r="J779" s="325" t="str">
        <f t="shared" si="24"/>
        <v>CharDudleyAge group50 years old and overAge group50 years old and over</v>
      </c>
      <c r="K779" s="325" t="s">
        <v>478</v>
      </c>
      <c r="L779" s="325" t="s">
        <v>90</v>
      </c>
      <c r="M779" s="325" t="str">
        <f t="shared" si="25"/>
        <v>Age group50 years old and over</v>
      </c>
      <c r="N779" s="325">
        <v>62.2</v>
      </c>
      <c r="O779" s="325">
        <v>38.1</v>
      </c>
      <c r="P779" s="325">
        <v>67</v>
      </c>
      <c r="Q779" s="325">
        <v>37.4</v>
      </c>
    </row>
    <row r="780" spans="1:17" x14ac:dyDescent="0.25">
      <c r="A780" s="325">
        <v>201718</v>
      </c>
      <c r="B780" s="325" t="s">
        <v>144</v>
      </c>
      <c r="C780" s="325" t="s">
        <v>123</v>
      </c>
      <c r="D780" s="325" t="s">
        <v>38</v>
      </c>
      <c r="E780" s="325" t="s">
        <v>134</v>
      </c>
      <c r="F780" s="325" t="s">
        <v>135</v>
      </c>
      <c r="G780" s="325">
        <v>884</v>
      </c>
      <c r="H780" s="325" t="s">
        <v>269</v>
      </c>
      <c r="I780" s="325" t="s">
        <v>270</v>
      </c>
      <c r="J780" s="325" t="str">
        <f t="shared" si="24"/>
        <v>CharHerefordshireAge group20 to 29 years oldAge group20 to 29 years old</v>
      </c>
      <c r="K780" s="325" t="s">
        <v>478</v>
      </c>
      <c r="L780" s="325" t="s">
        <v>58</v>
      </c>
      <c r="M780" s="325" t="str">
        <f t="shared" si="25"/>
        <v>Age group20 to 29 years old</v>
      </c>
      <c r="N780" s="325">
        <v>11.6</v>
      </c>
      <c r="O780" s="325">
        <v>13.8</v>
      </c>
      <c r="P780" s="325">
        <v>12</v>
      </c>
      <c r="Q780" s="325">
        <v>13</v>
      </c>
    </row>
    <row r="781" spans="1:17" x14ac:dyDescent="0.25">
      <c r="A781" s="325">
        <v>201718</v>
      </c>
      <c r="B781" s="325" t="s">
        <v>144</v>
      </c>
      <c r="C781" s="325" t="s">
        <v>123</v>
      </c>
      <c r="D781" s="325" t="s">
        <v>38</v>
      </c>
      <c r="E781" s="325" t="s">
        <v>134</v>
      </c>
      <c r="F781" s="325" t="s">
        <v>135</v>
      </c>
      <c r="G781" s="325">
        <v>884</v>
      </c>
      <c r="H781" s="325" t="s">
        <v>269</v>
      </c>
      <c r="I781" s="325" t="s">
        <v>270</v>
      </c>
      <c r="J781" s="325" t="str">
        <f t="shared" si="24"/>
        <v>CharHerefordshireAge group30 to 39 years oldAge group30 to 39 years old</v>
      </c>
      <c r="K781" s="325" t="s">
        <v>478</v>
      </c>
      <c r="L781" s="325" t="s">
        <v>57</v>
      </c>
      <c r="M781" s="325" t="str">
        <f t="shared" si="25"/>
        <v>Age group30 to 39 years old</v>
      </c>
      <c r="N781" s="325">
        <v>29.2</v>
      </c>
      <c r="O781" s="325">
        <v>34.5</v>
      </c>
      <c r="P781" s="325">
        <v>32</v>
      </c>
      <c r="Q781" s="325">
        <v>34.799999999999997</v>
      </c>
    </row>
    <row r="782" spans="1:17" x14ac:dyDescent="0.25">
      <c r="A782" s="325">
        <v>201718</v>
      </c>
      <c r="B782" s="325" t="s">
        <v>144</v>
      </c>
      <c r="C782" s="325" t="s">
        <v>123</v>
      </c>
      <c r="D782" s="325" t="s">
        <v>38</v>
      </c>
      <c r="E782" s="325" t="s">
        <v>134</v>
      </c>
      <c r="F782" s="325" t="s">
        <v>135</v>
      </c>
      <c r="G782" s="325">
        <v>884</v>
      </c>
      <c r="H782" s="325" t="s">
        <v>269</v>
      </c>
      <c r="I782" s="325" t="s">
        <v>270</v>
      </c>
      <c r="J782" s="325" t="str">
        <f t="shared" si="24"/>
        <v>CharHerefordshireAge group40 to 49 years oldAge group40 to 49 years old</v>
      </c>
      <c r="K782" s="325" t="s">
        <v>478</v>
      </c>
      <c r="L782" s="325" t="s">
        <v>61</v>
      </c>
      <c r="M782" s="325" t="str">
        <f t="shared" si="25"/>
        <v>Age group40 to 49 years old</v>
      </c>
      <c r="N782" s="325">
        <v>17.100000000000001</v>
      </c>
      <c r="O782" s="325">
        <v>20.3</v>
      </c>
      <c r="P782" s="325">
        <v>19</v>
      </c>
      <c r="Q782" s="325">
        <v>20.7</v>
      </c>
    </row>
    <row r="783" spans="1:17" x14ac:dyDescent="0.25">
      <c r="A783" s="325">
        <v>201718</v>
      </c>
      <c r="B783" s="325" t="s">
        <v>144</v>
      </c>
      <c r="C783" s="325" t="s">
        <v>123</v>
      </c>
      <c r="D783" s="325" t="s">
        <v>38</v>
      </c>
      <c r="E783" s="325" t="s">
        <v>134</v>
      </c>
      <c r="F783" s="325" t="s">
        <v>135</v>
      </c>
      <c r="G783" s="325">
        <v>884</v>
      </c>
      <c r="H783" s="325" t="s">
        <v>269</v>
      </c>
      <c r="I783" s="325" t="s">
        <v>270</v>
      </c>
      <c r="J783" s="325" t="str">
        <f t="shared" si="24"/>
        <v>CharHerefordshireAge group50 years old and overAge group50 years old and over</v>
      </c>
      <c r="K783" s="325" t="s">
        <v>478</v>
      </c>
      <c r="L783" s="325" t="s">
        <v>90</v>
      </c>
      <c r="M783" s="325" t="str">
        <f t="shared" si="25"/>
        <v>Age group50 years old and over</v>
      </c>
      <c r="N783" s="325">
        <v>26.5</v>
      </c>
      <c r="O783" s="325">
        <v>31.4</v>
      </c>
      <c r="P783" s="325">
        <v>29</v>
      </c>
      <c r="Q783" s="325">
        <v>31.5</v>
      </c>
    </row>
    <row r="784" spans="1:17" x14ac:dyDescent="0.25">
      <c r="A784" s="325">
        <v>201718</v>
      </c>
      <c r="B784" s="325" t="s">
        <v>144</v>
      </c>
      <c r="C784" s="325" t="s">
        <v>123</v>
      </c>
      <c r="D784" s="325" t="s">
        <v>38</v>
      </c>
      <c r="E784" s="325" t="s">
        <v>134</v>
      </c>
      <c r="F784" s="325" t="s">
        <v>135</v>
      </c>
      <c r="G784" s="325">
        <v>333</v>
      </c>
      <c r="H784" s="325" t="s">
        <v>271</v>
      </c>
      <c r="I784" s="325" t="s">
        <v>272</v>
      </c>
      <c r="J784" s="325" t="str">
        <f t="shared" si="24"/>
        <v>CharSandwellAge group20 to 29 years oldAge group20 to 29 years old</v>
      </c>
      <c r="K784" s="325" t="s">
        <v>478</v>
      </c>
      <c r="L784" s="325" t="s">
        <v>58</v>
      </c>
      <c r="M784" s="325" t="str">
        <f t="shared" si="25"/>
        <v>Age group20 to 29 years old</v>
      </c>
      <c r="N784" s="325">
        <v>40</v>
      </c>
      <c r="O784" s="325">
        <v>18.7</v>
      </c>
      <c r="P784" s="325">
        <v>40</v>
      </c>
      <c r="Q784" s="325">
        <v>17.7</v>
      </c>
    </row>
    <row r="785" spans="1:17" x14ac:dyDescent="0.25">
      <c r="A785" s="325">
        <v>201718</v>
      </c>
      <c r="B785" s="325" t="s">
        <v>144</v>
      </c>
      <c r="C785" s="325" t="s">
        <v>123</v>
      </c>
      <c r="D785" s="325" t="s">
        <v>38</v>
      </c>
      <c r="E785" s="325" t="s">
        <v>134</v>
      </c>
      <c r="F785" s="325" t="s">
        <v>135</v>
      </c>
      <c r="G785" s="325">
        <v>333</v>
      </c>
      <c r="H785" s="325" t="s">
        <v>271</v>
      </c>
      <c r="I785" s="325" t="s">
        <v>272</v>
      </c>
      <c r="J785" s="325" t="str">
        <f t="shared" si="24"/>
        <v>CharSandwellAge group30 to 39 years oldAge group30 to 39 years old</v>
      </c>
      <c r="K785" s="325" t="s">
        <v>478</v>
      </c>
      <c r="L785" s="325" t="s">
        <v>57</v>
      </c>
      <c r="M785" s="325" t="str">
        <f t="shared" si="25"/>
        <v>Age group30 to 39 years old</v>
      </c>
      <c r="N785" s="325">
        <v>68.7</v>
      </c>
      <c r="O785" s="325">
        <v>32.200000000000003</v>
      </c>
      <c r="P785" s="325">
        <v>73</v>
      </c>
      <c r="Q785" s="325">
        <v>32.299999999999997</v>
      </c>
    </row>
    <row r="786" spans="1:17" x14ac:dyDescent="0.25">
      <c r="A786" s="325">
        <v>201718</v>
      </c>
      <c r="B786" s="325" t="s">
        <v>144</v>
      </c>
      <c r="C786" s="325" t="s">
        <v>123</v>
      </c>
      <c r="D786" s="325" t="s">
        <v>38</v>
      </c>
      <c r="E786" s="325" t="s">
        <v>134</v>
      </c>
      <c r="F786" s="325" t="s">
        <v>135</v>
      </c>
      <c r="G786" s="325">
        <v>333</v>
      </c>
      <c r="H786" s="325" t="s">
        <v>271</v>
      </c>
      <c r="I786" s="325" t="s">
        <v>272</v>
      </c>
      <c r="J786" s="325" t="str">
        <f t="shared" si="24"/>
        <v>CharSandwellAge group40 to 49 years oldAge group40 to 49 years old</v>
      </c>
      <c r="K786" s="325" t="s">
        <v>478</v>
      </c>
      <c r="L786" s="325" t="s">
        <v>61</v>
      </c>
      <c r="M786" s="325" t="str">
        <f t="shared" si="25"/>
        <v>Age group40 to 49 years old</v>
      </c>
      <c r="N786" s="325">
        <v>50.9</v>
      </c>
      <c r="O786" s="325">
        <v>23.8</v>
      </c>
      <c r="P786" s="325">
        <v>54</v>
      </c>
      <c r="Q786" s="325">
        <v>23.9</v>
      </c>
    </row>
    <row r="787" spans="1:17" x14ac:dyDescent="0.25">
      <c r="A787" s="325">
        <v>201718</v>
      </c>
      <c r="B787" s="325" t="s">
        <v>144</v>
      </c>
      <c r="C787" s="325" t="s">
        <v>123</v>
      </c>
      <c r="D787" s="325" t="s">
        <v>38</v>
      </c>
      <c r="E787" s="325" t="s">
        <v>134</v>
      </c>
      <c r="F787" s="325" t="s">
        <v>135</v>
      </c>
      <c r="G787" s="325">
        <v>333</v>
      </c>
      <c r="H787" s="325" t="s">
        <v>271</v>
      </c>
      <c r="I787" s="325" t="s">
        <v>272</v>
      </c>
      <c r="J787" s="325" t="str">
        <f t="shared" si="24"/>
        <v>CharSandwellAge group50 years old and overAge group50 years old and over</v>
      </c>
      <c r="K787" s="325" t="s">
        <v>478</v>
      </c>
      <c r="L787" s="325" t="s">
        <v>90</v>
      </c>
      <c r="M787" s="325" t="str">
        <f t="shared" si="25"/>
        <v>Age group50 years old and over</v>
      </c>
      <c r="N787" s="325">
        <v>54</v>
      </c>
      <c r="O787" s="325">
        <v>25.3</v>
      </c>
      <c r="P787" s="325">
        <v>59</v>
      </c>
      <c r="Q787" s="325">
        <v>26.1</v>
      </c>
    </row>
    <row r="788" spans="1:17" x14ac:dyDescent="0.25">
      <c r="A788" s="325">
        <v>201718</v>
      </c>
      <c r="B788" s="325" t="s">
        <v>144</v>
      </c>
      <c r="C788" s="325" t="s">
        <v>123</v>
      </c>
      <c r="D788" s="325" t="s">
        <v>38</v>
      </c>
      <c r="E788" s="325" t="s">
        <v>134</v>
      </c>
      <c r="F788" s="325" t="s">
        <v>135</v>
      </c>
      <c r="G788" s="325">
        <v>893</v>
      </c>
      <c r="H788" s="325" t="s">
        <v>273</v>
      </c>
      <c r="I788" s="325" t="s">
        <v>274</v>
      </c>
      <c r="J788" s="325" t="str">
        <f t="shared" si="24"/>
        <v>CharShropshireAge group20 to 29 years oldAge group20 to 29 years old</v>
      </c>
      <c r="K788" s="325" t="s">
        <v>478</v>
      </c>
      <c r="L788" s="325" t="s">
        <v>58</v>
      </c>
      <c r="M788" s="325" t="str">
        <f t="shared" si="25"/>
        <v>Age group20 to 29 years old</v>
      </c>
      <c r="N788" s="325">
        <v>21.4</v>
      </c>
      <c r="O788" s="325">
        <v>20.9</v>
      </c>
      <c r="P788" s="325">
        <v>22</v>
      </c>
      <c r="Q788" s="325">
        <v>19.5</v>
      </c>
    </row>
    <row r="789" spans="1:17" x14ac:dyDescent="0.25">
      <c r="A789" s="325">
        <v>201718</v>
      </c>
      <c r="B789" s="325" t="s">
        <v>144</v>
      </c>
      <c r="C789" s="325" t="s">
        <v>123</v>
      </c>
      <c r="D789" s="325" t="s">
        <v>38</v>
      </c>
      <c r="E789" s="325" t="s">
        <v>134</v>
      </c>
      <c r="F789" s="325" t="s">
        <v>135</v>
      </c>
      <c r="G789" s="325">
        <v>893</v>
      </c>
      <c r="H789" s="325" t="s">
        <v>273</v>
      </c>
      <c r="I789" s="325" t="s">
        <v>274</v>
      </c>
      <c r="J789" s="325" t="str">
        <f t="shared" si="24"/>
        <v>CharShropshireAge group30 to 39 years oldAge group30 to 39 years old</v>
      </c>
      <c r="K789" s="325" t="s">
        <v>478</v>
      </c>
      <c r="L789" s="325" t="s">
        <v>57</v>
      </c>
      <c r="M789" s="325" t="str">
        <f t="shared" si="25"/>
        <v>Age group30 to 39 years old</v>
      </c>
      <c r="N789" s="325">
        <v>28.2</v>
      </c>
      <c r="O789" s="325">
        <v>27.4</v>
      </c>
      <c r="P789" s="325">
        <v>33</v>
      </c>
      <c r="Q789" s="325">
        <v>29.2</v>
      </c>
    </row>
    <row r="790" spans="1:17" x14ac:dyDescent="0.25">
      <c r="A790" s="325">
        <v>201718</v>
      </c>
      <c r="B790" s="325" t="s">
        <v>144</v>
      </c>
      <c r="C790" s="325" t="s">
        <v>123</v>
      </c>
      <c r="D790" s="325" t="s">
        <v>38</v>
      </c>
      <c r="E790" s="325" t="s">
        <v>134</v>
      </c>
      <c r="F790" s="325" t="s">
        <v>135</v>
      </c>
      <c r="G790" s="325">
        <v>893</v>
      </c>
      <c r="H790" s="325" t="s">
        <v>273</v>
      </c>
      <c r="I790" s="325" t="s">
        <v>274</v>
      </c>
      <c r="J790" s="325" t="str">
        <f t="shared" si="24"/>
        <v>CharShropshireAge group40 to 49 years oldAge group40 to 49 years old</v>
      </c>
      <c r="K790" s="325" t="s">
        <v>478</v>
      </c>
      <c r="L790" s="325" t="s">
        <v>61</v>
      </c>
      <c r="M790" s="325" t="str">
        <f t="shared" si="25"/>
        <v>Age group40 to 49 years old</v>
      </c>
      <c r="N790" s="325">
        <v>29</v>
      </c>
      <c r="O790" s="325">
        <v>28.2</v>
      </c>
      <c r="P790" s="325">
        <v>32</v>
      </c>
      <c r="Q790" s="325">
        <v>28.3</v>
      </c>
    </row>
    <row r="791" spans="1:17" x14ac:dyDescent="0.25">
      <c r="A791" s="325">
        <v>201718</v>
      </c>
      <c r="B791" s="325" t="s">
        <v>144</v>
      </c>
      <c r="C791" s="325" t="s">
        <v>123</v>
      </c>
      <c r="D791" s="325" t="s">
        <v>38</v>
      </c>
      <c r="E791" s="325" t="s">
        <v>134</v>
      </c>
      <c r="F791" s="325" t="s">
        <v>135</v>
      </c>
      <c r="G791" s="325">
        <v>893</v>
      </c>
      <c r="H791" s="325" t="s">
        <v>273</v>
      </c>
      <c r="I791" s="325" t="s">
        <v>274</v>
      </c>
      <c r="J791" s="325" t="str">
        <f t="shared" si="24"/>
        <v>CharShropshireAge group50 years old and overAge group50 years old and over</v>
      </c>
      <c r="K791" s="325" t="s">
        <v>478</v>
      </c>
      <c r="L791" s="325" t="s">
        <v>90</v>
      </c>
      <c r="M791" s="325" t="str">
        <f t="shared" si="25"/>
        <v>Age group50 years old and over</v>
      </c>
      <c r="N791" s="325">
        <v>24.1</v>
      </c>
      <c r="O791" s="325">
        <v>23.5</v>
      </c>
      <c r="P791" s="325">
        <v>26</v>
      </c>
      <c r="Q791" s="325">
        <v>23</v>
      </c>
    </row>
    <row r="792" spans="1:17" x14ac:dyDescent="0.25">
      <c r="A792" s="325">
        <v>201718</v>
      </c>
      <c r="B792" s="325" t="s">
        <v>144</v>
      </c>
      <c r="C792" s="325" t="s">
        <v>123</v>
      </c>
      <c r="D792" s="325" t="s">
        <v>38</v>
      </c>
      <c r="E792" s="325" t="s">
        <v>134</v>
      </c>
      <c r="F792" s="325" t="s">
        <v>135</v>
      </c>
      <c r="G792" s="325">
        <v>334</v>
      </c>
      <c r="H792" s="325" t="s">
        <v>275</v>
      </c>
      <c r="I792" s="325" t="s">
        <v>276</v>
      </c>
      <c r="J792" s="325" t="str">
        <f t="shared" si="24"/>
        <v>CharSolihullAge group20 to 29 years oldAge group20 to 29 years old</v>
      </c>
      <c r="K792" s="325" t="s">
        <v>478</v>
      </c>
      <c r="L792" s="325" t="s">
        <v>58</v>
      </c>
      <c r="M792" s="325" t="str">
        <f t="shared" si="25"/>
        <v>Age group20 to 29 years old</v>
      </c>
      <c r="N792" s="325">
        <v>8</v>
      </c>
      <c r="O792" s="325">
        <v>9.4</v>
      </c>
      <c r="P792" s="325">
        <v>8</v>
      </c>
      <c r="Q792" s="325">
        <v>8.6</v>
      </c>
    </row>
    <row r="793" spans="1:17" x14ac:dyDescent="0.25">
      <c r="A793" s="325">
        <v>201718</v>
      </c>
      <c r="B793" s="325" t="s">
        <v>144</v>
      </c>
      <c r="C793" s="325" t="s">
        <v>123</v>
      </c>
      <c r="D793" s="325" t="s">
        <v>38</v>
      </c>
      <c r="E793" s="325" t="s">
        <v>134</v>
      </c>
      <c r="F793" s="325" t="s">
        <v>135</v>
      </c>
      <c r="G793" s="325">
        <v>334</v>
      </c>
      <c r="H793" s="325" t="s">
        <v>275</v>
      </c>
      <c r="I793" s="325" t="s">
        <v>276</v>
      </c>
      <c r="J793" s="325" t="str">
        <f t="shared" si="24"/>
        <v>CharSolihullAge group30 to 39 years oldAge group30 to 39 years old</v>
      </c>
      <c r="K793" s="325" t="s">
        <v>478</v>
      </c>
      <c r="L793" s="325" t="s">
        <v>57</v>
      </c>
      <c r="M793" s="325" t="str">
        <f t="shared" si="25"/>
        <v>Age group30 to 39 years old</v>
      </c>
      <c r="N793" s="325">
        <v>33.1</v>
      </c>
      <c r="O793" s="325">
        <v>38.700000000000003</v>
      </c>
      <c r="P793" s="325">
        <v>35</v>
      </c>
      <c r="Q793" s="325">
        <v>37.6</v>
      </c>
    </row>
    <row r="794" spans="1:17" x14ac:dyDescent="0.25">
      <c r="A794" s="325">
        <v>201718</v>
      </c>
      <c r="B794" s="325" t="s">
        <v>144</v>
      </c>
      <c r="C794" s="325" t="s">
        <v>123</v>
      </c>
      <c r="D794" s="325" t="s">
        <v>38</v>
      </c>
      <c r="E794" s="325" t="s">
        <v>134</v>
      </c>
      <c r="F794" s="325" t="s">
        <v>135</v>
      </c>
      <c r="G794" s="325">
        <v>334</v>
      </c>
      <c r="H794" s="325" t="s">
        <v>275</v>
      </c>
      <c r="I794" s="325" t="s">
        <v>276</v>
      </c>
      <c r="J794" s="325" t="str">
        <f t="shared" si="24"/>
        <v>CharSolihullAge group40 to 49 years oldAge group40 to 49 years old</v>
      </c>
      <c r="K794" s="325" t="s">
        <v>478</v>
      </c>
      <c r="L794" s="325" t="s">
        <v>61</v>
      </c>
      <c r="M794" s="325" t="str">
        <f t="shared" si="25"/>
        <v>Age group40 to 49 years old</v>
      </c>
      <c r="N794" s="325">
        <v>24.8</v>
      </c>
      <c r="O794" s="325">
        <v>29</v>
      </c>
      <c r="P794" s="325">
        <v>28</v>
      </c>
      <c r="Q794" s="325">
        <v>30.1</v>
      </c>
    </row>
    <row r="795" spans="1:17" x14ac:dyDescent="0.25">
      <c r="A795" s="325">
        <v>201718</v>
      </c>
      <c r="B795" s="325" t="s">
        <v>144</v>
      </c>
      <c r="C795" s="325" t="s">
        <v>123</v>
      </c>
      <c r="D795" s="325" t="s">
        <v>38</v>
      </c>
      <c r="E795" s="325" t="s">
        <v>134</v>
      </c>
      <c r="F795" s="325" t="s">
        <v>135</v>
      </c>
      <c r="G795" s="325">
        <v>334</v>
      </c>
      <c r="H795" s="325" t="s">
        <v>275</v>
      </c>
      <c r="I795" s="325" t="s">
        <v>276</v>
      </c>
      <c r="J795" s="325" t="str">
        <f t="shared" si="24"/>
        <v>CharSolihullAge group50 years old and overAge group50 years old and over</v>
      </c>
      <c r="K795" s="325" t="s">
        <v>478</v>
      </c>
      <c r="L795" s="325" t="s">
        <v>90</v>
      </c>
      <c r="M795" s="325" t="str">
        <f t="shared" si="25"/>
        <v>Age group50 years old and over</v>
      </c>
      <c r="N795" s="325">
        <v>19.5</v>
      </c>
      <c r="O795" s="325">
        <v>22.9</v>
      </c>
      <c r="P795" s="325">
        <v>22</v>
      </c>
      <c r="Q795" s="325">
        <v>23.7</v>
      </c>
    </row>
    <row r="796" spans="1:17" x14ac:dyDescent="0.25">
      <c r="A796" s="325">
        <v>201718</v>
      </c>
      <c r="B796" s="325" t="s">
        <v>144</v>
      </c>
      <c r="C796" s="325" t="s">
        <v>123</v>
      </c>
      <c r="D796" s="325" t="s">
        <v>38</v>
      </c>
      <c r="E796" s="325" t="s">
        <v>134</v>
      </c>
      <c r="F796" s="325" t="s">
        <v>135</v>
      </c>
      <c r="G796" s="325">
        <v>860</v>
      </c>
      <c r="H796" s="325" t="s">
        <v>277</v>
      </c>
      <c r="I796" s="325" t="s">
        <v>278</v>
      </c>
      <c r="J796" s="325" t="str">
        <f t="shared" si="24"/>
        <v>CharStaffordshireAge group20 to 29 years oldAge group20 to 29 years old</v>
      </c>
      <c r="K796" s="325" t="s">
        <v>478</v>
      </c>
      <c r="L796" s="325" t="s">
        <v>58</v>
      </c>
      <c r="M796" s="325" t="str">
        <f t="shared" si="25"/>
        <v>Age group20 to 29 years old</v>
      </c>
      <c r="N796" s="325">
        <v>51.5</v>
      </c>
      <c r="O796" s="325">
        <v>14.7</v>
      </c>
      <c r="P796" s="325">
        <v>52</v>
      </c>
      <c r="Q796" s="325">
        <v>13.5</v>
      </c>
    </row>
    <row r="797" spans="1:17" x14ac:dyDescent="0.25">
      <c r="A797" s="325">
        <v>201718</v>
      </c>
      <c r="B797" s="325" t="s">
        <v>144</v>
      </c>
      <c r="C797" s="325" t="s">
        <v>123</v>
      </c>
      <c r="D797" s="325" t="s">
        <v>38</v>
      </c>
      <c r="E797" s="325" t="s">
        <v>134</v>
      </c>
      <c r="F797" s="325" t="s">
        <v>135</v>
      </c>
      <c r="G797" s="325">
        <v>860</v>
      </c>
      <c r="H797" s="325" t="s">
        <v>277</v>
      </c>
      <c r="I797" s="325" t="s">
        <v>278</v>
      </c>
      <c r="J797" s="325" t="str">
        <f t="shared" si="24"/>
        <v>CharStaffordshireAge group30 to 39 years oldAge group30 to 39 years old</v>
      </c>
      <c r="K797" s="325" t="s">
        <v>478</v>
      </c>
      <c r="L797" s="325" t="s">
        <v>57</v>
      </c>
      <c r="M797" s="325" t="str">
        <f t="shared" si="25"/>
        <v>Age group30 to 39 years old</v>
      </c>
      <c r="N797" s="325">
        <v>110.2</v>
      </c>
      <c r="O797" s="325">
        <v>31.4</v>
      </c>
      <c r="P797" s="325">
        <v>122</v>
      </c>
      <c r="Q797" s="325">
        <v>31.8</v>
      </c>
    </row>
    <row r="798" spans="1:17" x14ac:dyDescent="0.25">
      <c r="A798" s="325">
        <v>201718</v>
      </c>
      <c r="B798" s="325" t="s">
        <v>144</v>
      </c>
      <c r="C798" s="325" t="s">
        <v>123</v>
      </c>
      <c r="D798" s="325" t="s">
        <v>38</v>
      </c>
      <c r="E798" s="325" t="s">
        <v>134</v>
      </c>
      <c r="F798" s="325" t="s">
        <v>135</v>
      </c>
      <c r="G798" s="325">
        <v>860</v>
      </c>
      <c r="H798" s="325" t="s">
        <v>277</v>
      </c>
      <c r="I798" s="325" t="s">
        <v>278</v>
      </c>
      <c r="J798" s="325" t="str">
        <f t="shared" si="24"/>
        <v>CharStaffordshireAge group40 to 49 years oldAge group40 to 49 years old</v>
      </c>
      <c r="K798" s="325" t="s">
        <v>478</v>
      </c>
      <c r="L798" s="325" t="s">
        <v>61</v>
      </c>
      <c r="M798" s="325" t="str">
        <f t="shared" si="25"/>
        <v>Age group40 to 49 years old</v>
      </c>
      <c r="N798" s="325">
        <v>99</v>
      </c>
      <c r="O798" s="325">
        <v>28.2</v>
      </c>
      <c r="P798" s="325">
        <v>109</v>
      </c>
      <c r="Q798" s="325">
        <v>28.4</v>
      </c>
    </row>
    <row r="799" spans="1:17" x14ac:dyDescent="0.25">
      <c r="A799" s="325">
        <v>201718</v>
      </c>
      <c r="B799" s="325" t="s">
        <v>144</v>
      </c>
      <c r="C799" s="325" t="s">
        <v>123</v>
      </c>
      <c r="D799" s="325" t="s">
        <v>38</v>
      </c>
      <c r="E799" s="325" t="s">
        <v>134</v>
      </c>
      <c r="F799" s="325" t="s">
        <v>135</v>
      </c>
      <c r="G799" s="325">
        <v>860</v>
      </c>
      <c r="H799" s="325" t="s">
        <v>277</v>
      </c>
      <c r="I799" s="325" t="s">
        <v>278</v>
      </c>
      <c r="J799" s="325" t="str">
        <f t="shared" si="24"/>
        <v>CharStaffordshireAge group50 years old and overAge group50 years old and over</v>
      </c>
      <c r="K799" s="325" t="s">
        <v>478</v>
      </c>
      <c r="L799" s="325" t="s">
        <v>90</v>
      </c>
      <c r="M799" s="325" t="str">
        <f t="shared" si="25"/>
        <v>Age group50 years old and over</v>
      </c>
      <c r="N799" s="325">
        <v>90.2</v>
      </c>
      <c r="O799" s="325">
        <v>25.7</v>
      </c>
      <c r="P799" s="325">
        <v>101</v>
      </c>
      <c r="Q799" s="325">
        <v>26.3</v>
      </c>
    </row>
    <row r="800" spans="1:17" x14ac:dyDescent="0.25">
      <c r="A800" s="325">
        <v>201718</v>
      </c>
      <c r="B800" s="325" t="s">
        <v>144</v>
      </c>
      <c r="C800" s="325" t="s">
        <v>123</v>
      </c>
      <c r="D800" s="325" t="s">
        <v>38</v>
      </c>
      <c r="E800" s="325" t="s">
        <v>134</v>
      </c>
      <c r="F800" s="325" t="s">
        <v>135</v>
      </c>
      <c r="G800" s="325">
        <v>861</v>
      </c>
      <c r="H800" s="325" t="s">
        <v>279</v>
      </c>
      <c r="I800" s="325" t="s">
        <v>280</v>
      </c>
      <c r="J800" s="325" t="str">
        <f t="shared" si="24"/>
        <v>CharStoke-on-TrentAge group20 to 29 years oldAge group20 to 29 years old</v>
      </c>
      <c r="K800" s="325" t="s">
        <v>478</v>
      </c>
      <c r="L800" s="325" t="s">
        <v>58</v>
      </c>
      <c r="M800" s="325" t="str">
        <f t="shared" si="25"/>
        <v>Age group20 to 29 years old</v>
      </c>
      <c r="N800" s="325">
        <v>41</v>
      </c>
      <c r="O800" s="325">
        <v>19.600000000000001</v>
      </c>
      <c r="P800" s="325">
        <v>43</v>
      </c>
      <c r="Q800" s="325">
        <v>19.100000000000001</v>
      </c>
    </row>
    <row r="801" spans="1:17" x14ac:dyDescent="0.25">
      <c r="A801" s="325">
        <v>201718</v>
      </c>
      <c r="B801" s="325" t="s">
        <v>144</v>
      </c>
      <c r="C801" s="325" t="s">
        <v>123</v>
      </c>
      <c r="D801" s="325" t="s">
        <v>38</v>
      </c>
      <c r="E801" s="325" t="s">
        <v>134</v>
      </c>
      <c r="F801" s="325" t="s">
        <v>135</v>
      </c>
      <c r="G801" s="325">
        <v>861</v>
      </c>
      <c r="H801" s="325" t="s">
        <v>279</v>
      </c>
      <c r="I801" s="325" t="s">
        <v>280</v>
      </c>
      <c r="J801" s="325" t="str">
        <f t="shared" si="24"/>
        <v>CharStoke-on-TrentAge group30 to 39 years oldAge group30 to 39 years old</v>
      </c>
      <c r="K801" s="325" t="s">
        <v>478</v>
      </c>
      <c r="L801" s="325" t="s">
        <v>57</v>
      </c>
      <c r="M801" s="325" t="str">
        <f t="shared" si="25"/>
        <v>Age group30 to 39 years old</v>
      </c>
      <c r="N801" s="325">
        <v>70.3</v>
      </c>
      <c r="O801" s="325">
        <v>33.700000000000003</v>
      </c>
      <c r="P801" s="325">
        <v>76</v>
      </c>
      <c r="Q801" s="325">
        <v>33.799999999999997</v>
      </c>
    </row>
    <row r="802" spans="1:17" x14ac:dyDescent="0.25">
      <c r="A802" s="325">
        <v>201718</v>
      </c>
      <c r="B802" s="325" t="s">
        <v>144</v>
      </c>
      <c r="C802" s="325" t="s">
        <v>123</v>
      </c>
      <c r="D802" s="325" t="s">
        <v>38</v>
      </c>
      <c r="E802" s="325" t="s">
        <v>134</v>
      </c>
      <c r="F802" s="325" t="s">
        <v>135</v>
      </c>
      <c r="G802" s="325">
        <v>861</v>
      </c>
      <c r="H802" s="325" t="s">
        <v>279</v>
      </c>
      <c r="I802" s="325" t="s">
        <v>280</v>
      </c>
      <c r="J802" s="325" t="str">
        <f t="shared" si="24"/>
        <v>CharStoke-on-TrentAge group40 to 49 years oldAge group40 to 49 years old</v>
      </c>
      <c r="K802" s="325" t="s">
        <v>478</v>
      </c>
      <c r="L802" s="325" t="s">
        <v>61</v>
      </c>
      <c r="M802" s="325" t="str">
        <f t="shared" si="25"/>
        <v>Age group40 to 49 years old</v>
      </c>
      <c r="N802" s="325">
        <v>48.2</v>
      </c>
      <c r="O802" s="325">
        <v>23.1</v>
      </c>
      <c r="P802" s="325">
        <v>50</v>
      </c>
      <c r="Q802" s="325">
        <v>22.2</v>
      </c>
    </row>
    <row r="803" spans="1:17" x14ac:dyDescent="0.25">
      <c r="A803" s="325">
        <v>201718</v>
      </c>
      <c r="B803" s="325" t="s">
        <v>144</v>
      </c>
      <c r="C803" s="325" t="s">
        <v>123</v>
      </c>
      <c r="D803" s="325" t="s">
        <v>38</v>
      </c>
      <c r="E803" s="325" t="s">
        <v>134</v>
      </c>
      <c r="F803" s="325" t="s">
        <v>135</v>
      </c>
      <c r="G803" s="325">
        <v>861</v>
      </c>
      <c r="H803" s="325" t="s">
        <v>279</v>
      </c>
      <c r="I803" s="325" t="s">
        <v>280</v>
      </c>
      <c r="J803" s="325" t="str">
        <f t="shared" si="24"/>
        <v>CharStoke-on-TrentAge group50 years old and overAge group50 years old and over</v>
      </c>
      <c r="K803" s="325" t="s">
        <v>478</v>
      </c>
      <c r="L803" s="325" t="s">
        <v>90</v>
      </c>
      <c r="M803" s="325" t="str">
        <f t="shared" si="25"/>
        <v>Age group50 years old and over</v>
      </c>
      <c r="N803" s="325">
        <v>49.3</v>
      </c>
      <c r="O803" s="325">
        <v>23.6</v>
      </c>
      <c r="P803" s="325">
        <v>56</v>
      </c>
      <c r="Q803" s="325">
        <v>24.9</v>
      </c>
    </row>
    <row r="804" spans="1:17" x14ac:dyDescent="0.25">
      <c r="A804" s="325">
        <v>201718</v>
      </c>
      <c r="B804" s="325" t="s">
        <v>144</v>
      </c>
      <c r="C804" s="325" t="s">
        <v>123</v>
      </c>
      <c r="D804" s="325" t="s">
        <v>38</v>
      </c>
      <c r="E804" s="325" t="s">
        <v>134</v>
      </c>
      <c r="F804" s="325" t="s">
        <v>135</v>
      </c>
      <c r="G804" s="325">
        <v>894</v>
      </c>
      <c r="H804" s="325" t="s">
        <v>281</v>
      </c>
      <c r="I804" s="325" t="s">
        <v>282</v>
      </c>
      <c r="J804" s="325" t="str">
        <f t="shared" si="24"/>
        <v>CharTelford and WrekinAge group20 to 29 years oldAge group20 to 29 years old</v>
      </c>
      <c r="K804" s="325" t="s">
        <v>478</v>
      </c>
      <c r="L804" s="325" t="s">
        <v>58</v>
      </c>
      <c r="M804" s="325" t="str">
        <f t="shared" si="25"/>
        <v>Age group20 to 29 years old</v>
      </c>
      <c r="N804" s="325">
        <v>20.5</v>
      </c>
      <c r="O804" s="325">
        <v>15.2</v>
      </c>
      <c r="P804" s="325">
        <v>21</v>
      </c>
      <c r="Q804" s="325">
        <v>14.8</v>
      </c>
    </row>
    <row r="805" spans="1:17" x14ac:dyDescent="0.25">
      <c r="A805" s="325">
        <v>201718</v>
      </c>
      <c r="B805" s="325" t="s">
        <v>144</v>
      </c>
      <c r="C805" s="325" t="s">
        <v>123</v>
      </c>
      <c r="D805" s="325" t="s">
        <v>38</v>
      </c>
      <c r="E805" s="325" t="s">
        <v>134</v>
      </c>
      <c r="F805" s="325" t="s">
        <v>135</v>
      </c>
      <c r="G805" s="325">
        <v>894</v>
      </c>
      <c r="H805" s="325" t="s">
        <v>281</v>
      </c>
      <c r="I805" s="325" t="s">
        <v>282</v>
      </c>
      <c r="J805" s="325" t="str">
        <f t="shared" si="24"/>
        <v>CharTelford and WrekinAge group30 to 39 years oldAge group30 to 39 years old</v>
      </c>
      <c r="K805" s="325" t="s">
        <v>478</v>
      </c>
      <c r="L805" s="325" t="s">
        <v>57</v>
      </c>
      <c r="M805" s="325" t="str">
        <f t="shared" si="25"/>
        <v>Age group30 to 39 years old</v>
      </c>
      <c r="N805" s="325">
        <v>40</v>
      </c>
      <c r="O805" s="325">
        <v>29.7</v>
      </c>
      <c r="P805" s="325">
        <v>44</v>
      </c>
      <c r="Q805" s="325">
        <v>31</v>
      </c>
    </row>
    <row r="806" spans="1:17" x14ac:dyDescent="0.25">
      <c r="A806" s="325">
        <v>201718</v>
      </c>
      <c r="B806" s="325" t="s">
        <v>144</v>
      </c>
      <c r="C806" s="325" t="s">
        <v>123</v>
      </c>
      <c r="D806" s="325" t="s">
        <v>38</v>
      </c>
      <c r="E806" s="325" t="s">
        <v>134</v>
      </c>
      <c r="F806" s="325" t="s">
        <v>135</v>
      </c>
      <c r="G806" s="325">
        <v>894</v>
      </c>
      <c r="H806" s="325" t="s">
        <v>281</v>
      </c>
      <c r="I806" s="325" t="s">
        <v>282</v>
      </c>
      <c r="J806" s="325" t="str">
        <f t="shared" si="24"/>
        <v>CharTelford and WrekinAge group40 to 49 years oldAge group40 to 49 years old</v>
      </c>
      <c r="K806" s="325" t="s">
        <v>478</v>
      </c>
      <c r="L806" s="325" t="s">
        <v>61</v>
      </c>
      <c r="M806" s="325" t="str">
        <f t="shared" si="25"/>
        <v>Age group40 to 49 years old</v>
      </c>
      <c r="N806" s="325">
        <v>31</v>
      </c>
      <c r="O806" s="325">
        <v>23</v>
      </c>
      <c r="P806" s="325">
        <v>32</v>
      </c>
      <c r="Q806" s="325">
        <v>22.5</v>
      </c>
    </row>
    <row r="807" spans="1:17" x14ac:dyDescent="0.25">
      <c r="A807" s="325">
        <v>201718</v>
      </c>
      <c r="B807" s="325" t="s">
        <v>144</v>
      </c>
      <c r="C807" s="325" t="s">
        <v>123</v>
      </c>
      <c r="D807" s="325" t="s">
        <v>38</v>
      </c>
      <c r="E807" s="325" t="s">
        <v>134</v>
      </c>
      <c r="F807" s="325" t="s">
        <v>135</v>
      </c>
      <c r="G807" s="325">
        <v>894</v>
      </c>
      <c r="H807" s="325" t="s">
        <v>281</v>
      </c>
      <c r="I807" s="325" t="s">
        <v>282</v>
      </c>
      <c r="J807" s="325" t="str">
        <f t="shared" si="24"/>
        <v>CharTelford and WrekinAge group50 years old and overAge group50 years old and over</v>
      </c>
      <c r="K807" s="325" t="s">
        <v>478</v>
      </c>
      <c r="L807" s="325" t="s">
        <v>90</v>
      </c>
      <c r="M807" s="325" t="str">
        <f t="shared" si="25"/>
        <v>Age group50 years old and over</v>
      </c>
      <c r="N807" s="325">
        <v>43.1</v>
      </c>
      <c r="O807" s="325">
        <v>32</v>
      </c>
      <c r="P807" s="325">
        <v>45</v>
      </c>
      <c r="Q807" s="325">
        <v>31.7</v>
      </c>
    </row>
    <row r="808" spans="1:17" x14ac:dyDescent="0.25">
      <c r="A808" s="325">
        <v>201718</v>
      </c>
      <c r="B808" s="325" t="s">
        <v>144</v>
      </c>
      <c r="C808" s="325" t="s">
        <v>123</v>
      </c>
      <c r="D808" s="325" t="s">
        <v>38</v>
      </c>
      <c r="E808" s="325" t="s">
        <v>134</v>
      </c>
      <c r="F808" s="325" t="s">
        <v>135</v>
      </c>
      <c r="G808" s="325">
        <v>335</v>
      </c>
      <c r="H808" s="325" t="s">
        <v>283</v>
      </c>
      <c r="I808" s="325" t="s">
        <v>284</v>
      </c>
      <c r="J808" s="325" t="str">
        <f t="shared" si="24"/>
        <v>CharWalsallAge group20 to 29 years oldAge group20 to 29 years old</v>
      </c>
      <c r="K808" s="325" t="s">
        <v>478</v>
      </c>
      <c r="L808" s="325" t="s">
        <v>58</v>
      </c>
      <c r="M808" s="325" t="str">
        <f t="shared" si="25"/>
        <v>Age group20 to 29 years old</v>
      </c>
      <c r="N808" s="325">
        <v>23</v>
      </c>
      <c r="O808" s="325">
        <v>13.3</v>
      </c>
      <c r="P808" s="325">
        <v>23</v>
      </c>
      <c r="Q808" s="325">
        <v>12.7</v>
      </c>
    </row>
    <row r="809" spans="1:17" x14ac:dyDescent="0.25">
      <c r="A809" s="325">
        <v>201718</v>
      </c>
      <c r="B809" s="325" t="s">
        <v>144</v>
      </c>
      <c r="C809" s="325" t="s">
        <v>123</v>
      </c>
      <c r="D809" s="325" t="s">
        <v>38</v>
      </c>
      <c r="E809" s="325" t="s">
        <v>134</v>
      </c>
      <c r="F809" s="325" t="s">
        <v>135</v>
      </c>
      <c r="G809" s="325">
        <v>335</v>
      </c>
      <c r="H809" s="325" t="s">
        <v>283</v>
      </c>
      <c r="I809" s="325" t="s">
        <v>284</v>
      </c>
      <c r="J809" s="325" t="str">
        <f t="shared" si="24"/>
        <v>CharWalsallAge group30 to 39 years oldAge group30 to 39 years old</v>
      </c>
      <c r="K809" s="325" t="s">
        <v>478</v>
      </c>
      <c r="L809" s="325" t="s">
        <v>57</v>
      </c>
      <c r="M809" s="325" t="str">
        <f t="shared" si="25"/>
        <v>Age group30 to 39 years old</v>
      </c>
      <c r="N809" s="325">
        <v>63.4</v>
      </c>
      <c r="O809" s="325">
        <v>36.6</v>
      </c>
      <c r="P809" s="325">
        <v>66</v>
      </c>
      <c r="Q809" s="325">
        <v>36.5</v>
      </c>
    </row>
    <row r="810" spans="1:17" x14ac:dyDescent="0.25">
      <c r="A810" s="325">
        <v>201718</v>
      </c>
      <c r="B810" s="325" t="s">
        <v>144</v>
      </c>
      <c r="C810" s="325" t="s">
        <v>123</v>
      </c>
      <c r="D810" s="325" t="s">
        <v>38</v>
      </c>
      <c r="E810" s="325" t="s">
        <v>134</v>
      </c>
      <c r="F810" s="325" t="s">
        <v>135</v>
      </c>
      <c r="G810" s="325">
        <v>335</v>
      </c>
      <c r="H810" s="325" t="s">
        <v>283</v>
      </c>
      <c r="I810" s="325" t="s">
        <v>284</v>
      </c>
      <c r="J810" s="325" t="str">
        <f t="shared" si="24"/>
        <v>CharWalsallAge group40 to 49 years oldAge group40 to 49 years old</v>
      </c>
      <c r="K810" s="325" t="s">
        <v>478</v>
      </c>
      <c r="L810" s="325" t="s">
        <v>61</v>
      </c>
      <c r="M810" s="325" t="str">
        <f t="shared" si="25"/>
        <v>Age group40 to 49 years old</v>
      </c>
      <c r="N810" s="325">
        <v>43.2</v>
      </c>
      <c r="O810" s="325">
        <v>24.9</v>
      </c>
      <c r="P810" s="325">
        <v>46</v>
      </c>
      <c r="Q810" s="325">
        <v>25.4</v>
      </c>
    </row>
    <row r="811" spans="1:17" x14ac:dyDescent="0.25">
      <c r="A811" s="325">
        <v>201718</v>
      </c>
      <c r="B811" s="325" t="s">
        <v>144</v>
      </c>
      <c r="C811" s="325" t="s">
        <v>123</v>
      </c>
      <c r="D811" s="325" t="s">
        <v>38</v>
      </c>
      <c r="E811" s="325" t="s">
        <v>134</v>
      </c>
      <c r="F811" s="325" t="s">
        <v>135</v>
      </c>
      <c r="G811" s="325">
        <v>335</v>
      </c>
      <c r="H811" s="325" t="s">
        <v>283</v>
      </c>
      <c r="I811" s="325" t="s">
        <v>284</v>
      </c>
      <c r="J811" s="325" t="str">
        <f t="shared" si="24"/>
        <v>CharWalsallAge group50 years old and overAge group50 years old and over</v>
      </c>
      <c r="K811" s="325" t="s">
        <v>478</v>
      </c>
      <c r="L811" s="325" t="s">
        <v>90</v>
      </c>
      <c r="M811" s="325" t="str">
        <f t="shared" si="25"/>
        <v>Age group50 years old and over</v>
      </c>
      <c r="N811" s="325">
        <v>43.6</v>
      </c>
      <c r="O811" s="325">
        <v>25.2</v>
      </c>
      <c r="P811" s="325">
        <v>46</v>
      </c>
      <c r="Q811" s="325">
        <v>25.4</v>
      </c>
    </row>
    <row r="812" spans="1:17" x14ac:dyDescent="0.25">
      <c r="A812" s="325">
        <v>201718</v>
      </c>
      <c r="B812" s="325" t="s">
        <v>144</v>
      </c>
      <c r="C812" s="325" t="s">
        <v>123</v>
      </c>
      <c r="D812" s="325" t="s">
        <v>38</v>
      </c>
      <c r="E812" s="325" t="s">
        <v>134</v>
      </c>
      <c r="F812" s="325" t="s">
        <v>135</v>
      </c>
      <c r="G812" s="325">
        <v>937</v>
      </c>
      <c r="H812" s="325" t="s">
        <v>285</v>
      </c>
      <c r="I812" s="325" t="s">
        <v>286</v>
      </c>
      <c r="J812" s="325" t="str">
        <f t="shared" si="24"/>
        <v>CharWarwickshireAge group20 to 29 years oldAge group20 to 29 years old</v>
      </c>
      <c r="K812" s="325" t="s">
        <v>478</v>
      </c>
      <c r="L812" s="325" t="s">
        <v>58</v>
      </c>
      <c r="M812" s="325" t="str">
        <f t="shared" si="25"/>
        <v>Age group20 to 29 years old</v>
      </c>
      <c r="N812" s="325">
        <v>72.400000000000006</v>
      </c>
      <c r="O812" s="325">
        <v>20.3</v>
      </c>
      <c r="P812" s="325">
        <v>73</v>
      </c>
      <c r="Q812" s="325">
        <v>18.8</v>
      </c>
    </row>
    <row r="813" spans="1:17" x14ac:dyDescent="0.25">
      <c r="A813" s="325">
        <v>201718</v>
      </c>
      <c r="B813" s="325" t="s">
        <v>144</v>
      </c>
      <c r="C813" s="325" t="s">
        <v>123</v>
      </c>
      <c r="D813" s="325" t="s">
        <v>38</v>
      </c>
      <c r="E813" s="325" t="s">
        <v>134</v>
      </c>
      <c r="F813" s="325" t="s">
        <v>135</v>
      </c>
      <c r="G813" s="325">
        <v>937</v>
      </c>
      <c r="H813" s="325" t="s">
        <v>285</v>
      </c>
      <c r="I813" s="325" t="s">
        <v>286</v>
      </c>
      <c r="J813" s="325" t="str">
        <f t="shared" si="24"/>
        <v>CharWarwickshireAge group30 to 39 years oldAge group30 to 39 years old</v>
      </c>
      <c r="K813" s="325" t="s">
        <v>478</v>
      </c>
      <c r="L813" s="325" t="s">
        <v>57</v>
      </c>
      <c r="M813" s="325" t="str">
        <f t="shared" si="25"/>
        <v>Age group30 to 39 years old</v>
      </c>
      <c r="N813" s="325">
        <v>128.80000000000001</v>
      </c>
      <c r="O813" s="325">
        <v>36.1</v>
      </c>
      <c r="P813" s="325">
        <v>145</v>
      </c>
      <c r="Q813" s="325">
        <v>37.4</v>
      </c>
    </row>
    <row r="814" spans="1:17" x14ac:dyDescent="0.25">
      <c r="A814" s="325">
        <v>201718</v>
      </c>
      <c r="B814" s="325" t="s">
        <v>144</v>
      </c>
      <c r="C814" s="325" t="s">
        <v>123</v>
      </c>
      <c r="D814" s="325" t="s">
        <v>38</v>
      </c>
      <c r="E814" s="325" t="s">
        <v>134</v>
      </c>
      <c r="F814" s="325" t="s">
        <v>135</v>
      </c>
      <c r="G814" s="325">
        <v>937</v>
      </c>
      <c r="H814" s="325" t="s">
        <v>285</v>
      </c>
      <c r="I814" s="325" t="s">
        <v>286</v>
      </c>
      <c r="J814" s="325" t="str">
        <f t="shared" si="24"/>
        <v>CharWarwickshireAge group40 to 49 years oldAge group40 to 49 years old</v>
      </c>
      <c r="K814" s="325" t="s">
        <v>478</v>
      </c>
      <c r="L814" s="325" t="s">
        <v>61</v>
      </c>
      <c r="M814" s="325" t="str">
        <f t="shared" si="25"/>
        <v>Age group40 to 49 years old</v>
      </c>
      <c r="N814" s="325">
        <v>74.2</v>
      </c>
      <c r="O814" s="325">
        <v>20.8</v>
      </c>
      <c r="P814" s="325">
        <v>81</v>
      </c>
      <c r="Q814" s="325">
        <v>20.9</v>
      </c>
    </row>
    <row r="815" spans="1:17" x14ac:dyDescent="0.25">
      <c r="A815" s="325">
        <v>201718</v>
      </c>
      <c r="B815" s="325" t="s">
        <v>144</v>
      </c>
      <c r="C815" s="325" t="s">
        <v>123</v>
      </c>
      <c r="D815" s="325" t="s">
        <v>38</v>
      </c>
      <c r="E815" s="325" t="s">
        <v>134</v>
      </c>
      <c r="F815" s="325" t="s">
        <v>135</v>
      </c>
      <c r="G815" s="325">
        <v>937</v>
      </c>
      <c r="H815" s="325" t="s">
        <v>285</v>
      </c>
      <c r="I815" s="325" t="s">
        <v>286</v>
      </c>
      <c r="J815" s="325" t="str">
        <f t="shared" si="24"/>
        <v>CharWarwickshireAge group50 years old and overAge group50 years old and over</v>
      </c>
      <c r="K815" s="325" t="s">
        <v>478</v>
      </c>
      <c r="L815" s="325" t="s">
        <v>90</v>
      </c>
      <c r="M815" s="325" t="str">
        <f t="shared" si="25"/>
        <v>Age group50 years old and over</v>
      </c>
      <c r="N815" s="325">
        <v>81.099999999999994</v>
      </c>
      <c r="O815" s="325">
        <v>22.8</v>
      </c>
      <c r="P815" s="325">
        <v>89</v>
      </c>
      <c r="Q815" s="325">
        <v>22.9</v>
      </c>
    </row>
    <row r="816" spans="1:17" x14ac:dyDescent="0.25">
      <c r="A816" s="325">
        <v>201718</v>
      </c>
      <c r="B816" s="325" t="s">
        <v>144</v>
      </c>
      <c r="C816" s="325" t="s">
        <v>123</v>
      </c>
      <c r="D816" s="325" t="s">
        <v>38</v>
      </c>
      <c r="E816" s="325" t="s">
        <v>134</v>
      </c>
      <c r="F816" s="325" t="s">
        <v>135</v>
      </c>
      <c r="G816" s="325">
        <v>336</v>
      </c>
      <c r="H816" s="325" t="s">
        <v>287</v>
      </c>
      <c r="I816" s="325" t="s">
        <v>288</v>
      </c>
      <c r="J816" s="325" t="str">
        <f t="shared" si="24"/>
        <v>CharWolverhamptonAge group20 to 29 years oldAge group20 to 29 years old</v>
      </c>
      <c r="K816" s="325" t="s">
        <v>478</v>
      </c>
      <c r="L816" s="325" t="s">
        <v>58</v>
      </c>
      <c r="M816" s="325" t="str">
        <f t="shared" si="25"/>
        <v>Age group20 to 29 years old</v>
      </c>
      <c r="N816" s="325">
        <v>22</v>
      </c>
      <c r="O816" s="325">
        <v>14.5</v>
      </c>
      <c r="P816" s="325">
        <v>22</v>
      </c>
      <c r="Q816" s="325">
        <v>13.3</v>
      </c>
    </row>
    <row r="817" spans="1:17" x14ac:dyDescent="0.25">
      <c r="A817" s="325">
        <v>201718</v>
      </c>
      <c r="B817" s="325" t="s">
        <v>144</v>
      </c>
      <c r="C817" s="325" t="s">
        <v>123</v>
      </c>
      <c r="D817" s="325" t="s">
        <v>38</v>
      </c>
      <c r="E817" s="325" t="s">
        <v>134</v>
      </c>
      <c r="F817" s="325" t="s">
        <v>135</v>
      </c>
      <c r="G817" s="325">
        <v>336</v>
      </c>
      <c r="H817" s="325" t="s">
        <v>287</v>
      </c>
      <c r="I817" s="325" t="s">
        <v>288</v>
      </c>
      <c r="J817" s="325" t="str">
        <f t="shared" si="24"/>
        <v>CharWolverhamptonAge group30 to 39 years oldAge group30 to 39 years old</v>
      </c>
      <c r="K817" s="325" t="s">
        <v>478</v>
      </c>
      <c r="L817" s="325" t="s">
        <v>57</v>
      </c>
      <c r="M817" s="325" t="str">
        <f t="shared" si="25"/>
        <v>Age group30 to 39 years old</v>
      </c>
      <c r="N817" s="325">
        <v>54</v>
      </c>
      <c r="O817" s="325">
        <v>35.5</v>
      </c>
      <c r="P817" s="325">
        <v>60</v>
      </c>
      <c r="Q817" s="325">
        <v>36.1</v>
      </c>
    </row>
    <row r="818" spans="1:17" x14ac:dyDescent="0.25">
      <c r="A818" s="325">
        <v>201718</v>
      </c>
      <c r="B818" s="325" t="s">
        <v>144</v>
      </c>
      <c r="C818" s="325" t="s">
        <v>123</v>
      </c>
      <c r="D818" s="325" t="s">
        <v>38</v>
      </c>
      <c r="E818" s="325" t="s">
        <v>134</v>
      </c>
      <c r="F818" s="325" t="s">
        <v>135</v>
      </c>
      <c r="G818" s="325">
        <v>336</v>
      </c>
      <c r="H818" s="325" t="s">
        <v>287</v>
      </c>
      <c r="I818" s="325" t="s">
        <v>288</v>
      </c>
      <c r="J818" s="325" t="str">
        <f t="shared" si="24"/>
        <v>CharWolverhamptonAge group40 to 49 years oldAge group40 to 49 years old</v>
      </c>
      <c r="K818" s="325" t="s">
        <v>478</v>
      </c>
      <c r="L818" s="325" t="s">
        <v>61</v>
      </c>
      <c r="M818" s="325" t="str">
        <f t="shared" si="25"/>
        <v>Age group40 to 49 years old</v>
      </c>
      <c r="N818" s="325">
        <v>27.5</v>
      </c>
      <c r="O818" s="325">
        <v>18.100000000000001</v>
      </c>
      <c r="P818" s="325">
        <v>31</v>
      </c>
      <c r="Q818" s="325">
        <v>18.7</v>
      </c>
    </row>
    <row r="819" spans="1:17" x14ac:dyDescent="0.25">
      <c r="A819" s="325">
        <v>201718</v>
      </c>
      <c r="B819" s="325" t="s">
        <v>144</v>
      </c>
      <c r="C819" s="325" t="s">
        <v>123</v>
      </c>
      <c r="D819" s="325" t="s">
        <v>38</v>
      </c>
      <c r="E819" s="325" t="s">
        <v>134</v>
      </c>
      <c r="F819" s="325" t="s">
        <v>135</v>
      </c>
      <c r="G819" s="325">
        <v>336</v>
      </c>
      <c r="H819" s="325" t="s">
        <v>287</v>
      </c>
      <c r="I819" s="325" t="s">
        <v>288</v>
      </c>
      <c r="J819" s="325" t="str">
        <f t="shared" si="24"/>
        <v>CharWolverhamptonAge group50 years old and overAge group50 years old and over</v>
      </c>
      <c r="K819" s="325" t="s">
        <v>478</v>
      </c>
      <c r="L819" s="325" t="s">
        <v>90</v>
      </c>
      <c r="M819" s="325" t="str">
        <f t="shared" si="25"/>
        <v>Age group50 years old and over</v>
      </c>
      <c r="N819" s="325">
        <v>48.5</v>
      </c>
      <c r="O819" s="325">
        <v>31.9</v>
      </c>
      <c r="P819" s="325">
        <v>53</v>
      </c>
      <c r="Q819" s="325">
        <v>31.9</v>
      </c>
    </row>
    <row r="820" spans="1:17" x14ac:dyDescent="0.25">
      <c r="A820" s="325">
        <v>201718</v>
      </c>
      <c r="B820" s="325" t="s">
        <v>144</v>
      </c>
      <c r="C820" s="325" t="s">
        <v>123</v>
      </c>
      <c r="D820" s="325" t="s">
        <v>38</v>
      </c>
      <c r="E820" s="325" t="s">
        <v>134</v>
      </c>
      <c r="F820" s="325" t="s">
        <v>135</v>
      </c>
      <c r="G820" s="325">
        <v>885</v>
      </c>
      <c r="H820" s="325" t="s">
        <v>289</v>
      </c>
      <c r="I820" s="325" t="s">
        <v>290</v>
      </c>
      <c r="J820" s="325" t="str">
        <f t="shared" si="24"/>
        <v>CharWorcestershireAge group20 to 29 years oldAge group20 to 29 years old</v>
      </c>
      <c r="K820" s="325" t="s">
        <v>478</v>
      </c>
      <c r="L820" s="325" t="s">
        <v>58</v>
      </c>
      <c r="M820" s="325" t="str">
        <f t="shared" si="25"/>
        <v>Age group20 to 29 years old</v>
      </c>
      <c r="N820" s="325">
        <v>30.3</v>
      </c>
      <c r="O820" s="325">
        <v>13.1</v>
      </c>
      <c r="P820" s="325">
        <v>31</v>
      </c>
      <c r="Q820" s="325">
        <v>12.2</v>
      </c>
    </row>
    <row r="821" spans="1:17" x14ac:dyDescent="0.25">
      <c r="A821" s="325">
        <v>201718</v>
      </c>
      <c r="B821" s="325" t="s">
        <v>144</v>
      </c>
      <c r="C821" s="325" t="s">
        <v>123</v>
      </c>
      <c r="D821" s="325" t="s">
        <v>38</v>
      </c>
      <c r="E821" s="325" t="s">
        <v>134</v>
      </c>
      <c r="F821" s="325" t="s">
        <v>135</v>
      </c>
      <c r="G821" s="325">
        <v>885</v>
      </c>
      <c r="H821" s="325" t="s">
        <v>289</v>
      </c>
      <c r="I821" s="325" t="s">
        <v>290</v>
      </c>
      <c r="J821" s="325" t="str">
        <f t="shared" si="24"/>
        <v>CharWorcestershireAge group30 to 39 years oldAge group30 to 39 years old</v>
      </c>
      <c r="K821" s="325" t="s">
        <v>478</v>
      </c>
      <c r="L821" s="325" t="s">
        <v>57</v>
      </c>
      <c r="M821" s="325" t="str">
        <f t="shared" si="25"/>
        <v>Age group30 to 39 years old</v>
      </c>
      <c r="N821" s="325">
        <v>81.400000000000006</v>
      </c>
      <c r="O821" s="325">
        <v>35.299999999999997</v>
      </c>
      <c r="P821" s="325">
        <v>90</v>
      </c>
      <c r="Q821" s="325">
        <v>35.4</v>
      </c>
    </row>
    <row r="822" spans="1:17" x14ac:dyDescent="0.25">
      <c r="A822" s="325">
        <v>201718</v>
      </c>
      <c r="B822" s="325" t="s">
        <v>144</v>
      </c>
      <c r="C822" s="325" t="s">
        <v>123</v>
      </c>
      <c r="D822" s="325" t="s">
        <v>38</v>
      </c>
      <c r="E822" s="325" t="s">
        <v>134</v>
      </c>
      <c r="F822" s="325" t="s">
        <v>135</v>
      </c>
      <c r="G822" s="325">
        <v>885</v>
      </c>
      <c r="H822" s="325" t="s">
        <v>289</v>
      </c>
      <c r="I822" s="325" t="s">
        <v>290</v>
      </c>
      <c r="J822" s="325" t="str">
        <f t="shared" si="24"/>
        <v>CharWorcestershireAge group40 to 49 years oldAge group40 to 49 years old</v>
      </c>
      <c r="K822" s="325" t="s">
        <v>478</v>
      </c>
      <c r="L822" s="325" t="s">
        <v>61</v>
      </c>
      <c r="M822" s="325" t="str">
        <f t="shared" si="25"/>
        <v>Age group40 to 49 years old</v>
      </c>
      <c r="N822" s="325">
        <v>63.9</v>
      </c>
      <c r="O822" s="325">
        <v>27.7</v>
      </c>
      <c r="P822" s="325">
        <v>73</v>
      </c>
      <c r="Q822" s="325">
        <v>28.7</v>
      </c>
    </row>
    <row r="823" spans="1:17" x14ac:dyDescent="0.25">
      <c r="A823" s="325">
        <v>201718</v>
      </c>
      <c r="B823" s="325" t="s">
        <v>144</v>
      </c>
      <c r="C823" s="325" t="s">
        <v>123</v>
      </c>
      <c r="D823" s="325" t="s">
        <v>38</v>
      </c>
      <c r="E823" s="325" t="s">
        <v>134</v>
      </c>
      <c r="F823" s="325" t="s">
        <v>135</v>
      </c>
      <c r="G823" s="325">
        <v>885</v>
      </c>
      <c r="H823" s="325" t="s">
        <v>289</v>
      </c>
      <c r="I823" s="325" t="s">
        <v>290</v>
      </c>
      <c r="J823" s="325" t="str">
        <f t="shared" si="24"/>
        <v>CharWorcestershireAge group50 years old and overAge group50 years old and over</v>
      </c>
      <c r="K823" s="325" t="s">
        <v>478</v>
      </c>
      <c r="L823" s="325" t="s">
        <v>90</v>
      </c>
      <c r="M823" s="325" t="str">
        <f t="shared" si="25"/>
        <v>Age group50 years old and over</v>
      </c>
      <c r="N823" s="325">
        <v>54.9</v>
      </c>
      <c r="O823" s="325">
        <v>23.8</v>
      </c>
      <c r="P823" s="325">
        <v>60</v>
      </c>
      <c r="Q823" s="325">
        <v>23.6</v>
      </c>
    </row>
    <row r="824" spans="1:17" x14ac:dyDescent="0.25">
      <c r="A824" s="325">
        <v>201718</v>
      </c>
      <c r="B824" s="325" t="s">
        <v>144</v>
      </c>
      <c r="C824" s="325" t="s">
        <v>123</v>
      </c>
      <c r="D824" s="325" t="s">
        <v>38</v>
      </c>
      <c r="E824" s="325" t="s">
        <v>136</v>
      </c>
      <c r="F824" s="325" t="s">
        <v>137</v>
      </c>
      <c r="G824" s="325">
        <v>822</v>
      </c>
      <c r="H824" s="325" t="s">
        <v>291</v>
      </c>
      <c r="I824" s="325" t="s">
        <v>292</v>
      </c>
      <c r="J824" s="325" t="str">
        <f t="shared" si="24"/>
        <v>CharBedford BoroughAge group20 to 29 years oldAge group20 to 29 years old</v>
      </c>
      <c r="K824" s="325" t="s">
        <v>478</v>
      </c>
      <c r="L824" s="325" t="s">
        <v>58</v>
      </c>
      <c r="M824" s="325" t="str">
        <f t="shared" si="25"/>
        <v>Age group20 to 29 years old</v>
      </c>
      <c r="N824" s="325">
        <v>7</v>
      </c>
      <c r="O824" s="325">
        <v>8.5</v>
      </c>
      <c r="P824" s="325">
        <v>7</v>
      </c>
      <c r="Q824" s="325">
        <v>8</v>
      </c>
    </row>
    <row r="825" spans="1:17" x14ac:dyDescent="0.25">
      <c r="A825" s="325">
        <v>201718</v>
      </c>
      <c r="B825" s="325" t="s">
        <v>144</v>
      </c>
      <c r="C825" s="325" t="s">
        <v>123</v>
      </c>
      <c r="D825" s="325" t="s">
        <v>38</v>
      </c>
      <c r="E825" s="325" t="s">
        <v>136</v>
      </c>
      <c r="F825" s="325" t="s">
        <v>137</v>
      </c>
      <c r="G825" s="325">
        <v>822</v>
      </c>
      <c r="H825" s="325" t="s">
        <v>291</v>
      </c>
      <c r="I825" s="325" t="s">
        <v>292</v>
      </c>
      <c r="J825" s="325" t="str">
        <f t="shared" si="24"/>
        <v>CharBedford BoroughAge group30 to 39 years oldAge group30 to 39 years old</v>
      </c>
      <c r="K825" s="325" t="s">
        <v>478</v>
      </c>
      <c r="L825" s="325" t="s">
        <v>57</v>
      </c>
      <c r="M825" s="325" t="str">
        <f t="shared" si="25"/>
        <v>Age group30 to 39 years old</v>
      </c>
      <c r="N825" s="325">
        <v>21.7</v>
      </c>
      <c r="O825" s="325">
        <v>26.3</v>
      </c>
      <c r="P825" s="325">
        <v>24</v>
      </c>
      <c r="Q825" s="325">
        <v>27.3</v>
      </c>
    </row>
    <row r="826" spans="1:17" x14ac:dyDescent="0.25">
      <c r="A826" s="325">
        <v>201718</v>
      </c>
      <c r="B826" s="325" t="s">
        <v>144</v>
      </c>
      <c r="C826" s="325" t="s">
        <v>123</v>
      </c>
      <c r="D826" s="325" t="s">
        <v>38</v>
      </c>
      <c r="E826" s="325" t="s">
        <v>136</v>
      </c>
      <c r="F826" s="325" t="s">
        <v>137</v>
      </c>
      <c r="G826" s="325">
        <v>822</v>
      </c>
      <c r="H826" s="325" t="s">
        <v>291</v>
      </c>
      <c r="I826" s="325" t="s">
        <v>292</v>
      </c>
      <c r="J826" s="325" t="str">
        <f t="shared" si="24"/>
        <v>CharBedford BoroughAge group40 to 49 years oldAge group40 to 49 years old</v>
      </c>
      <c r="K826" s="325" t="s">
        <v>478</v>
      </c>
      <c r="L826" s="325" t="s">
        <v>61</v>
      </c>
      <c r="M826" s="325" t="str">
        <f t="shared" si="25"/>
        <v>Age group40 to 49 years old</v>
      </c>
      <c r="N826" s="325">
        <v>29.4</v>
      </c>
      <c r="O826" s="325">
        <v>35.6</v>
      </c>
      <c r="P826" s="325">
        <v>30</v>
      </c>
      <c r="Q826" s="325">
        <v>34.1</v>
      </c>
    </row>
    <row r="827" spans="1:17" x14ac:dyDescent="0.25">
      <c r="A827" s="325">
        <v>201718</v>
      </c>
      <c r="B827" s="325" t="s">
        <v>144</v>
      </c>
      <c r="C827" s="325" t="s">
        <v>123</v>
      </c>
      <c r="D827" s="325" t="s">
        <v>38</v>
      </c>
      <c r="E827" s="325" t="s">
        <v>136</v>
      </c>
      <c r="F827" s="325" t="s">
        <v>137</v>
      </c>
      <c r="G827" s="325">
        <v>822</v>
      </c>
      <c r="H827" s="325" t="s">
        <v>291</v>
      </c>
      <c r="I827" s="325" t="s">
        <v>292</v>
      </c>
      <c r="J827" s="325" t="str">
        <f t="shared" si="24"/>
        <v>CharBedford BoroughAge group50 years old and overAge group50 years old and over</v>
      </c>
      <c r="K827" s="325" t="s">
        <v>478</v>
      </c>
      <c r="L827" s="325" t="s">
        <v>90</v>
      </c>
      <c r="M827" s="325" t="str">
        <f t="shared" si="25"/>
        <v>Age group50 years old and over</v>
      </c>
      <c r="N827" s="325">
        <v>24.4</v>
      </c>
      <c r="O827" s="325">
        <v>29.6</v>
      </c>
      <c r="P827" s="325">
        <v>27</v>
      </c>
      <c r="Q827" s="325">
        <v>30.7</v>
      </c>
    </row>
    <row r="828" spans="1:17" x14ac:dyDescent="0.25">
      <c r="A828" s="325">
        <v>201718</v>
      </c>
      <c r="B828" s="325" t="s">
        <v>144</v>
      </c>
      <c r="C828" s="325" t="s">
        <v>123</v>
      </c>
      <c r="D828" s="325" t="s">
        <v>38</v>
      </c>
      <c r="E828" s="325" t="s">
        <v>136</v>
      </c>
      <c r="F828" s="325" t="s">
        <v>137</v>
      </c>
      <c r="G828" s="325">
        <v>873</v>
      </c>
      <c r="H828" s="325" t="s">
        <v>293</v>
      </c>
      <c r="I828" s="325" t="s">
        <v>294</v>
      </c>
      <c r="J828" s="325" t="str">
        <f t="shared" si="24"/>
        <v>CharCambridgeshireAge group20 to 29 years oldAge group20 to 29 years old</v>
      </c>
      <c r="K828" s="325" t="s">
        <v>478</v>
      </c>
      <c r="L828" s="325" t="s">
        <v>58</v>
      </c>
      <c r="M828" s="325" t="str">
        <f t="shared" si="25"/>
        <v>Age group20 to 29 years old</v>
      </c>
      <c r="N828" s="325">
        <v>30.1</v>
      </c>
      <c r="O828" s="325">
        <v>12.3</v>
      </c>
      <c r="P828" s="325">
        <v>30</v>
      </c>
      <c r="Q828" s="325">
        <v>10.9</v>
      </c>
    </row>
    <row r="829" spans="1:17" x14ac:dyDescent="0.25">
      <c r="A829" s="325">
        <v>201718</v>
      </c>
      <c r="B829" s="325" t="s">
        <v>144</v>
      </c>
      <c r="C829" s="325" t="s">
        <v>123</v>
      </c>
      <c r="D829" s="325" t="s">
        <v>38</v>
      </c>
      <c r="E829" s="325" t="s">
        <v>136</v>
      </c>
      <c r="F829" s="325" t="s">
        <v>137</v>
      </c>
      <c r="G829" s="325">
        <v>873</v>
      </c>
      <c r="H829" s="325" t="s">
        <v>293</v>
      </c>
      <c r="I829" s="325" t="s">
        <v>294</v>
      </c>
      <c r="J829" s="325" t="str">
        <f t="shared" si="24"/>
        <v>CharCambridgeshireAge group30 to 39 years oldAge group30 to 39 years old</v>
      </c>
      <c r="K829" s="325" t="s">
        <v>478</v>
      </c>
      <c r="L829" s="325" t="s">
        <v>57</v>
      </c>
      <c r="M829" s="325" t="str">
        <f t="shared" si="25"/>
        <v>Age group30 to 39 years old</v>
      </c>
      <c r="N829" s="325">
        <v>77.2</v>
      </c>
      <c r="O829" s="325">
        <v>31.5</v>
      </c>
      <c r="P829" s="325">
        <v>91</v>
      </c>
      <c r="Q829" s="325">
        <v>33</v>
      </c>
    </row>
    <row r="830" spans="1:17" x14ac:dyDescent="0.25">
      <c r="A830" s="325">
        <v>201718</v>
      </c>
      <c r="B830" s="325" t="s">
        <v>144</v>
      </c>
      <c r="C830" s="325" t="s">
        <v>123</v>
      </c>
      <c r="D830" s="325" t="s">
        <v>38</v>
      </c>
      <c r="E830" s="325" t="s">
        <v>136</v>
      </c>
      <c r="F830" s="325" t="s">
        <v>137</v>
      </c>
      <c r="G830" s="325">
        <v>873</v>
      </c>
      <c r="H830" s="325" t="s">
        <v>293</v>
      </c>
      <c r="I830" s="325" t="s">
        <v>294</v>
      </c>
      <c r="J830" s="325" t="str">
        <f t="shared" si="24"/>
        <v>CharCambridgeshireAge group40 to 49 years oldAge group40 to 49 years old</v>
      </c>
      <c r="K830" s="325" t="s">
        <v>478</v>
      </c>
      <c r="L830" s="325" t="s">
        <v>61</v>
      </c>
      <c r="M830" s="325" t="str">
        <f t="shared" si="25"/>
        <v>Age group40 to 49 years old</v>
      </c>
      <c r="N830" s="325">
        <v>70.400000000000006</v>
      </c>
      <c r="O830" s="325">
        <v>28.7</v>
      </c>
      <c r="P830" s="325">
        <v>78</v>
      </c>
      <c r="Q830" s="325">
        <v>28.3</v>
      </c>
    </row>
    <row r="831" spans="1:17" x14ac:dyDescent="0.25">
      <c r="A831" s="325">
        <v>201718</v>
      </c>
      <c r="B831" s="325" t="s">
        <v>144</v>
      </c>
      <c r="C831" s="325" t="s">
        <v>123</v>
      </c>
      <c r="D831" s="325" t="s">
        <v>38</v>
      </c>
      <c r="E831" s="325" t="s">
        <v>136</v>
      </c>
      <c r="F831" s="325" t="s">
        <v>137</v>
      </c>
      <c r="G831" s="325">
        <v>873</v>
      </c>
      <c r="H831" s="325" t="s">
        <v>293</v>
      </c>
      <c r="I831" s="325" t="s">
        <v>294</v>
      </c>
      <c r="J831" s="325" t="str">
        <f t="shared" si="24"/>
        <v>CharCambridgeshireAge group50 years old and overAge group50 years old and over</v>
      </c>
      <c r="K831" s="325" t="s">
        <v>478</v>
      </c>
      <c r="L831" s="325" t="s">
        <v>90</v>
      </c>
      <c r="M831" s="325" t="str">
        <f t="shared" si="25"/>
        <v>Age group50 years old and over</v>
      </c>
      <c r="N831" s="325">
        <v>67.3</v>
      </c>
      <c r="O831" s="325">
        <v>27.5</v>
      </c>
      <c r="P831" s="325">
        <v>77</v>
      </c>
      <c r="Q831" s="325">
        <v>27.9</v>
      </c>
    </row>
    <row r="832" spans="1:17" x14ac:dyDescent="0.25">
      <c r="A832" s="325">
        <v>201718</v>
      </c>
      <c r="B832" s="325" t="s">
        <v>144</v>
      </c>
      <c r="C832" s="325" t="s">
        <v>123</v>
      </c>
      <c r="D832" s="325" t="s">
        <v>38</v>
      </c>
      <c r="E832" s="325" t="s">
        <v>136</v>
      </c>
      <c r="F832" s="325" t="s">
        <v>137</v>
      </c>
      <c r="G832" s="325">
        <v>823</v>
      </c>
      <c r="H832" s="325" t="s">
        <v>295</v>
      </c>
      <c r="I832" s="325" t="s">
        <v>296</v>
      </c>
      <c r="J832" s="325" t="str">
        <f t="shared" si="24"/>
        <v>CharCentral BedfordshireAge group20 to 29 years oldAge group20 to 29 years old</v>
      </c>
      <c r="K832" s="325" t="s">
        <v>478</v>
      </c>
      <c r="L832" s="325" t="s">
        <v>58</v>
      </c>
      <c r="M832" s="325" t="str">
        <f t="shared" si="25"/>
        <v>Age group20 to 29 years old</v>
      </c>
      <c r="N832" s="325">
        <v>25</v>
      </c>
      <c r="O832" s="325">
        <v>17.100000000000001</v>
      </c>
      <c r="P832" s="325">
        <v>25</v>
      </c>
      <c r="Q832" s="325">
        <v>16.3</v>
      </c>
    </row>
    <row r="833" spans="1:17" x14ac:dyDescent="0.25">
      <c r="A833" s="325">
        <v>201718</v>
      </c>
      <c r="B833" s="325" t="s">
        <v>144</v>
      </c>
      <c r="C833" s="325" t="s">
        <v>123</v>
      </c>
      <c r="D833" s="325" t="s">
        <v>38</v>
      </c>
      <c r="E833" s="325" t="s">
        <v>136</v>
      </c>
      <c r="F833" s="325" t="s">
        <v>137</v>
      </c>
      <c r="G833" s="325">
        <v>823</v>
      </c>
      <c r="H833" s="325" t="s">
        <v>295</v>
      </c>
      <c r="I833" s="325" t="s">
        <v>296</v>
      </c>
      <c r="J833" s="325" t="str">
        <f t="shared" si="24"/>
        <v>CharCentral BedfordshireAge group30 to 39 years oldAge group30 to 39 years old</v>
      </c>
      <c r="K833" s="325" t="s">
        <v>478</v>
      </c>
      <c r="L833" s="325" t="s">
        <v>57</v>
      </c>
      <c r="M833" s="325" t="str">
        <f t="shared" si="25"/>
        <v>Age group30 to 39 years old</v>
      </c>
      <c r="N833" s="325">
        <v>50.9</v>
      </c>
      <c r="O833" s="325">
        <v>34.9</v>
      </c>
      <c r="P833" s="325">
        <v>55</v>
      </c>
      <c r="Q833" s="325">
        <v>35.9</v>
      </c>
    </row>
    <row r="834" spans="1:17" x14ac:dyDescent="0.25">
      <c r="A834" s="325">
        <v>201718</v>
      </c>
      <c r="B834" s="325" t="s">
        <v>144</v>
      </c>
      <c r="C834" s="325" t="s">
        <v>123</v>
      </c>
      <c r="D834" s="325" t="s">
        <v>38</v>
      </c>
      <c r="E834" s="325" t="s">
        <v>136</v>
      </c>
      <c r="F834" s="325" t="s">
        <v>137</v>
      </c>
      <c r="G834" s="325">
        <v>823</v>
      </c>
      <c r="H834" s="325" t="s">
        <v>295</v>
      </c>
      <c r="I834" s="325" t="s">
        <v>296</v>
      </c>
      <c r="J834" s="325" t="str">
        <f t="shared" si="24"/>
        <v>CharCentral BedfordshireAge group40 to 49 years oldAge group40 to 49 years old</v>
      </c>
      <c r="K834" s="325" t="s">
        <v>478</v>
      </c>
      <c r="L834" s="325" t="s">
        <v>61</v>
      </c>
      <c r="M834" s="325" t="str">
        <f t="shared" si="25"/>
        <v>Age group40 to 49 years old</v>
      </c>
      <c r="N834" s="325">
        <v>45.6</v>
      </c>
      <c r="O834" s="325">
        <v>31.2</v>
      </c>
      <c r="P834" s="325">
        <v>47</v>
      </c>
      <c r="Q834" s="325">
        <v>30.7</v>
      </c>
    </row>
    <row r="835" spans="1:17" x14ac:dyDescent="0.25">
      <c r="A835" s="325">
        <v>201718</v>
      </c>
      <c r="B835" s="325" t="s">
        <v>144</v>
      </c>
      <c r="C835" s="325" t="s">
        <v>123</v>
      </c>
      <c r="D835" s="325" t="s">
        <v>38</v>
      </c>
      <c r="E835" s="325" t="s">
        <v>136</v>
      </c>
      <c r="F835" s="325" t="s">
        <v>137</v>
      </c>
      <c r="G835" s="325">
        <v>823</v>
      </c>
      <c r="H835" s="325" t="s">
        <v>295</v>
      </c>
      <c r="I835" s="325" t="s">
        <v>296</v>
      </c>
      <c r="J835" s="325" t="str">
        <f t="shared" ref="J835:J898" si="26">CONCATENATE("Char",I835,K835,L835,M835)</f>
        <v>CharCentral BedfordshireAge group50 years old and overAge group50 years old and over</v>
      </c>
      <c r="K835" s="325" t="s">
        <v>478</v>
      </c>
      <c r="L835" s="325" t="s">
        <v>90</v>
      </c>
      <c r="M835" s="325" t="str">
        <f t="shared" ref="M835:M898" si="27">CONCATENATE(K835,L835,)</f>
        <v>Age group50 years old and over</v>
      </c>
      <c r="N835" s="325">
        <v>24.5</v>
      </c>
      <c r="O835" s="325">
        <v>16.8</v>
      </c>
      <c r="P835" s="325">
        <v>26</v>
      </c>
      <c r="Q835" s="325">
        <v>17</v>
      </c>
    </row>
    <row r="836" spans="1:17" x14ac:dyDescent="0.25">
      <c r="A836" s="325">
        <v>201718</v>
      </c>
      <c r="B836" s="325" t="s">
        <v>144</v>
      </c>
      <c r="C836" s="325" t="s">
        <v>123</v>
      </c>
      <c r="D836" s="325" t="s">
        <v>38</v>
      </c>
      <c r="E836" s="325" t="s">
        <v>136</v>
      </c>
      <c r="F836" s="325" t="s">
        <v>137</v>
      </c>
      <c r="G836" s="325">
        <v>881</v>
      </c>
      <c r="H836" s="325" t="s">
        <v>297</v>
      </c>
      <c r="I836" s="325" t="s">
        <v>298</v>
      </c>
      <c r="J836" s="325" t="str">
        <f t="shared" si="26"/>
        <v>CharEssexAge group20 to 29 years oldAge group20 to 29 years old</v>
      </c>
      <c r="K836" s="325" t="s">
        <v>478</v>
      </c>
      <c r="L836" s="325" t="s">
        <v>58</v>
      </c>
      <c r="M836" s="325" t="str">
        <f t="shared" si="27"/>
        <v>Age group20 to 29 years old</v>
      </c>
      <c r="N836" s="325">
        <v>137.5</v>
      </c>
      <c r="O836" s="325">
        <v>17.5</v>
      </c>
      <c r="P836" s="325">
        <v>140</v>
      </c>
      <c r="Q836" s="325">
        <v>16.899999999999999</v>
      </c>
    </row>
    <row r="837" spans="1:17" x14ac:dyDescent="0.25">
      <c r="A837" s="325">
        <v>201718</v>
      </c>
      <c r="B837" s="325" t="s">
        <v>144</v>
      </c>
      <c r="C837" s="325" t="s">
        <v>123</v>
      </c>
      <c r="D837" s="325" t="s">
        <v>38</v>
      </c>
      <c r="E837" s="325" t="s">
        <v>136</v>
      </c>
      <c r="F837" s="325" t="s">
        <v>137</v>
      </c>
      <c r="G837" s="325">
        <v>881</v>
      </c>
      <c r="H837" s="325" t="s">
        <v>297</v>
      </c>
      <c r="I837" s="325" t="s">
        <v>298</v>
      </c>
      <c r="J837" s="325" t="str">
        <f t="shared" si="26"/>
        <v>CharEssexAge group30 to 39 years oldAge group30 to 39 years old</v>
      </c>
      <c r="K837" s="325" t="s">
        <v>478</v>
      </c>
      <c r="L837" s="325" t="s">
        <v>57</v>
      </c>
      <c r="M837" s="325" t="str">
        <f t="shared" si="27"/>
        <v>Age group30 to 39 years old</v>
      </c>
      <c r="N837" s="325">
        <v>215.6</v>
      </c>
      <c r="O837" s="325">
        <v>27.4</v>
      </c>
      <c r="P837" s="325">
        <v>230</v>
      </c>
      <c r="Q837" s="325">
        <v>27.8</v>
      </c>
    </row>
    <row r="838" spans="1:17" x14ac:dyDescent="0.25">
      <c r="A838" s="325">
        <v>201718</v>
      </c>
      <c r="B838" s="325" t="s">
        <v>144</v>
      </c>
      <c r="C838" s="325" t="s">
        <v>123</v>
      </c>
      <c r="D838" s="325" t="s">
        <v>38</v>
      </c>
      <c r="E838" s="325" t="s">
        <v>136</v>
      </c>
      <c r="F838" s="325" t="s">
        <v>137</v>
      </c>
      <c r="G838" s="325">
        <v>881</v>
      </c>
      <c r="H838" s="325" t="s">
        <v>297</v>
      </c>
      <c r="I838" s="325" t="s">
        <v>298</v>
      </c>
      <c r="J838" s="325" t="str">
        <f t="shared" si="26"/>
        <v>CharEssexAge group40 to 49 years oldAge group40 to 49 years old</v>
      </c>
      <c r="K838" s="325" t="s">
        <v>478</v>
      </c>
      <c r="L838" s="325" t="s">
        <v>61</v>
      </c>
      <c r="M838" s="325" t="str">
        <f t="shared" si="27"/>
        <v>Age group40 to 49 years old</v>
      </c>
      <c r="N838" s="325">
        <v>196.9</v>
      </c>
      <c r="O838" s="325">
        <v>25</v>
      </c>
      <c r="P838" s="325">
        <v>210</v>
      </c>
      <c r="Q838" s="325">
        <v>25.4</v>
      </c>
    </row>
    <row r="839" spans="1:17" x14ac:dyDescent="0.25">
      <c r="A839" s="325">
        <v>201718</v>
      </c>
      <c r="B839" s="325" t="s">
        <v>144</v>
      </c>
      <c r="C839" s="325" t="s">
        <v>123</v>
      </c>
      <c r="D839" s="325" t="s">
        <v>38</v>
      </c>
      <c r="E839" s="325" t="s">
        <v>136</v>
      </c>
      <c r="F839" s="325" t="s">
        <v>137</v>
      </c>
      <c r="G839" s="325">
        <v>881</v>
      </c>
      <c r="H839" s="325" t="s">
        <v>297</v>
      </c>
      <c r="I839" s="325" t="s">
        <v>298</v>
      </c>
      <c r="J839" s="325" t="str">
        <f t="shared" si="26"/>
        <v>CharEssexAge group50 years old and overAge group50 years old and over</v>
      </c>
      <c r="K839" s="325" t="s">
        <v>478</v>
      </c>
      <c r="L839" s="325" t="s">
        <v>90</v>
      </c>
      <c r="M839" s="325" t="str">
        <f t="shared" si="27"/>
        <v>Age group50 years old and over</v>
      </c>
      <c r="N839" s="325">
        <v>237.5</v>
      </c>
      <c r="O839" s="325">
        <v>30.2</v>
      </c>
      <c r="P839" s="325">
        <v>246</v>
      </c>
      <c r="Q839" s="325">
        <v>29.8</v>
      </c>
    </row>
    <row r="840" spans="1:17" x14ac:dyDescent="0.25">
      <c r="A840" s="325">
        <v>201718</v>
      </c>
      <c r="B840" s="325" t="s">
        <v>144</v>
      </c>
      <c r="C840" s="325" t="s">
        <v>123</v>
      </c>
      <c r="D840" s="325" t="s">
        <v>38</v>
      </c>
      <c r="E840" s="325" t="s">
        <v>136</v>
      </c>
      <c r="F840" s="325" t="s">
        <v>137</v>
      </c>
      <c r="G840" s="325">
        <v>919</v>
      </c>
      <c r="H840" s="325" t="s">
        <v>299</v>
      </c>
      <c r="I840" s="325" t="s">
        <v>300</v>
      </c>
      <c r="J840" s="325" t="str">
        <f t="shared" si="26"/>
        <v>CharHertfordshireAge group20 to 29 years oldAge group20 to 29 years old</v>
      </c>
      <c r="K840" s="325" t="s">
        <v>478</v>
      </c>
      <c r="L840" s="325" t="s">
        <v>58</v>
      </c>
      <c r="M840" s="325" t="str">
        <f t="shared" si="27"/>
        <v>Age group20 to 29 years old</v>
      </c>
      <c r="N840" s="325">
        <v>60.5</v>
      </c>
      <c r="O840" s="325">
        <v>13.8</v>
      </c>
      <c r="P840" s="325">
        <v>61</v>
      </c>
      <c r="Q840" s="325">
        <v>13.2</v>
      </c>
    </row>
    <row r="841" spans="1:17" x14ac:dyDescent="0.25">
      <c r="A841" s="325">
        <v>201718</v>
      </c>
      <c r="B841" s="325" t="s">
        <v>144</v>
      </c>
      <c r="C841" s="325" t="s">
        <v>123</v>
      </c>
      <c r="D841" s="325" t="s">
        <v>38</v>
      </c>
      <c r="E841" s="325" t="s">
        <v>136</v>
      </c>
      <c r="F841" s="325" t="s">
        <v>137</v>
      </c>
      <c r="G841" s="325">
        <v>919</v>
      </c>
      <c r="H841" s="325" t="s">
        <v>299</v>
      </c>
      <c r="I841" s="325" t="s">
        <v>300</v>
      </c>
      <c r="J841" s="325" t="str">
        <f t="shared" si="26"/>
        <v>CharHertfordshireAge group30 to 39 years oldAge group30 to 39 years old</v>
      </c>
      <c r="K841" s="325" t="s">
        <v>478</v>
      </c>
      <c r="L841" s="325" t="s">
        <v>57</v>
      </c>
      <c r="M841" s="325" t="str">
        <f t="shared" si="27"/>
        <v>Age group30 to 39 years old</v>
      </c>
      <c r="N841" s="325">
        <v>135.6</v>
      </c>
      <c r="O841" s="325">
        <v>31</v>
      </c>
      <c r="P841" s="325">
        <v>146</v>
      </c>
      <c r="Q841" s="325">
        <v>31.7</v>
      </c>
    </row>
    <row r="842" spans="1:17" x14ac:dyDescent="0.25">
      <c r="A842" s="325">
        <v>201718</v>
      </c>
      <c r="B842" s="325" t="s">
        <v>144</v>
      </c>
      <c r="C842" s="325" t="s">
        <v>123</v>
      </c>
      <c r="D842" s="325" t="s">
        <v>38</v>
      </c>
      <c r="E842" s="325" t="s">
        <v>136</v>
      </c>
      <c r="F842" s="325" t="s">
        <v>137</v>
      </c>
      <c r="G842" s="325">
        <v>919</v>
      </c>
      <c r="H842" s="325" t="s">
        <v>299</v>
      </c>
      <c r="I842" s="325" t="s">
        <v>300</v>
      </c>
      <c r="J842" s="325" t="str">
        <f t="shared" si="26"/>
        <v>CharHertfordshireAge group40 to 49 years oldAge group40 to 49 years old</v>
      </c>
      <c r="K842" s="325" t="s">
        <v>478</v>
      </c>
      <c r="L842" s="325" t="s">
        <v>61</v>
      </c>
      <c r="M842" s="325" t="str">
        <f t="shared" si="27"/>
        <v>Age group40 to 49 years old</v>
      </c>
      <c r="N842" s="325">
        <v>95.3</v>
      </c>
      <c r="O842" s="325">
        <v>21.8</v>
      </c>
      <c r="P842" s="325">
        <v>103</v>
      </c>
      <c r="Q842" s="325">
        <v>22.3</v>
      </c>
    </row>
    <row r="843" spans="1:17" x14ac:dyDescent="0.25">
      <c r="A843" s="325">
        <v>201718</v>
      </c>
      <c r="B843" s="325" t="s">
        <v>144</v>
      </c>
      <c r="C843" s="325" t="s">
        <v>123</v>
      </c>
      <c r="D843" s="325" t="s">
        <v>38</v>
      </c>
      <c r="E843" s="325" t="s">
        <v>136</v>
      </c>
      <c r="F843" s="325" t="s">
        <v>137</v>
      </c>
      <c r="G843" s="325">
        <v>919</v>
      </c>
      <c r="H843" s="325" t="s">
        <v>299</v>
      </c>
      <c r="I843" s="325" t="s">
        <v>300</v>
      </c>
      <c r="J843" s="325" t="str">
        <f t="shared" si="26"/>
        <v>CharHertfordshireAge group50 years old and overAge group50 years old and over</v>
      </c>
      <c r="K843" s="325" t="s">
        <v>478</v>
      </c>
      <c r="L843" s="325" t="s">
        <v>90</v>
      </c>
      <c r="M843" s="325" t="str">
        <f t="shared" si="27"/>
        <v>Age group50 years old and over</v>
      </c>
      <c r="N843" s="325">
        <v>145.5</v>
      </c>
      <c r="O843" s="325">
        <v>33.299999999999997</v>
      </c>
      <c r="P843" s="325">
        <v>151</v>
      </c>
      <c r="Q843" s="325">
        <v>32.799999999999997</v>
      </c>
    </row>
    <row r="844" spans="1:17" x14ac:dyDescent="0.25">
      <c r="A844" s="325">
        <v>201718</v>
      </c>
      <c r="B844" s="325" t="s">
        <v>144</v>
      </c>
      <c r="C844" s="325" t="s">
        <v>123</v>
      </c>
      <c r="D844" s="325" t="s">
        <v>38</v>
      </c>
      <c r="E844" s="325" t="s">
        <v>136</v>
      </c>
      <c r="F844" s="325" t="s">
        <v>137</v>
      </c>
      <c r="G844" s="325">
        <v>821</v>
      </c>
      <c r="H844" s="325" t="s">
        <v>301</v>
      </c>
      <c r="I844" s="325" t="s">
        <v>302</v>
      </c>
      <c r="J844" s="325" t="str">
        <f t="shared" si="26"/>
        <v>CharLutonAge group20 to 29 years oldAge group20 to 29 years old</v>
      </c>
      <c r="K844" s="325" t="s">
        <v>478</v>
      </c>
      <c r="L844" s="325" t="s">
        <v>58</v>
      </c>
      <c r="M844" s="325" t="str">
        <f t="shared" si="27"/>
        <v>Age group20 to 29 years old</v>
      </c>
      <c r="N844" s="325">
        <v>6.6</v>
      </c>
      <c r="O844" s="325">
        <v>6.8</v>
      </c>
      <c r="P844" s="325">
        <v>7</v>
      </c>
      <c r="Q844" s="325">
        <v>6.8</v>
      </c>
    </row>
    <row r="845" spans="1:17" x14ac:dyDescent="0.25">
      <c r="A845" s="325">
        <v>201718</v>
      </c>
      <c r="B845" s="325" t="s">
        <v>144</v>
      </c>
      <c r="C845" s="325" t="s">
        <v>123</v>
      </c>
      <c r="D845" s="325" t="s">
        <v>38</v>
      </c>
      <c r="E845" s="325" t="s">
        <v>136</v>
      </c>
      <c r="F845" s="325" t="s">
        <v>137</v>
      </c>
      <c r="G845" s="325">
        <v>821</v>
      </c>
      <c r="H845" s="325" t="s">
        <v>301</v>
      </c>
      <c r="I845" s="325" t="s">
        <v>302</v>
      </c>
      <c r="J845" s="325" t="str">
        <f t="shared" si="26"/>
        <v>CharLutonAge group30 to 39 years oldAge group30 to 39 years old</v>
      </c>
      <c r="K845" s="325" t="s">
        <v>478</v>
      </c>
      <c r="L845" s="325" t="s">
        <v>57</v>
      </c>
      <c r="M845" s="325" t="str">
        <f t="shared" si="27"/>
        <v>Age group30 to 39 years old</v>
      </c>
      <c r="N845" s="325">
        <v>20.5</v>
      </c>
      <c r="O845" s="325">
        <v>21.2</v>
      </c>
      <c r="P845" s="325">
        <v>22</v>
      </c>
      <c r="Q845" s="325">
        <v>21.4</v>
      </c>
    </row>
    <row r="846" spans="1:17" x14ac:dyDescent="0.25">
      <c r="A846" s="325">
        <v>201718</v>
      </c>
      <c r="B846" s="325" t="s">
        <v>144</v>
      </c>
      <c r="C846" s="325" t="s">
        <v>123</v>
      </c>
      <c r="D846" s="325" t="s">
        <v>38</v>
      </c>
      <c r="E846" s="325" t="s">
        <v>136</v>
      </c>
      <c r="F846" s="325" t="s">
        <v>137</v>
      </c>
      <c r="G846" s="325">
        <v>821</v>
      </c>
      <c r="H846" s="325" t="s">
        <v>301</v>
      </c>
      <c r="I846" s="325" t="s">
        <v>302</v>
      </c>
      <c r="J846" s="325" t="str">
        <f t="shared" si="26"/>
        <v>CharLutonAge group40 to 49 years oldAge group40 to 49 years old</v>
      </c>
      <c r="K846" s="325" t="s">
        <v>478</v>
      </c>
      <c r="L846" s="325" t="s">
        <v>61</v>
      </c>
      <c r="M846" s="325" t="str">
        <f t="shared" si="27"/>
        <v>Age group40 to 49 years old</v>
      </c>
      <c r="N846" s="325">
        <v>27.3</v>
      </c>
      <c r="O846" s="325">
        <v>28.2</v>
      </c>
      <c r="P846" s="325">
        <v>30</v>
      </c>
      <c r="Q846" s="325">
        <v>29.1</v>
      </c>
    </row>
    <row r="847" spans="1:17" x14ac:dyDescent="0.25">
      <c r="A847" s="325">
        <v>201718</v>
      </c>
      <c r="B847" s="325" t="s">
        <v>144</v>
      </c>
      <c r="C847" s="325" t="s">
        <v>123</v>
      </c>
      <c r="D847" s="325" t="s">
        <v>38</v>
      </c>
      <c r="E847" s="325" t="s">
        <v>136</v>
      </c>
      <c r="F847" s="325" t="s">
        <v>137</v>
      </c>
      <c r="G847" s="325">
        <v>821</v>
      </c>
      <c r="H847" s="325" t="s">
        <v>301</v>
      </c>
      <c r="I847" s="325" t="s">
        <v>302</v>
      </c>
      <c r="J847" s="325" t="str">
        <f t="shared" si="26"/>
        <v>CharLutonAge group50 years old and overAge group50 years old and over</v>
      </c>
      <c r="K847" s="325" t="s">
        <v>478</v>
      </c>
      <c r="L847" s="325" t="s">
        <v>90</v>
      </c>
      <c r="M847" s="325" t="str">
        <f t="shared" si="27"/>
        <v>Age group50 years old and over</v>
      </c>
      <c r="N847" s="325">
        <v>42.4</v>
      </c>
      <c r="O847" s="325">
        <v>43.8</v>
      </c>
      <c r="P847" s="325">
        <v>44</v>
      </c>
      <c r="Q847" s="325">
        <v>42.7</v>
      </c>
    </row>
    <row r="848" spans="1:17" x14ac:dyDescent="0.25">
      <c r="A848" s="325">
        <v>201718</v>
      </c>
      <c r="B848" s="325" t="s">
        <v>144</v>
      </c>
      <c r="C848" s="325" t="s">
        <v>123</v>
      </c>
      <c r="D848" s="325" t="s">
        <v>38</v>
      </c>
      <c r="E848" s="325" t="s">
        <v>136</v>
      </c>
      <c r="F848" s="325" t="s">
        <v>137</v>
      </c>
      <c r="G848" s="325">
        <v>926</v>
      </c>
      <c r="H848" s="325" t="s">
        <v>303</v>
      </c>
      <c r="I848" s="325" t="s">
        <v>304</v>
      </c>
      <c r="J848" s="325" t="str">
        <f t="shared" si="26"/>
        <v>CharNorfolkAge group20 to 29 years oldAge group20 to 29 years old</v>
      </c>
      <c r="K848" s="325" t="s">
        <v>478</v>
      </c>
      <c r="L848" s="325" t="s">
        <v>58</v>
      </c>
      <c r="M848" s="325" t="str">
        <f t="shared" si="27"/>
        <v>Age group20 to 29 years old</v>
      </c>
      <c r="N848" s="325">
        <v>51.1</v>
      </c>
      <c r="O848" s="325">
        <v>15.9</v>
      </c>
      <c r="P848" s="325">
        <v>69</v>
      </c>
      <c r="Q848" s="325">
        <v>16</v>
      </c>
    </row>
    <row r="849" spans="1:17" x14ac:dyDescent="0.25">
      <c r="A849" s="325">
        <v>201718</v>
      </c>
      <c r="B849" s="325" t="s">
        <v>144</v>
      </c>
      <c r="C849" s="325" t="s">
        <v>123</v>
      </c>
      <c r="D849" s="325" t="s">
        <v>38</v>
      </c>
      <c r="E849" s="325" t="s">
        <v>136</v>
      </c>
      <c r="F849" s="325" t="s">
        <v>137</v>
      </c>
      <c r="G849" s="325">
        <v>926</v>
      </c>
      <c r="H849" s="325" t="s">
        <v>303</v>
      </c>
      <c r="I849" s="325" t="s">
        <v>304</v>
      </c>
      <c r="J849" s="325" t="str">
        <f t="shared" si="26"/>
        <v>CharNorfolkAge group30 to 39 years oldAge group30 to 39 years old</v>
      </c>
      <c r="K849" s="325" t="s">
        <v>478</v>
      </c>
      <c r="L849" s="325" t="s">
        <v>57</v>
      </c>
      <c r="M849" s="325" t="str">
        <f t="shared" si="27"/>
        <v>Age group30 to 39 years old</v>
      </c>
      <c r="N849" s="325">
        <v>80.2</v>
      </c>
      <c r="O849" s="325">
        <v>25</v>
      </c>
      <c r="P849" s="325">
        <v>113</v>
      </c>
      <c r="Q849" s="325">
        <v>26.2</v>
      </c>
    </row>
    <row r="850" spans="1:17" x14ac:dyDescent="0.25">
      <c r="A850" s="325">
        <v>201718</v>
      </c>
      <c r="B850" s="325" t="s">
        <v>144</v>
      </c>
      <c r="C850" s="325" t="s">
        <v>123</v>
      </c>
      <c r="D850" s="325" t="s">
        <v>38</v>
      </c>
      <c r="E850" s="325" t="s">
        <v>136</v>
      </c>
      <c r="F850" s="325" t="s">
        <v>137</v>
      </c>
      <c r="G850" s="325">
        <v>926</v>
      </c>
      <c r="H850" s="325" t="s">
        <v>303</v>
      </c>
      <c r="I850" s="325" t="s">
        <v>304</v>
      </c>
      <c r="J850" s="325" t="str">
        <f t="shared" si="26"/>
        <v>CharNorfolkAge group40 to 49 years oldAge group40 to 49 years old</v>
      </c>
      <c r="K850" s="325" t="s">
        <v>478</v>
      </c>
      <c r="L850" s="325" t="s">
        <v>61</v>
      </c>
      <c r="M850" s="325" t="str">
        <f t="shared" si="27"/>
        <v>Age group40 to 49 years old</v>
      </c>
      <c r="N850" s="325">
        <v>82.9</v>
      </c>
      <c r="O850" s="325">
        <v>25.9</v>
      </c>
      <c r="P850" s="325">
        <v>115</v>
      </c>
      <c r="Q850" s="325">
        <v>26.6</v>
      </c>
    </row>
    <row r="851" spans="1:17" x14ac:dyDescent="0.25">
      <c r="A851" s="325">
        <v>201718</v>
      </c>
      <c r="B851" s="325" t="s">
        <v>144</v>
      </c>
      <c r="C851" s="325" t="s">
        <v>123</v>
      </c>
      <c r="D851" s="325" t="s">
        <v>38</v>
      </c>
      <c r="E851" s="325" t="s">
        <v>136</v>
      </c>
      <c r="F851" s="325" t="s">
        <v>137</v>
      </c>
      <c r="G851" s="325">
        <v>926</v>
      </c>
      <c r="H851" s="325" t="s">
        <v>303</v>
      </c>
      <c r="I851" s="325" t="s">
        <v>304</v>
      </c>
      <c r="J851" s="325" t="str">
        <f t="shared" si="26"/>
        <v>CharNorfolkAge group50 years old and overAge group50 years old and over</v>
      </c>
      <c r="K851" s="325" t="s">
        <v>478</v>
      </c>
      <c r="L851" s="325" t="s">
        <v>90</v>
      </c>
      <c r="M851" s="325" t="str">
        <f t="shared" si="27"/>
        <v>Age group50 years old and over</v>
      </c>
      <c r="N851" s="325">
        <v>106.2</v>
      </c>
      <c r="O851" s="325">
        <v>33.1</v>
      </c>
      <c r="P851" s="325">
        <v>135</v>
      </c>
      <c r="Q851" s="325">
        <v>31.3</v>
      </c>
    </row>
    <row r="852" spans="1:17" x14ac:dyDescent="0.25">
      <c r="A852" s="325">
        <v>201718</v>
      </c>
      <c r="B852" s="325" t="s">
        <v>144</v>
      </c>
      <c r="C852" s="325" t="s">
        <v>123</v>
      </c>
      <c r="D852" s="325" t="s">
        <v>38</v>
      </c>
      <c r="E852" s="325" t="s">
        <v>136</v>
      </c>
      <c r="F852" s="325" t="s">
        <v>137</v>
      </c>
      <c r="G852" s="325">
        <v>874</v>
      </c>
      <c r="H852" s="325" t="s">
        <v>305</v>
      </c>
      <c r="I852" s="325" t="s">
        <v>306</v>
      </c>
      <c r="J852" s="325" t="str">
        <f t="shared" si="26"/>
        <v>CharPeterboroughAge group20 to 29 years oldAge group20 to 29 years old</v>
      </c>
      <c r="K852" s="325" t="s">
        <v>478</v>
      </c>
      <c r="L852" s="325" t="s">
        <v>58</v>
      </c>
      <c r="M852" s="325" t="str">
        <f t="shared" si="27"/>
        <v>Age group20 to 29 years old</v>
      </c>
      <c r="N852" s="325">
        <v>13</v>
      </c>
      <c r="O852" s="325">
        <v>14.3</v>
      </c>
      <c r="P852" s="325">
        <v>13</v>
      </c>
      <c r="Q852" s="325">
        <v>13.5</v>
      </c>
    </row>
    <row r="853" spans="1:17" x14ac:dyDescent="0.25">
      <c r="A853" s="325">
        <v>201718</v>
      </c>
      <c r="B853" s="325" t="s">
        <v>144</v>
      </c>
      <c r="C853" s="325" t="s">
        <v>123</v>
      </c>
      <c r="D853" s="325" t="s">
        <v>38</v>
      </c>
      <c r="E853" s="325" t="s">
        <v>136</v>
      </c>
      <c r="F853" s="325" t="s">
        <v>137</v>
      </c>
      <c r="G853" s="325">
        <v>874</v>
      </c>
      <c r="H853" s="325" t="s">
        <v>305</v>
      </c>
      <c r="I853" s="325" t="s">
        <v>306</v>
      </c>
      <c r="J853" s="325" t="str">
        <f t="shared" si="26"/>
        <v>CharPeterboroughAge group30 to 39 years oldAge group30 to 39 years old</v>
      </c>
      <c r="K853" s="325" t="s">
        <v>478</v>
      </c>
      <c r="L853" s="325" t="s">
        <v>57</v>
      </c>
      <c r="M853" s="325" t="str">
        <f t="shared" si="27"/>
        <v>Age group30 to 39 years old</v>
      </c>
      <c r="N853" s="325">
        <v>23.4</v>
      </c>
      <c r="O853" s="325">
        <v>25.7</v>
      </c>
      <c r="P853" s="325">
        <v>25</v>
      </c>
      <c r="Q853" s="325">
        <v>26</v>
      </c>
    </row>
    <row r="854" spans="1:17" x14ac:dyDescent="0.25">
      <c r="A854" s="325">
        <v>201718</v>
      </c>
      <c r="B854" s="325" t="s">
        <v>144</v>
      </c>
      <c r="C854" s="325" t="s">
        <v>123</v>
      </c>
      <c r="D854" s="325" t="s">
        <v>38</v>
      </c>
      <c r="E854" s="325" t="s">
        <v>136</v>
      </c>
      <c r="F854" s="325" t="s">
        <v>137</v>
      </c>
      <c r="G854" s="325">
        <v>874</v>
      </c>
      <c r="H854" s="325" t="s">
        <v>305</v>
      </c>
      <c r="I854" s="325" t="s">
        <v>306</v>
      </c>
      <c r="J854" s="325" t="str">
        <f t="shared" si="26"/>
        <v>CharPeterboroughAge group40 to 49 years oldAge group40 to 49 years old</v>
      </c>
      <c r="K854" s="325" t="s">
        <v>478</v>
      </c>
      <c r="L854" s="325" t="s">
        <v>61</v>
      </c>
      <c r="M854" s="325" t="str">
        <f t="shared" si="27"/>
        <v>Age group40 to 49 years old</v>
      </c>
      <c r="N854" s="325">
        <v>24.4</v>
      </c>
      <c r="O854" s="325">
        <v>26.8</v>
      </c>
      <c r="P854" s="325">
        <v>27</v>
      </c>
      <c r="Q854" s="325">
        <v>28.1</v>
      </c>
    </row>
    <row r="855" spans="1:17" x14ac:dyDescent="0.25">
      <c r="A855" s="325">
        <v>201718</v>
      </c>
      <c r="B855" s="325" t="s">
        <v>144</v>
      </c>
      <c r="C855" s="325" t="s">
        <v>123</v>
      </c>
      <c r="D855" s="325" t="s">
        <v>38</v>
      </c>
      <c r="E855" s="325" t="s">
        <v>136</v>
      </c>
      <c r="F855" s="325" t="s">
        <v>137</v>
      </c>
      <c r="G855" s="325">
        <v>874</v>
      </c>
      <c r="H855" s="325" t="s">
        <v>305</v>
      </c>
      <c r="I855" s="325" t="s">
        <v>306</v>
      </c>
      <c r="J855" s="325" t="str">
        <f t="shared" si="26"/>
        <v>CharPeterboroughAge group50 years old and overAge group50 years old and over</v>
      </c>
      <c r="K855" s="325" t="s">
        <v>478</v>
      </c>
      <c r="L855" s="325" t="s">
        <v>90</v>
      </c>
      <c r="M855" s="325" t="str">
        <f t="shared" si="27"/>
        <v>Age group50 years old and over</v>
      </c>
      <c r="N855" s="325">
        <v>30.4</v>
      </c>
      <c r="O855" s="325">
        <v>33.299999999999997</v>
      </c>
      <c r="P855" s="325">
        <v>31</v>
      </c>
      <c r="Q855" s="325">
        <v>32.299999999999997</v>
      </c>
    </row>
    <row r="856" spans="1:17" x14ac:dyDescent="0.25">
      <c r="A856" s="325">
        <v>201718</v>
      </c>
      <c r="B856" s="325" t="s">
        <v>144</v>
      </c>
      <c r="C856" s="325" t="s">
        <v>123</v>
      </c>
      <c r="D856" s="325" t="s">
        <v>38</v>
      </c>
      <c r="E856" s="325" t="s">
        <v>136</v>
      </c>
      <c r="F856" s="325" t="s">
        <v>137</v>
      </c>
      <c r="G856" s="325">
        <v>882</v>
      </c>
      <c r="H856" s="325" t="s">
        <v>307</v>
      </c>
      <c r="I856" s="325" t="s">
        <v>308</v>
      </c>
      <c r="J856" s="325" t="str">
        <f t="shared" si="26"/>
        <v>CharSouthend-on-SeaAge group20 to 29 years oldAge group20 to 29 years old</v>
      </c>
      <c r="K856" s="325" t="s">
        <v>478</v>
      </c>
      <c r="L856" s="325" t="s">
        <v>58</v>
      </c>
      <c r="M856" s="325" t="str">
        <f t="shared" si="27"/>
        <v>Age group20 to 29 years old</v>
      </c>
      <c r="N856" s="325">
        <v>7</v>
      </c>
      <c r="O856" s="325">
        <v>7</v>
      </c>
      <c r="P856" s="325">
        <v>7</v>
      </c>
      <c r="Q856" s="325">
        <v>6.7</v>
      </c>
    </row>
    <row r="857" spans="1:17" x14ac:dyDescent="0.25">
      <c r="A857" s="325">
        <v>201718</v>
      </c>
      <c r="B857" s="325" t="s">
        <v>144</v>
      </c>
      <c r="C857" s="325" t="s">
        <v>123</v>
      </c>
      <c r="D857" s="325" t="s">
        <v>38</v>
      </c>
      <c r="E857" s="325" t="s">
        <v>136</v>
      </c>
      <c r="F857" s="325" t="s">
        <v>137</v>
      </c>
      <c r="G857" s="325">
        <v>882</v>
      </c>
      <c r="H857" s="325" t="s">
        <v>307</v>
      </c>
      <c r="I857" s="325" t="s">
        <v>308</v>
      </c>
      <c r="J857" s="325" t="str">
        <f t="shared" si="26"/>
        <v>CharSouthend-on-SeaAge group30 to 39 years oldAge group30 to 39 years old</v>
      </c>
      <c r="K857" s="325" t="s">
        <v>478</v>
      </c>
      <c r="L857" s="325" t="s">
        <v>57</v>
      </c>
      <c r="M857" s="325" t="str">
        <f t="shared" si="27"/>
        <v>Age group30 to 39 years old</v>
      </c>
      <c r="N857" s="325">
        <v>30.3</v>
      </c>
      <c r="O857" s="325">
        <v>30.3</v>
      </c>
      <c r="P857" s="325">
        <v>32</v>
      </c>
      <c r="Q857" s="325">
        <v>30.8</v>
      </c>
    </row>
    <row r="858" spans="1:17" x14ac:dyDescent="0.25">
      <c r="A858" s="325">
        <v>201718</v>
      </c>
      <c r="B858" s="325" t="s">
        <v>144</v>
      </c>
      <c r="C858" s="325" t="s">
        <v>123</v>
      </c>
      <c r="D858" s="325" t="s">
        <v>38</v>
      </c>
      <c r="E858" s="325" t="s">
        <v>136</v>
      </c>
      <c r="F858" s="325" t="s">
        <v>137</v>
      </c>
      <c r="G858" s="325">
        <v>882</v>
      </c>
      <c r="H858" s="325" t="s">
        <v>307</v>
      </c>
      <c r="I858" s="325" t="s">
        <v>308</v>
      </c>
      <c r="J858" s="325" t="str">
        <f t="shared" si="26"/>
        <v>CharSouthend-on-SeaAge group40 to 49 years oldAge group40 to 49 years old</v>
      </c>
      <c r="K858" s="325" t="s">
        <v>478</v>
      </c>
      <c r="L858" s="325" t="s">
        <v>61</v>
      </c>
      <c r="M858" s="325" t="str">
        <f t="shared" si="27"/>
        <v>Age group40 to 49 years old</v>
      </c>
      <c r="N858" s="325">
        <v>28.5</v>
      </c>
      <c r="O858" s="325">
        <v>28.6</v>
      </c>
      <c r="P858" s="325">
        <v>30</v>
      </c>
      <c r="Q858" s="325">
        <v>28.8</v>
      </c>
    </row>
    <row r="859" spans="1:17" x14ac:dyDescent="0.25">
      <c r="A859" s="325">
        <v>201718</v>
      </c>
      <c r="B859" s="325" t="s">
        <v>144</v>
      </c>
      <c r="C859" s="325" t="s">
        <v>123</v>
      </c>
      <c r="D859" s="325" t="s">
        <v>38</v>
      </c>
      <c r="E859" s="325" t="s">
        <v>136</v>
      </c>
      <c r="F859" s="325" t="s">
        <v>137</v>
      </c>
      <c r="G859" s="325">
        <v>882</v>
      </c>
      <c r="H859" s="325" t="s">
        <v>307</v>
      </c>
      <c r="I859" s="325" t="s">
        <v>308</v>
      </c>
      <c r="J859" s="325" t="str">
        <f t="shared" si="26"/>
        <v>CharSouthend-on-SeaAge group50 years old and overAge group50 years old and over</v>
      </c>
      <c r="K859" s="325" t="s">
        <v>478</v>
      </c>
      <c r="L859" s="325" t="s">
        <v>90</v>
      </c>
      <c r="M859" s="325" t="str">
        <f t="shared" si="27"/>
        <v>Age group50 years old and over</v>
      </c>
      <c r="N859" s="325">
        <v>34.1</v>
      </c>
      <c r="O859" s="325">
        <v>34.1</v>
      </c>
      <c r="P859" s="325">
        <v>35</v>
      </c>
      <c r="Q859" s="325">
        <v>33.700000000000003</v>
      </c>
    </row>
    <row r="860" spans="1:17" x14ac:dyDescent="0.25">
      <c r="A860" s="325">
        <v>201718</v>
      </c>
      <c r="B860" s="325" t="s">
        <v>144</v>
      </c>
      <c r="C860" s="325" t="s">
        <v>123</v>
      </c>
      <c r="D860" s="325" t="s">
        <v>38</v>
      </c>
      <c r="E860" s="325" t="s">
        <v>136</v>
      </c>
      <c r="F860" s="325" t="s">
        <v>137</v>
      </c>
      <c r="G860" s="325">
        <v>935</v>
      </c>
      <c r="H860" s="325" t="s">
        <v>309</v>
      </c>
      <c r="I860" s="325" t="s">
        <v>310</v>
      </c>
      <c r="J860" s="325" t="str">
        <f t="shared" si="26"/>
        <v>CharSuffolkAge group20 to 29 years oldAge group20 to 29 years old</v>
      </c>
      <c r="K860" s="325" t="s">
        <v>478</v>
      </c>
      <c r="L860" s="325" t="s">
        <v>58</v>
      </c>
      <c r="M860" s="325" t="str">
        <f t="shared" si="27"/>
        <v>Age group20 to 29 years old</v>
      </c>
      <c r="N860" s="325">
        <v>55</v>
      </c>
      <c r="O860" s="325">
        <v>17</v>
      </c>
      <c r="P860" s="325">
        <v>57</v>
      </c>
      <c r="Q860" s="325">
        <v>16.2</v>
      </c>
    </row>
    <row r="861" spans="1:17" x14ac:dyDescent="0.25">
      <c r="A861" s="325">
        <v>201718</v>
      </c>
      <c r="B861" s="325" t="s">
        <v>144</v>
      </c>
      <c r="C861" s="325" t="s">
        <v>123</v>
      </c>
      <c r="D861" s="325" t="s">
        <v>38</v>
      </c>
      <c r="E861" s="325" t="s">
        <v>136</v>
      </c>
      <c r="F861" s="325" t="s">
        <v>137</v>
      </c>
      <c r="G861" s="325">
        <v>935</v>
      </c>
      <c r="H861" s="325" t="s">
        <v>309</v>
      </c>
      <c r="I861" s="325" t="s">
        <v>310</v>
      </c>
      <c r="J861" s="325" t="str">
        <f t="shared" si="26"/>
        <v>CharSuffolkAge group30 to 39 years oldAge group30 to 39 years old</v>
      </c>
      <c r="K861" s="325" t="s">
        <v>478</v>
      </c>
      <c r="L861" s="325" t="s">
        <v>57</v>
      </c>
      <c r="M861" s="325" t="str">
        <f t="shared" si="27"/>
        <v>Age group30 to 39 years old</v>
      </c>
      <c r="N861" s="325">
        <v>104.7</v>
      </c>
      <c r="O861" s="325">
        <v>32.4</v>
      </c>
      <c r="P861" s="325">
        <v>119</v>
      </c>
      <c r="Q861" s="325">
        <v>33.799999999999997</v>
      </c>
    </row>
    <row r="862" spans="1:17" x14ac:dyDescent="0.25">
      <c r="A862" s="325">
        <v>201718</v>
      </c>
      <c r="B862" s="325" t="s">
        <v>144</v>
      </c>
      <c r="C862" s="325" t="s">
        <v>123</v>
      </c>
      <c r="D862" s="325" t="s">
        <v>38</v>
      </c>
      <c r="E862" s="325" t="s">
        <v>136</v>
      </c>
      <c r="F862" s="325" t="s">
        <v>137</v>
      </c>
      <c r="G862" s="325">
        <v>935</v>
      </c>
      <c r="H862" s="325" t="s">
        <v>309</v>
      </c>
      <c r="I862" s="325" t="s">
        <v>310</v>
      </c>
      <c r="J862" s="325" t="str">
        <f t="shared" si="26"/>
        <v>CharSuffolkAge group40 to 49 years oldAge group40 to 49 years old</v>
      </c>
      <c r="K862" s="325" t="s">
        <v>478</v>
      </c>
      <c r="L862" s="325" t="s">
        <v>61</v>
      </c>
      <c r="M862" s="325" t="str">
        <f t="shared" si="27"/>
        <v>Age group40 to 49 years old</v>
      </c>
      <c r="N862" s="325">
        <v>72.099999999999994</v>
      </c>
      <c r="O862" s="325">
        <v>22.3</v>
      </c>
      <c r="P862" s="325">
        <v>76</v>
      </c>
      <c r="Q862" s="325">
        <v>21.6</v>
      </c>
    </row>
    <row r="863" spans="1:17" x14ac:dyDescent="0.25">
      <c r="A863" s="325">
        <v>201718</v>
      </c>
      <c r="B863" s="325" t="s">
        <v>144</v>
      </c>
      <c r="C863" s="325" t="s">
        <v>123</v>
      </c>
      <c r="D863" s="325" t="s">
        <v>38</v>
      </c>
      <c r="E863" s="325" t="s">
        <v>136</v>
      </c>
      <c r="F863" s="325" t="s">
        <v>137</v>
      </c>
      <c r="G863" s="325">
        <v>935</v>
      </c>
      <c r="H863" s="325" t="s">
        <v>309</v>
      </c>
      <c r="I863" s="325" t="s">
        <v>310</v>
      </c>
      <c r="J863" s="325" t="str">
        <f t="shared" si="26"/>
        <v>CharSuffolkAge group50 years old and overAge group50 years old and over</v>
      </c>
      <c r="K863" s="325" t="s">
        <v>478</v>
      </c>
      <c r="L863" s="325" t="s">
        <v>90</v>
      </c>
      <c r="M863" s="325" t="str">
        <f t="shared" si="27"/>
        <v>Age group50 years old and over</v>
      </c>
      <c r="N863" s="325">
        <v>90.9</v>
      </c>
      <c r="O863" s="325">
        <v>28.2</v>
      </c>
      <c r="P863" s="325">
        <v>100</v>
      </c>
      <c r="Q863" s="325">
        <v>28.4</v>
      </c>
    </row>
    <row r="864" spans="1:17" x14ac:dyDescent="0.25">
      <c r="A864" s="325">
        <v>201718</v>
      </c>
      <c r="B864" s="325" t="s">
        <v>144</v>
      </c>
      <c r="C864" s="325" t="s">
        <v>123</v>
      </c>
      <c r="D864" s="325" t="s">
        <v>38</v>
      </c>
      <c r="E864" s="325" t="s">
        <v>136</v>
      </c>
      <c r="F864" s="325" t="s">
        <v>137</v>
      </c>
      <c r="G864" s="325">
        <v>883</v>
      </c>
      <c r="H864" s="325" t="s">
        <v>311</v>
      </c>
      <c r="I864" s="325" t="s">
        <v>312</v>
      </c>
      <c r="J864" s="325" t="str">
        <f t="shared" si="26"/>
        <v>CharThurrockAge group20 to 29 years oldAge group20 to 29 years old</v>
      </c>
      <c r="K864" s="325" t="s">
        <v>478</v>
      </c>
      <c r="L864" s="325" t="s">
        <v>58</v>
      </c>
      <c r="M864" s="325" t="str">
        <f t="shared" si="27"/>
        <v>Age group20 to 29 years old</v>
      </c>
      <c r="N864" s="325">
        <v>6.6</v>
      </c>
      <c r="O864" s="325">
        <v>5.9</v>
      </c>
      <c r="P864" s="325">
        <v>7</v>
      </c>
      <c r="Q864" s="325">
        <v>6.1</v>
      </c>
    </row>
    <row r="865" spans="1:17" x14ac:dyDescent="0.25">
      <c r="A865" s="325">
        <v>201718</v>
      </c>
      <c r="B865" s="325" t="s">
        <v>144</v>
      </c>
      <c r="C865" s="325" t="s">
        <v>123</v>
      </c>
      <c r="D865" s="325" t="s">
        <v>38</v>
      </c>
      <c r="E865" s="325" t="s">
        <v>136</v>
      </c>
      <c r="F865" s="325" t="s">
        <v>137</v>
      </c>
      <c r="G865" s="325">
        <v>883</v>
      </c>
      <c r="H865" s="325" t="s">
        <v>311</v>
      </c>
      <c r="I865" s="325" t="s">
        <v>312</v>
      </c>
      <c r="J865" s="325" t="str">
        <f t="shared" si="26"/>
        <v>CharThurrockAge group30 to 39 years oldAge group30 to 39 years old</v>
      </c>
      <c r="K865" s="325" t="s">
        <v>478</v>
      </c>
      <c r="L865" s="325" t="s">
        <v>57</v>
      </c>
      <c r="M865" s="325" t="str">
        <f t="shared" si="27"/>
        <v>Age group30 to 39 years old</v>
      </c>
      <c r="N865" s="325">
        <v>24.5</v>
      </c>
      <c r="O865" s="325">
        <v>21.8</v>
      </c>
      <c r="P865" s="325">
        <v>25</v>
      </c>
      <c r="Q865" s="325">
        <v>21.9</v>
      </c>
    </row>
    <row r="866" spans="1:17" x14ac:dyDescent="0.25">
      <c r="A866" s="325">
        <v>201718</v>
      </c>
      <c r="B866" s="325" t="s">
        <v>144</v>
      </c>
      <c r="C866" s="325" t="s">
        <v>123</v>
      </c>
      <c r="D866" s="325" t="s">
        <v>38</v>
      </c>
      <c r="E866" s="325" t="s">
        <v>136</v>
      </c>
      <c r="F866" s="325" t="s">
        <v>137</v>
      </c>
      <c r="G866" s="325">
        <v>883</v>
      </c>
      <c r="H866" s="325" t="s">
        <v>311</v>
      </c>
      <c r="I866" s="325" t="s">
        <v>312</v>
      </c>
      <c r="J866" s="325" t="str">
        <f t="shared" si="26"/>
        <v>CharThurrockAge group40 to 49 years oldAge group40 to 49 years old</v>
      </c>
      <c r="K866" s="325" t="s">
        <v>478</v>
      </c>
      <c r="L866" s="325" t="s">
        <v>61</v>
      </c>
      <c r="M866" s="325" t="str">
        <f t="shared" si="27"/>
        <v>Age group40 to 49 years old</v>
      </c>
      <c r="N866" s="325">
        <v>47</v>
      </c>
      <c r="O866" s="325">
        <v>41.8</v>
      </c>
      <c r="P866" s="325">
        <v>47</v>
      </c>
      <c r="Q866" s="325">
        <v>41.2</v>
      </c>
    </row>
    <row r="867" spans="1:17" x14ac:dyDescent="0.25">
      <c r="A867" s="325">
        <v>201718</v>
      </c>
      <c r="B867" s="325" t="s">
        <v>144</v>
      </c>
      <c r="C867" s="325" t="s">
        <v>123</v>
      </c>
      <c r="D867" s="325" t="s">
        <v>38</v>
      </c>
      <c r="E867" s="325" t="s">
        <v>136</v>
      </c>
      <c r="F867" s="325" t="s">
        <v>137</v>
      </c>
      <c r="G867" s="325">
        <v>883</v>
      </c>
      <c r="H867" s="325" t="s">
        <v>311</v>
      </c>
      <c r="I867" s="325" t="s">
        <v>312</v>
      </c>
      <c r="J867" s="325" t="str">
        <f t="shared" si="26"/>
        <v>CharThurrockAge group50 years old and overAge group50 years old and over</v>
      </c>
      <c r="K867" s="325" t="s">
        <v>478</v>
      </c>
      <c r="L867" s="325" t="s">
        <v>90</v>
      </c>
      <c r="M867" s="325" t="str">
        <f t="shared" si="27"/>
        <v>Age group50 years old and over</v>
      </c>
      <c r="N867" s="325">
        <v>34.299999999999997</v>
      </c>
      <c r="O867" s="325">
        <v>30.5</v>
      </c>
      <c r="P867" s="325">
        <v>35</v>
      </c>
      <c r="Q867" s="325">
        <v>30.7</v>
      </c>
    </row>
    <row r="868" spans="1:17" x14ac:dyDescent="0.25">
      <c r="A868" s="325">
        <v>201718</v>
      </c>
      <c r="B868" s="325" t="s">
        <v>144</v>
      </c>
      <c r="C868" s="325" t="s">
        <v>123</v>
      </c>
      <c r="D868" s="325" t="s">
        <v>38</v>
      </c>
      <c r="E868" s="325" t="s">
        <v>138</v>
      </c>
      <c r="F868" s="325" t="s">
        <v>23</v>
      </c>
      <c r="G868" s="325">
        <v>867</v>
      </c>
      <c r="H868" s="325" t="s">
        <v>313</v>
      </c>
      <c r="I868" s="325" t="s">
        <v>0</v>
      </c>
      <c r="J868" s="325" t="str">
        <f t="shared" si="26"/>
        <v>CharBracknell ForestAge group20 to 29 years oldAge group20 to 29 years old</v>
      </c>
      <c r="K868" s="325" t="s">
        <v>478</v>
      </c>
      <c r="L868" s="325" t="s">
        <v>58</v>
      </c>
      <c r="M868" s="325" t="str">
        <f t="shared" si="27"/>
        <v>Age group20 to 29 years old</v>
      </c>
      <c r="N868" s="325">
        <v>12</v>
      </c>
      <c r="O868" s="325">
        <v>16.7</v>
      </c>
      <c r="P868" s="325">
        <v>12</v>
      </c>
      <c r="Q868" s="325">
        <v>15.8</v>
      </c>
    </row>
    <row r="869" spans="1:17" x14ac:dyDescent="0.25">
      <c r="A869" s="325">
        <v>201718</v>
      </c>
      <c r="B869" s="325" t="s">
        <v>144</v>
      </c>
      <c r="C869" s="325" t="s">
        <v>123</v>
      </c>
      <c r="D869" s="325" t="s">
        <v>38</v>
      </c>
      <c r="E869" s="325" t="s">
        <v>138</v>
      </c>
      <c r="F869" s="325" t="s">
        <v>23</v>
      </c>
      <c r="G869" s="325">
        <v>867</v>
      </c>
      <c r="H869" s="325" t="s">
        <v>313</v>
      </c>
      <c r="I869" s="325" t="s">
        <v>0</v>
      </c>
      <c r="J869" s="325" t="str">
        <f t="shared" si="26"/>
        <v>CharBracknell ForestAge group30 to 39 years oldAge group30 to 39 years old</v>
      </c>
      <c r="K869" s="325" t="s">
        <v>478</v>
      </c>
      <c r="L869" s="325" t="s">
        <v>57</v>
      </c>
      <c r="M869" s="325" t="str">
        <f t="shared" si="27"/>
        <v>Age group30 to 39 years old</v>
      </c>
      <c r="N869" s="325">
        <v>21.5</v>
      </c>
      <c r="O869" s="325">
        <v>30</v>
      </c>
      <c r="P869" s="325">
        <v>23</v>
      </c>
      <c r="Q869" s="325">
        <v>30.3</v>
      </c>
    </row>
    <row r="870" spans="1:17" x14ac:dyDescent="0.25">
      <c r="A870" s="325">
        <v>201718</v>
      </c>
      <c r="B870" s="325" t="s">
        <v>144</v>
      </c>
      <c r="C870" s="325" t="s">
        <v>123</v>
      </c>
      <c r="D870" s="325" t="s">
        <v>38</v>
      </c>
      <c r="E870" s="325" t="s">
        <v>138</v>
      </c>
      <c r="F870" s="325" t="s">
        <v>23</v>
      </c>
      <c r="G870" s="325">
        <v>867</v>
      </c>
      <c r="H870" s="325" t="s">
        <v>313</v>
      </c>
      <c r="I870" s="325" t="s">
        <v>0</v>
      </c>
      <c r="J870" s="325" t="str">
        <f t="shared" si="26"/>
        <v>CharBracknell ForestAge group40 to 49 years oldAge group40 to 49 years old</v>
      </c>
      <c r="K870" s="325" t="s">
        <v>478</v>
      </c>
      <c r="L870" s="325" t="s">
        <v>61</v>
      </c>
      <c r="M870" s="325" t="str">
        <f t="shared" si="27"/>
        <v>Age group40 to 49 years old</v>
      </c>
      <c r="N870" s="325">
        <v>17.7</v>
      </c>
      <c r="O870" s="325">
        <v>24.6</v>
      </c>
      <c r="P870" s="325">
        <v>19</v>
      </c>
      <c r="Q870" s="325">
        <v>25</v>
      </c>
    </row>
    <row r="871" spans="1:17" x14ac:dyDescent="0.25">
      <c r="A871" s="325">
        <v>201718</v>
      </c>
      <c r="B871" s="325" t="s">
        <v>144</v>
      </c>
      <c r="C871" s="325" t="s">
        <v>123</v>
      </c>
      <c r="D871" s="325" t="s">
        <v>38</v>
      </c>
      <c r="E871" s="325" t="s">
        <v>138</v>
      </c>
      <c r="F871" s="325" t="s">
        <v>23</v>
      </c>
      <c r="G871" s="325">
        <v>867</v>
      </c>
      <c r="H871" s="325" t="s">
        <v>313</v>
      </c>
      <c r="I871" s="325" t="s">
        <v>0</v>
      </c>
      <c r="J871" s="325" t="str">
        <f t="shared" si="26"/>
        <v>CharBracknell ForestAge group50 years old and overAge group50 years old and over</v>
      </c>
      <c r="K871" s="325" t="s">
        <v>478</v>
      </c>
      <c r="L871" s="325" t="s">
        <v>90</v>
      </c>
      <c r="M871" s="325" t="str">
        <f t="shared" si="27"/>
        <v>Age group50 years old and over</v>
      </c>
      <c r="N871" s="325">
        <v>20.6</v>
      </c>
      <c r="O871" s="325">
        <v>28.7</v>
      </c>
      <c r="P871" s="325">
        <v>22</v>
      </c>
      <c r="Q871" s="325">
        <v>28.9</v>
      </c>
    </row>
    <row r="872" spans="1:17" x14ac:dyDescent="0.25">
      <c r="A872" s="325">
        <v>201718</v>
      </c>
      <c r="B872" s="325" t="s">
        <v>144</v>
      </c>
      <c r="C872" s="325" t="s">
        <v>123</v>
      </c>
      <c r="D872" s="325" t="s">
        <v>38</v>
      </c>
      <c r="E872" s="325" t="s">
        <v>138</v>
      </c>
      <c r="F872" s="325" t="s">
        <v>23</v>
      </c>
      <c r="G872" s="325">
        <v>846</v>
      </c>
      <c r="H872" s="325" t="s">
        <v>314</v>
      </c>
      <c r="I872" s="325" t="s">
        <v>315</v>
      </c>
      <c r="J872" s="325" t="str">
        <f t="shared" si="26"/>
        <v>CharBrighton and HoveAge group20 to 29 years oldAge group20 to 29 years old</v>
      </c>
      <c r="K872" s="325" t="s">
        <v>478</v>
      </c>
      <c r="L872" s="325" t="s">
        <v>58</v>
      </c>
      <c r="M872" s="325" t="str">
        <f t="shared" si="27"/>
        <v>Age group20 to 29 years old</v>
      </c>
      <c r="N872" s="325">
        <v>24.2</v>
      </c>
      <c r="O872" s="325">
        <v>11.2</v>
      </c>
      <c r="P872" s="325">
        <v>25</v>
      </c>
      <c r="Q872" s="325">
        <v>10.199999999999999</v>
      </c>
    </row>
    <row r="873" spans="1:17" x14ac:dyDescent="0.25">
      <c r="A873" s="325">
        <v>201718</v>
      </c>
      <c r="B873" s="325" t="s">
        <v>144</v>
      </c>
      <c r="C873" s="325" t="s">
        <v>123</v>
      </c>
      <c r="D873" s="325" t="s">
        <v>38</v>
      </c>
      <c r="E873" s="325" t="s">
        <v>138</v>
      </c>
      <c r="F873" s="325" t="s">
        <v>23</v>
      </c>
      <c r="G873" s="325">
        <v>846</v>
      </c>
      <c r="H873" s="325" t="s">
        <v>314</v>
      </c>
      <c r="I873" s="325" t="s">
        <v>315</v>
      </c>
      <c r="J873" s="325" t="str">
        <f t="shared" si="26"/>
        <v>CharBrighton and HoveAge group30 to 39 years oldAge group30 to 39 years old</v>
      </c>
      <c r="K873" s="325" t="s">
        <v>478</v>
      </c>
      <c r="L873" s="325" t="s">
        <v>57</v>
      </c>
      <c r="M873" s="325" t="str">
        <f t="shared" si="27"/>
        <v>Age group30 to 39 years old</v>
      </c>
      <c r="N873" s="325">
        <v>70.7</v>
      </c>
      <c r="O873" s="325">
        <v>32.799999999999997</v>
      </c>
      <c r="P873" s="325">
        <v>82</v>
      </c>
      <c r="Q873" s="325">
        <v>33.6</v>
      </c>
    </row>
    <row r="874" spans="1:17" x14ac:dyDescent="0.25">
      <c r="A874" s="325">
        <v>201718</v>
      </c>
      <c r="B874" s="325" t="s">
        <v>144</v>
      </c>
      <c r="C874" s="325" t="s">
        <v>123</v>
      </c>
      <c r="D874" s="325" t="s">
        <v>38</v>
      </c>
      <c r="E874" s="325" t="s">
        <v>138</v>
      </c>
      <c r="F874" s="325" t="s">
        <v>23</v>
      </c>
      <c r="G874" s="325">
        <v>846</v>
      </c>
      <c r="H874" s="325" t="s">
        <v>314</v>
      </c>
      <c r="I874" s="325" t="s">
        <v>315</v>
      </c>
      <c r="J874" s="325" t="str">
        <f t="shared" si="26"/>
        <v>CharBrighton and HoveAge group40 to 49 years oldAge group40 to 49 years old</v>
      </c>
      <c r="K874" s="325" t="s">
        <v>478</v>
      </c>
      <c r="L874" s="325" t="s">
        <v>61</v>
      </c>
      <c r="M874" s="325" t="str">
        <f t="shared" si="27"/>
        <v>Age group40 to 49 years old</v>
      </c>
      <c r="N874" s="325">
        <v>62.3</v>
      </c>
      <c r="O874" s="325">
        <v>28.9</v>
      </c>
      <c r="P874" s="325">
        <v>70</v>
      </c>
      <c r="Q874" s="325">
        <v>28.7</v>
      </c>
    </row>
    <row r="875" spans="1:17" x14ac:dyDescent="0.25">
      <c r="A875" s="325">
        <v>201718</v>
      </c>
      <c r="B875" s="325" t="s">
        <v>144</v>
      </c>
      <c r="C875" s="325" t="s">
        <v>123</v>
      </c>
      <c r="D875" s="325" t="s">
        <v>38</v>
      </c>
      <c r="E875" s="325" t="s">
        <v>138</v>
      </c>
      <c r="F875" s="325" t="s">
        <v>23</v>
      </c>
      <c r="G875" s="325">
        <v>846</v>
      </c>
      <c r="H875" s="325" t="s">
        <v>314</v>
      </c>
      <c r="I875" s="325" t="s">
        <v>315</v>
      </c>
      <c r="J875" s="325" t="str">
        <f t="shared" si="26"/>
        <v>CharBrighton and HoveAge group50 years old and overAge group50 years old and over</v>
      </c>
      <c r="K875" s="325" t="s">
        <v>478</v>
      </c>
      <c r="L875" s="325" t="s">
        <v>90</v>
      </c>
      <c r="M875" s="325" t="str">
        <f t="shared" si="27"/>
        <v>Age group50 years old and over</v>
      </c>
      <c r="N875" s="325">
        <v>58.6</v>
      </c>
      <c r="O875" s="325">
        <v>27.1</v>
      </c>
      <c r="P875" s="325">
        <v>67</v>
      </c>
      <c r="Q875" s="325">
        <v>27.5</v>
      </c>
    </row>
    <row r="876" spans="1:17" x14ac:dyDescent="0.25">
      <c r="A876" s="325">
        <v>201718</v>
      </c>
      <c r="B876" s="325" t="s">
        <v>144</v>
      </c>
      <c r="C876" s="325" t="s">
        <v>123</v>
      </c>
      <c r="D876" s="325" t="s">
        <v>38</v>
      </c>
      <c r="E876" s="325" t="s">
        <v>138</v>
      </c>
      <c r="F876" s="325" t="s">
        <v>23</v>
      </c>
      <c r="G876" s="325">
        <v>825</v>
      </c>
      <c r="H876" s="325" t="s">
        <v>316</v>
      </c>
      <c r="I876" s="325" t="s">
        <v>8</v>
      </c>
      <c r="J876" s="325" t="str">
        <f t="shared" si="26"/>
        <v>CharBuckinghamshireAge group20 to 29 years oldAge group20 to 29 years old</v>
      </c>
      <c r="K876" s="325" t="s">
        <v>478</v>
      </c>
      <c r="L876" s="325" t="s">
        <v>58</v>
      </c>
      <c r="M876" s="325" t="str">
        <f t="shared" si="27"/>
        <v>Age group20 to 29 years old</v>
      </c>
      <c r="N876" s="325">
        <v>24.2</v>
      </c>
      <c r="O876" s="325">
        <v>11.1</v>
      </c>
      <c r="P876" s="325">
        <v>25</v>
      </c>
      <c r="Q876" s="325">
        <v>10.6</v>
      </c>
    </row>
    <row r="877" spans="1:17" x14ac:dyDescent="0.25">
      <c r="A877" s="325">
        <v>201718</v>
      </c>
      <c r="B877" s="325" t="s">
        <v>144</v>
      </c>
      <c r="C877" s="325" t="s">
        <v>123</v>
      </c>
      <c r="D877" s="325" t="s">
        <v>38</v>
      </c>
      <c r="E877" s="325" t="s">
        <v>138</v>
      </c>
      <c r="F877" s="325" t="s">
        <v>23</v>
      </c>
      <c r="G877" s="325">
        <v>825</v>
      </c>
      <c r="H877" s="325" t="s">
        <v>316</v>
      </c>
      <c r="I877" s="325" t="s">
        <v>8</v>
      </c>
      <c r="J877" s="325" t="str">
        <f t="shared" si="26"/>
        <v>CharBuckinghamshireAge group30 to 39 years oldAge group30 to 39 years old</v>
      </c>
      <c r="K877" s="325" t="s">
        <v>478</v>
      </c>
      <c r="L877" s="325" t="s">
        <v>57</v>
      </c>
      <c r="M877" s="325" t="str">
        <f t="shared" si="27"/>
        <v>Age group30 to 39 years old</v>
      </c>
      <c r="N877" s="325">
        <v>65.900000000000006</v>
      </c>
      <c r="O877" s="325">
        <v>30.2</v>
      </c>
      <c r="P877" s="325">
        <v>73</v>
      </c>
      <c r="Q877" s="325">
        <v>30.9</v>
      </c>
    </row>
    <row r="878" spans="1:17" x14ac:dyDescent="0.25">
      <c r="A878" s="325">
        <v>201718</v>
      </c>
      <c r="B878" s="325" t="s">
        <v>144</v>
      </c>
      <c r="C878" s="325" t="s">
        <v>123</v>
      </c>
      <c r="D878" s="325" t="s">
        <v>38</v>
      </c>
      <c r="E878" s="325" t="s">
        <v>138</v>
      </c>
      <c r="F878" s="325" t="s">
        <v>23</v>
      </c>
      <c r="G878" s="325">
        <v>825</v>
      </c>
      <c r="H878" s="325" t="s">
        <v>316</v>
      </c>
      <c r="I878" s="325" t="s">
        <v>8</v>
      </c>
      <c r="J878" s="325" t="str">
        <f t="shared" si="26"/>
        <v>CharBuckinghamshireAge group40 to 49 years oldAge group40 to 49 years old</v>
      </c>
      <c r="K878" s="325" t="s">
        <v>478</v>
      </c>
      <c r="L878" s="325" t="s">
        <v>61</v>
      </c>
      <c r="M878" s="325" t="str">
        <f t="shared" si="27"/>
        <v>Age group40 to 49 years old</v>
      </c>
      <c r="N878" s="325">
        <v>59.2</v>
      </c>
      <c r="O878" s="325">
        <v>27.1</v>
      </c>
      <c r="P878" s="325">
        <v>62</v>
      </c>
      <c r="Q878" s="325">
        <v>26.3</v>
      </c>
    </row>
    <row r="879" spans="1:17" x14ac:dyDescent="0.25">
      <c r="A879" s="325">
        <v>201718</v>
      </c>
      <c r="B879" s="325" t="s">
        <v>144</v>
      </c>
      <c r="C879" s="325" t="s">
        <v>123</v>
      </c>
      <c r="D879" s="325" t="s">
        <v>38</v>
      </c>
      <c r="E879" s="325" t="s">
        <v>138</v>
      </c>
      <c r="F879" s="325" t="s">
        <v>23</v>
      </c>
      <c r="G879" s="325">
        <v>825</v>
      </c>
      <c r="H879" s="325" t="s">
        <v>316</v>
      </c>
      <c r="I879" s="325" t="s">
        <v>8</v>
      </c>
      <c r="J879" s="325" t="str">
        <f t="shared" si="26"/>
        <v>CharBuckinghamshireAge group50 years old and overAge group50 years old and over</v>
      </c>
      <c r="K879" s="325" t="s">
        <v>478</v>
      </c>
      <c r="L879" s="325" t="s">
        <v>90</v>
      </c>
      <c r="M879" s="325" t="str">
        <f t="shared" si="27"/>
        <v>Age group50 years old and over</v>
      </c>
      <c r="N879" s="325">
        <v>68.900000000000006</v>
      </c>
      <c r="O879" s="325">
        <v>31.6</v>
      </c>
      <c r="P879" s="325">
        <v>76</v>
      </c>
      <c r="Q879" s="325">
        <v>32.200000000000003</v>
      </c>
    </row>
    <row r="880" spans="1:17" x14ac:dyDescent="0.25">
      <c r="A880" s="325">
        <v>201718</v>
      </c>
      <c r="B880" s="325" t="s">
        <v>144</v>
      </c>
      <c r="C880" s="325" t="s">
        <v>123</v>
      </c>
      <c r="D880" s="325" t="s">
        <v>38</v>
      </c>
      <c r="E880" s="325" t="s">
        <v>138</v>
      </c>
      <c r="F880" s="325" t="s">
        <v>23</v>
      </c>
      <c r="G880" s="325">
        <v>845</v>
      </c>
      <c r="H880" s="325" t="s">
        <v>317</v>
      </c>
      <c r="I880" s="325" t="s">
        <v>4</v>
      </c>
      <c r="J880" s="325" t="str">
        <f t="shared" si="26"/>
        <v>CharEast SussexAge group20 to 29 years oldAge group20 to 29 years old</v>
      </c>
      <c r="K880" s="325" t="s">
        <v>478</v>
      </c>
      <c r="L880" s="325" t="s">
        <v>58</v>
      </c>
      <c r="M880" s="325" t="str">
        <f t="shared" si="27"/>
        <v>Age group20 to 29 years old</v>
      </c>
      <c r="N880" s="325">
        <v>45.6</v>
      </c>
      <c r="O880" s="325">
        <v>14.6</v>
      </c>
      <c r="P880" s="325">
        <v>47</v>
      </c>
      <c r="Q880" s="325">
        <v>13.5</v>
      </c>
    </row>
    <row r="881" spans="1:17" x14ac:dyDescent="0.25">
      <c r="A881" s="325">
        <v>201718</v>
      </c>
      <c r="B881" s="325" t="s">
        <v>144</v>
      </c>
      <c r="C881" s="325" t="s">
        <v>123</v>
      </c>
      <c r="D881" s="325" t="s">
        <v>38</v>
      </c>
      <c r="E881" s="325" t="s">
        <v>138</v>
      </c>
      <c r="F881" s="325" t="s">
        <v>23</v>
      </c>
      <c r="G881" s="325">
        <v>845</v>
      </c>
      <c r="H881" s="325" t="s">
        <v>317</v>
      </c>
      <c r="I881" s="325" t="s">
        <v>4</v>
      </c>
      <c r="J881" s="325" t="str">
        <f t="shared" si="26"/>
        <v>CharEast SussexAge group30 to 39 years oldAge group30 to 39 years old</v>
      </c>
      <c r="K881" s="325" t="s">
        <v>478</v>
      </c>
      <c r="L881" s="325" t="s">
        <v>57</v>
      </c>
      <c r="M881" s="325" t="str">
        <f t="shared" si="27"/>
        <v>Age group30 to 39 years old</v>
      </c>
      <c r="N881" s="325">
        <v>91.6</v>
      </c>
      <c r="O881" s="325">
        <v>29.2</v>
      </c>
      <c r="P881" s="325">
        <v>104</v>
      </c>
      <c r="Q881" s="325">
        <v>29.9</v>
      </c>
    </row>
    <row r="882" spans="1:17" x14ac:dyDescent="0.25">
      <c r="A882" s="325">
        <v>201718</v>
      </c>
      <c r="B882" s="325" t="s">
        <v>144</v>
      </c>
      <c r="C882" s="325" t="s">
        <v>123</v>
      </c>
      <c r="D882" s="325" t="s">
        <v>38</v>
      </c>
      <c r="E882" s="325" t="s">
        <v>138</v>
      </c>
      <c r="F882" s="325" t="s">
        <v>23</v>
      </c>
      <c r="G882" s="325">
        <v>845</v>
      </c>
      <c r="H882" s="325" t="s">
        <v>317</v>
      </c>
      <c r="I882" s="325" t="s">
        <v>4</v>
      </c>
      <c r="J882" s="325" t="str">
        <f t="shared" si="26"/>
        <v>CharEast SussexAge group40 to 49 years oldAge group40 to 49 years old</v>
      </c>
      <c r="K882" s="325" t="s">
        <v>478</v>
      </c>
      <c r="L882" s="325" t="s">
        <v>61</v>
      </c>
      <c r="M882" s="325" t="str">
        <f t="shared" si="27"/>
        <v>Age group40 to 49 years old</v>
      </c>
      <c r="N882" s="325">
        <v>72</v>
      </c>
      <c r="O882" s="325">
        <v>23</v>
      </c>
      <c r="P882" s="325">
        <v>83</v>
      </c>
      <c r="Q882" s="325">
        <v>23.9</v>
      </c>
    </row>
    <row r="883" spans="1:17" x14ac:dyDescent="0.25">
      <c r="A883" s="325">
        <v>201718</v>
      </c>
      <c r="B883" s="325" t="s">
        <v>144</v>
      </c>
      <c r="C883" s="325" t="s">
        <v>123</v>
      </c>
      <c r="D883" s="325" t="s">
        <v>38</v>
      </c>
      <c r="E883" s="325" t="s">
        <v>138</v>
      </c>
      <c r="F883" s="325" t="s">
        <v>23</v>
      </c>
      <c r="G883" s="325">
        <v>845</v>
      </c>
      <c r="H883" s="325" t="s">
        <v>317</v>
      </c>
      <c r="I883" s="325" t="s">
        <v>4</v>
      </c>
      <c r="J883" s="325" t="str">
        <f t="shared" si="26"/>
        <v>CharEast SussexAge group50 years old and overAge group50 years old and over</v>
      </c>
      <c r="K883" s="325" t="s">
        <v>478</v>
      </c>
      <c r="L883" s="325" t="s">
        <v>90</v>
      </c>
      <c r="M883" s="325" t="str">
        <f t="shared" si="27"/>
        <v>Age group50 years old and over</v>
      </c>
      <c r="N883" s="325">
        <v>104.2</v>
      </c>
      <c r="O883" s="325">
        <v>33.299999999999997</v>
      </c>
      <c r="P883" s="325">
        <v>114</v>
      </c>
      <c r="Q883" s="325">
        <v>32.799999999999997</v>
      </c>
    </row>
    <row r="884" spans="1:17" x14ac:dyDescent="0.25">
      <c r="A884" s="325">
        <v>201718</v>
      </c>
      <c r="B884" s="325" t="s">
        <v>144</v>
      </c>
      <c r="C884" s="325" t="s">
        <v>123</v>
      </c>
      <c r="D884" s="325" t="s">
        <v>38</v>
      </c>
      <c r="E884" s="325" t="s">
        <v>138</v>
      </c>
      <c r="F884" s="325" t="s">
        <v>23</v>
      </c>
      <c r="G884" s="325">
        <v>850</v>
      </c>
      <c r="H884" s="325" t="s">
        <v>318</v>
      </c>
      <c r="I884" s="325" t="s">
        <v>6</v>
      </c>
      <c r="J884" s="325" t="str">
        <f t="shared" si="26"/>
        <v>CharHampshireAge group20 to 29 years oldAge group20 to 29 years old</v>
      </c>
      <c r="K884" s="325" t="s">
        <v>478</v>
      </c>
      <c r="L884" s="325" t="s">
        <v>58</v>
      </c>
      <c r="M884" s="325" t="str">
        <f t="shared" si="27"/>
        <v>Age group20 to 29 years old</v>
      </c>
      <c r="N884" s="325">
        <v>97.5</v>
      </c>
      <c r="O884" s="325">
        <v>21.1</v>
      </c>
      <c r="P884" s="325">
        <v>100</v>
      </c>
      <c r="Q884" s="325">
        <v>20.2</v>
      </c>
    </row>
    <row r="885" spans="1:17" x14ac:dyDescent="0.25">
      <c r="A885" s="325">
        <v>201718</v>
      </c>
      <c r="B885" s="325" t="s">
        <v>144</v>
      </c>
      <c r="C885" s="325" t="s">
        <v>123</v>
      </c>
      <c r="D885" s="325" t="s">
        <v>38</v>
      </c>
      <c r="E885" s="325" t="s">
        <v>138</v>
      </c>
      <c r="F885" s="325" t="s">
        <v>23</v>
      </c>
      <c r="G885" s="325">
        <v>850</v>
      </c>
      <c r="H885" s="325" t="s">
        <v>318</v>
      </c>
      <c r="I885" s="325" t="s">
        <v>6</v>
      </c>
      <c r="J885" s="325" t="str">
        <f t="shared" si="26"/>
        <v>CharHampshireAge group30 to 39 years oldAge group30 to 39 years old</v>
      </c>
      <c r="K885" s="325" t="s">
        <v>478</v>
      </c>
      <c r="L885" s="325" t="s">
        <v>57</v>
      </c>
      <c r="M885" s="325" t="str">
        <f t="shared" si="27"/>
        <v>Age group30 to 39 years old</v>
      </c>
      <c r="N885" s="325">
        <v>143.80000000000001</v>
      </c>
      <c r="O885" s="325">
        <v>31.1</v>
      </c>
      <c r="P885" s="325">
        <v>157</v>
      </c>
      <c r="Q885" s="325">
        <v>31.7</v>
      </c>
    </row>
    <row r="886" spans="1:17" x14ac:dyDescent="0.25">
      <c r="A886" s="325">
        <v>201718</v>
      </c>
      <c r="B886" s="325" t="s">
        <v>144</v>
      </c>
      <c r="C886" s="325" t="s">
        <v>123</v>
      </c>
      <c r="D886" s="325" t="s">
        <v>38</v>
      </c>
      <c r="E886" s="325" t="s">
        <v>138</v>
      </c>
      <c r="F886" s="325" t="s">
        <v>23</v>
      </c>
      <c r="G886" s="325">
        <v>850</v>
      </c>
      <c r="H886" s="325" t="s">
        <v>318</v>
      </c>
      <c r="I886" s="325" t="s">
        <v>6</v>
      </c>
      <c r="J886" s="325" t="str">
        <f t="shared" si="26"/>
        <v>CharHampshireAge group40 to 49 years oldAge group40 to 49 years old</v>
      </c>
      <c r="K886" s="325" t="s">
        <v>478</v>
      </c>
      <c r="L886" s="325" t="s">
        <v>61</v>
      </c>
      <c r="M886" s="325" t="str">
        <f t="shared" si="27"/>
        <v>Age group40 to 49 years old</v>
      </c>
      <c r="N886" s="325">
        <v>114.7</v>
      </c>
      <c r="O886" s="325">
        <v>24.8</v>
      </c>
      <c r="P886" s="325">
        <v>122</v>
      </c>
      <c r="Q886" s="325">
        <v>24.6</v>
      </c>
    </row>
    <row r="887" spans="1:17" x14ac:dyDescent="0.25">
      <c r="A887" s="325">
        <v>201718</v>
      </c>
      <c r="B887" s="325" t="s">
        <v>144</v>
      </c>
      <c r="C887" s="325" t="s">
        <v>123</v>
      </c>
      <c r="D887" s="325" t="s">
        <v>38</v>
      </c>
      <c r="E887" s="325" t="s">
        <v>138</v>
      </c>
      <c r="F887" s="325" t="s">
        <v>23</v>
      </c>
      <c r="G887" s="325">
        <v>850</v>
      </c>
      <c r="H887" s="325" t="s">
        <v>318</v>
      </c>
      <c r="I887" s="325" t="s">
        <v>6</v>
      </c>
      <c r="J887" s="325" t="str">
        <f t="shared" si="26"/>
        <v>CharHampshireAge group50 years old and overAge group50 years old and over</v>
      </c>
      <c r="K887" s="325" t="s">
        <v>478</v>
      </c>
      <c r="L887" s="325" t="s">
        <v>90</v>
      </c>
      <c r="M887" s="325" t="str">
        <f t="shared" si="27"/>
        <v>Age group50 years old and over</v>
      </c>
      <c r="N887" s="325">
        <v>106.7</v>
      </c>
      <c r="O887" s="325">
        <v>23.1</v>
      </c>
      <c r="P887" s="325">
        <v>116</v>
      </c>
      <c r="Q887" s="325">
        <v>23.4</v>
      </c>
    </row>
    <row r="888" spans="1:17" x14ac:dyDescent="0.25">
      <c r="A888" s="325">
        <v>201718</v>
      </c>
      <c r="B888" s="325" t="s">
        <v>144</v>
      </c>
      <c r="C888" s="325" t="s">
        <v>123</v>
      </c>
      <c r="D888" s="325" t="s">
        <v>38</v>
      </c>
      <c r="E888" s="325" t="s">
        <v>138</v>
      </c>
      <c r="F888" s="325" t="s">
        <v>23</v>
      </c>
      <c r="G888" s="325">
        <v>921</v>
      </c>
      <c r="H888" s="325" t="s">
        <v>319</v>
      </c>
      <c r="I888" s="325" t="s">
        <v>1</v>
      </c>
      <c r="J888" s="325" t="str">
        <f t="shared" si="26"/>
        <v>CharIsle of WightAge group20 to 29 years oldAge group20 to 29 years old</v>
      </c>
      <c r="K888" s="325" t="s">
        <v>478</v>
      </c>
      <c r="L888" s="325" t="s">
        <v>58</v>
      </c>
      <c r="M888" s="325" t="str">
        <f t="shared" si="27"/>
        <v>Age group20 to 29 years old</v>
      </c>
      <c r="N888" s="325">
        <v>10</v>
      </c>
      <c r="O888" s="325">
        <v>14.1</v>
      </c>
      <c r="P888" s="325">
        <v>10</v>
      </c>
      <c r="Q888" s="325">
        <v>13.3</v>
      </c>
    </row>
    <row r="889" spans="1:17" x14ac:dyDescent="0.25">
      <c r="A889" s="325">
        <v>201718</v>
      </c>
      <c r="B889" s="325" t="s">
        <v>144</v>
      </c>
      <c r="C889" s="325" t="s">
        <v>123</v>
      </c>
      <c r="D889" s="325" t="s">
        <v>38</v>
      </c>
      <c r="E889" s="325" t="s">
        <v>138</v>
      </c>
      <c r="F889" s="325" t="s">
        <v>23</v>
      </c>
      <c r="G889" s="325">
        <v>921</v>
      </c>
      <c r="H889" s="325" t="s">
        <v>319</v>
      </c>
      <c r="I889" s="325" t="s">
        <v>1</v>
      </c>
      <c r="J889" s="325" t="str">
        <f t="shared" si="26"/>
        <v>CharIsle of WightAge group30 to 39 years oldAge group30 to 39 years old</v>
      </c>
      <c r="K889" s="325" t="s">
        <v>478</v>
      </c>
      <c r="L889" s="325" t="s">
        <v>57</v>
      </c>
      <c r="M889" s="325" t="str">
        <f t="shared" si="27"/>
        <v>Age group30 to 39 years old</v>
      </c>
      <c r="N889" s="325">
        <v>21.9</v>
      </c>
      <c r="O889" s="325">
        <v>30.8</v>
      </c>
      <c r="P889" s="325">
        <v>23</v>
      </c>
      <c r="Q889" s="325">
        <v>30.7</v>
      </c>
    </row>
    <row r="890" spans="1:17" x14ac:dyDescent="0.25">
      <c r="A890" s="325">
        <v>201718</v>
      </c>
      <c r="B890" s="325" t="s">
        <v>144</v>
      </c>
      <c r="C890" s="325" t="s">
        <v>123</v>
      </c>
      <c r="D890" s="325" t="s">
        <v>38</v>
      </c>
      <c r="E890" s="325" t="s">
        <v>138</v>
      </c>
      <c r="F890" s="325" t="s">
        <v>23</v>
      </c>
      <c r="G890" s="325">
        <v>921</v>
      </c>
      <c r="H890" s="325" t="s">
        <v>319</v>
      </c>
      <c r="I890" s="325" t="s">
        <v>1</v>
      </c>
      <c r="J890" s="325" t="str">
        <f t="shared" si="26"/>
        <v>CharIsle of WightAge group40 to 49 years oldAge group40 to 49 years old</v>
      </c>
      <c r="K890" s="325" t="s">
        <v>478</v>
      </c>
      <c r="L890" s="325" t="s">
        <v>61</v>
      </c>
      <c r="M890" s="325" t="str">
        <f t="shared" si="27"/>
        <v>Age group40 to 49 years old</v>
      </c>
      <c r="N890" s="325">
        <v>19.899999999999999</v>
      </c>
      <c r="O890" s="325">
        <v>27.9</v>
      </c>
      <c r="P890" s="325">
        <v>21</v>
      </c>
      <c r="Q890" s="325">
        <v>28</v>
      </c>
    </row>
    <row r="891" spans="1:17" x14ac:dyDescent="0.25">
      <c r="A891" s="325">
        <v>201718</v>
      </c>
      <c r="B891" s="325" t="s">
        <v>144</v>
      </c>
      <c r="C891" s="325" t="s">
        <v>123</v>
      </c>
      <c r="D891" s="325" t="s">
        <v>38</v>
      </c>
      <c r="E891" s="325" t="s">
        <v>138</v>
      </c>
      <c r="F891" s="325" t="s">
        <v>23</v>
      </c>
      <c r="G891" s="325">
        <v>921</v>
      </c>
      <c r="H891" s="325" t="s">
        <v>319</v>
      </c>
      <c r="I891" s="325" t="s">
        <v>1</v>
      </c>
      <c r="J891" s="325" t="str">
        <f t="shared" si="26"/>
        <v>CharIsle of WightAge group50 years old and overAge group50 years old and over</v>
      </c>
      <c r="K891" s="325" t="s">
        <v>478</v>
      </c>
      <c r="L891" s="325" t="s">
        <v>90</v>
      </c>
      <c r="M891" s="325" t="str">
        <f t="shared" si="27"/>
        <v>Age group50 years old and over</v>
      </c>
      <c r="N891" s="325">
        <v>19.399999999999999</v>
      </c>
      <c r="O891" s="325">
        <v>27.3</v>
      </c>
      <c r="P891" s="325">
        <v>21</v>
      </c>
      <c r="Q891" s="325">
        <v>28</v>
      </c>
    </row>
    <row r="892" spans="1:17" x14ac:dyDescent="0.25">
      <c r="A892" s="325">
        <v>201718</v>
      </c>
      <c r="B892" s="325" t="s">
        <v>144</v>
      </c>
      <c r="C892" s="325" t="s">
        <v>123</v>
      </c>
      <c r="D892" s="325" t="s">
        <v>38</v>
      </c>
      <c r="E892" s="325" t="s">
        <v>138</v>
      </c>
      <c r="F892" s="325" t="s">
        <v>23</v>
      </c>
      <c r="G892" s="325">
        <v>886</v>
      </c>
      <c r="H892" s="325" t="s">
        <v>320</v>
      </c>
      <c r="I892" s="325" t="s">
        <v>9</v>
      </c>
      <c r="J892" s="325" t="str">
        <f t="shared" si="26"/>
        <v>CharKentAge group20 to 29 years oldAge group20 to 29 years old</v>
      </c>
      <c r="K892" s="325" t="s">
        <v>478</v>
      </c>
      <c r="L892" s="325" t="s">
        <v>58</v>
      </c>
      <c r="M892" s="325" t="str">
        <f t="shared" si="27"/>
        <v>Age group20 to 29 years old</v>
      </c>
      <c r="N892" s="325">
        <v>118</v>
      </c>
      <c r="O892" s="325">
        <v>16.8</v>
      </c>
      <c r="P892" s="325">
        <v>119</v>
      </c>
      <c r="Q892" s="325">
        <v>15.8</v>
      </c>
    </row>
    <row r="893" spans="1:17" x14ac:dyDescent="0.25">
      <c r="A893" s="325">
        <v>201718</v>
      </c>
      <c r="B893" s="325" t="s">
        <v>144</v>
      </c>
      <c r="C893" s="325" t="s">
        <v>123</v>
      </c>
      <c r="D893" s="325" t="s">
        <v>38</v>
      </c>
      <c r="E893" s="325" t="s">
        <v>138</v>
      </c>
      <c r="F893" s="325" t="s">
        <v>23</v>
      </c>
      <c r="G893" s="325">
        <v>886</v>
      </c>
      <c r="H893" s="325" t="s">
        <v>320</v>
      </c>
      <c r="I893" s="325" t="s">
        <v>9</v>
      </c>
      <c r="J893" s="325" t="str">
        <f t="shared" si="26"/>
        <v>CharKentAge group30 to 39 years oldAge group30 to 39 years old</v>
      </c>
      <c r="K893" s="325" t="s">
        <v>478</v>
      </c>
      <c r="L893" s="325" t="s">
        <v>57</v>
      </c>
      <c r="M893" s="325" t="str">
        <f t="shared" si="27"/>
        <v>Age group30 to 39 years old</v>
      </c>
      <c r="N893" s="325">
        <v>204.7</v>
      </c>
      <c r="O893" s="325">
        <v>29.2</v>
      </c>
      <c r="P893" s="325">
        <v>224</v>
      </c>
      <c r="Q893" s="325">
        <v>29.7</v>
      </c>
    </row>
    <row r="894" spans="1:17" x14ac:dyDescent="0.25">
      <c r="A894" s="325">
        <v>201718</v>
      </c>
      <c r="B894" s="325" t="s">
        <v>144</v>
      </c>
      <c r="C894" s="325" t="s">
        <v>123</v>
      </c>
      <c r="D894" s="325" t="s">
        <v>38</v>
      </c>
      <c r="E894" s="325" t="s">
        <v>138</v>
      </c>
      <c r="F894" s="325" t="s">
        <v>23</v>
      </c>
      <c r="G894" s="325">
        <v>886</v>
      </c>
      <c r="H894" s="325" t="s">
        <v>320</v>
      </c>
      <c r="I894" s="325" t="s">
        <v>9</v>
      </c>
      <c r="J894" s="325" t="str">
        <f t="shared" si="26"/>
        <v>CharKentAge group40 to 49 years oldAge group40 to 49 years old</v>
      </c>
      <c r="K894" s="325" t="s">
        <v>478</v>
      </c>
      <c r="L894" s="325" t="s">
        <v>61</v>
      </c>
      <c r="M894" s="325" t="str">
        <f t="shared" si="27"/>
        <v>Age group40 to 49 years old</v>
      </c>
      <c r="N894" s="325">
        <v>162.6</v>
      </c>
      <c r="O894" s="325">
        <v>23.2</v>
      </c>
      <c r="P894" s="325">
        <v>173</v>
      </c>
      <c r="Q894" s="325">
        <v>22.9</v>
      </c>
    </row>
    <row r="895" spans="1:17" x14ac:dyDescent="0.25">
      <c r="A895" s="325">
        <v>201718</v>
      </c>
      <c r="B895" s="325" t="s">
        <v>144</v>
      </c>
      <c r="C895" s="325" t="s">
        <v>123</v>
      </c>
      <c r="D895" s="325" t="s">
        <v>38</v>
      </c>
      <c r="E895" s="325" t="s">
        <v>138</v>
      </c>
      <c r="F895" s="325" t="s">
        <v>23</v>
      </c>
      <c r="G895" s="325">
        <v>886</v>
      </c>
      <c r="H895" s="325" t="s">
        <v>320</v>
      </c>
      <c r="I895" s="325" t="s">
        <v>9</v>
      </c>
      <c r="J895" s="325" t="str">
        <f t="shared" si="26"/>
        <v>CharKentAge group50 years old and overAge group50 years old and over</v>
      </c>
      <c r="K895" s="325" t="s">
        <v>478</v>
      </c>
      <c r="L895" s="325" t="s">
        <v>90</v>
      </c>
      <c r="M895" s="325" t="str">
        <f t="shared" si="27"/>
        <v>Age group50 years old and over</v>
      </c>
      <c r="N895" s="325">
        <v>216.6</v>
      </c>
      <c r="O895" s="325">
        <v>30.9</v>
      </c>
      <c r="P895" s="325">
        <v>238</v>
      </c>
      <c r="Q895" s="325">
        <v>31.6</v>
      </c>
    </row>
    <row r="896" spans="1:17" x14ac:dyDescent="0.25">
      <c r="A896" s="325">
        <v>201718</v>
      </c>
      <c r="B896" s="325" t="s">
        <v>144</v>
      </c>
      <c r="C896" s="325" t="s">
        <v>123</v>
      </c>
      <c r="D896" s="325" t="s">
        <v>38</v>
      </c>
      <c r="E896" s="325" t="s">
        <v>138</v>
      </c>
      <c r="F896" s="325" t="s">
        <v>23</v>
      </c>
      <c r="G896" s="325">
        <v>887</v>
      </c>
      <c r="H896" s="325" t="s">
        <v>321</v>
      </c>
      <c r="I896" s="325" t="s">
        <v>2</v>
      </c>
      <c r="J896" s="325" t="str">
        <f t="shared" si="26"/>
        <v>CharMedwayAge group20 to 29 years oldAge group20 to 29 years old</v>
      </c>
      <c r="K896" s="325" t="s">
        <v>478</v>
      </c>
      <c r="L896" s="325" t="s">
        <v>58</v>
      </c>
      <c r="M896" s="325" t="str">
        <f t="shared" si="27"/>
        <v>Age group20 to 29 years old</v>
      </c>
      <c r="N896" s="325">
        <v>23</v>
      </c>
      <c r="O896" s="325">
        <v>17.7</v>
      </c>
      <c r="P896" s="325">
        <v>23</v>
      </c>
      <c r="Q896" s="325">
        <v>16.899999999999999</v>
      </c>
    </row>
    <row r="897" spans="1:17" x14ac:dyDescent="0.25">
      <c r="A897" s="325">
        <v>201718</v>
      </c>
      <c r="B897" s="325" t="s">
        <v>144</v>
      </c>
      <c r="C897" s="325" t="s">
        <v>123</v>
      </c>
      <c r="D897" s="325" t="s">
        <v>38</v>
      </c>
      <c r="E897" s="325" t="s">
        <v>138</v>
      </c>
      <c r="F897" s="325" t="s">
        <v>23</v>
      </c>
      <c r="G897" s="325">
        <v>887</v>
      </c>
      <c r="H897" s="325" t="s">
        <v>321</v>
      </c>
      <c r="I897" s="325" t="s">
        <v>2</v>
      </c>
      <c r="J897" s="325" t="str">
        <f t="shared" si="26"/>
        <v>CharMedwayAge group30 to 39 years oldAge group30 to 39 years old</v>
      </c>
      <c r="K897" s="325" t="s">
        <v>478</v>
      </c>
      <c r="L897" s="325" t="s">
        <v>57</v>
      </c>
      <c r="M897" s="325" t="str">
        <f t="shared" si="27"/>
        <v>Age group30 to 39 years old</v>
      </c>
      <c r="N897" s="325">
        <v>41.4</v>
      </c>
      <c r="O897" s="325">
        <v>31.9</v>
      </c>
      <c r="P897" s="325">
        <v>44</v>
      </c>
      <c r="Q897" s="325">
        <v>32.4</v>
      </c>
    </row>
    <row r="898" spans="1:17" x14ac:dyDescent="0.25">
      <c r="A898" s="325">
        <v>201718</v>
      </c>
      <c r="B898" s="325" t="s">
        <v>144</v>
      </c>
      <c r="C898" s="325" t="s">
        <v>123</v>
      </c>
      <c r="D898" s="325" t="s">
        <v>38</v>
      </c>
      <c r="E898" s="325" t="s">
        <v>138</v>
      </c>
      <c r="F898" s="325" t="s">
        <v>23</v>
      </c>
      <c r="G898" s="325">
        <v>887</v>
      </c>
      <c r="H898" s="325" t="s">
        <v>321</v>
      </c>
      <c r="I898" s="325" t="s">
        <v>2</v>
      </c>
      <c r="J898" s="325" t="str">
        <f t="shared" si="26"/>
        <v>CharMedwayAge group40 to 49 years oldAge group40 to 49 years old</v>
      </c>
      <c r="K898" s="325" t="s">
        <v>478</v>
      </c>
      <c r="L898" s="325" t="s">
        <v>61</v>
      </c>
      <c r="M898" s="325" t="str">
        <f t="shared" si="27"/>
        <v>Age group40 to 49 years old</v>
      </c>
      <c r="N898" s="325">
        <v>34.6</v>
      </c>
      <c r="O898" s="325">
        <v>26.7</v>
      </c>
      <c r="P898" s="325">
        <v>35</v>
      </c>
      <c r="Q898" s="325">
        <v>25.7</v>
      </c>
    </row>
    <row r="899" spans="1:17" x14ac:dyDescent="0.25">
      <c r="A899" s="325">
        <v>201718</v>
      </c>
      <c r="B899" s="325" t="s">
        <v>144</v>
      </c>
      <c r="C899" s="325" t="s">
        <v>123</v>
      </c>
      <c r="D899" s="325" t="s">
        <v>38</v>
      </c>
      <c r="E899" s="325" t="s">
        <v>138</v>
      </c>
      <c r="F899" s="325" t="s">
        <v>23</v>
      </c>
      <c r="G899" s="325">
        <v>887</v>
      </c>
      <c r="H899" s="325" t="s">
        <v>321</v>
      </c>
      <c r="I899" s="325" t="s">
        <v>2</v>
      </c>
      <c r="J899" s="325" t="str">
        <f t="shared" ref="J899:J962" si="28">CONCATENATE("Char",I899,K899,L899,M899)</f>
        <v>CharMedwayAge group50 years old and overAge group50 years old and over</v>
      </c>
      <c r="K899" s="325" t="s">
        <v>478</v>
      </c>
      <c r="L899" s="325" t="s">
        <v>90</v>
      </c>
      <c r="M899" s="325" t="str">
        <f t="shared" ref="M899:M962" si="29">CONCATENATE(K899,L899,)</f>
        <v>Age group50 years old and over</v>
      </c>
      <c r="N899" s="325">
        <v>30.7</v>
      </c>
      <c r="O899" s="325">
        <v>23.7</v>
      </c>
      <c r="P899" s="325">
        <v>34</v>
      </c>
      <c r="Q899" s="325">
        <v>25</v>
      </c>
    </row>
    <row r="900" spans="1:17" x14ac:dyDescent="0.25">
      <c r="A900" s="325">
        <v>201718</v>
      </c>
      <c r="B900" s="325" t="s">
        <v>144</v>
      </c>
      <c r="C900" s="325" t="s">
        <v>123</v>
      </c>
      <c r="D900" s="325" t="s">
        <v>38</v>
      </c>
      <c r="E900" s="325" t="s">
        <v>138</v>
      </c>
      <c r="F900" s="325" t="s">
        <v>23</v>
      </c>
      <c r="G900" s="325">
        <v>826</v>
      </c>
      <c r="H900" s="325" t="s">
        <v>322</v>
      </c>
      <c r="I900" s="325" t="s">
        <v>10</v>
      </c>
      <c r="J900" s="325" t="str">
        <f t="shared" si="28"/>
        <v>CharMilton KeynesAge group20 to 29 years oldAge group20 to 29 years old</v>
      </c>
      <c r="K900" s="325" t="s">
        <v>478</v>
      </c>
      <c r="L900" s="325" t="s">
        <v>58</v>
      </c>
      <c r="M900" s="325" t="str">
        <f t="shared" si="29"/>
        <v>Age group20 to 29 years old</v>
      </c>
      <c r="N900" s="325">
        <v>16.2</v>
      </c>
      <c r="O900" s="325">
        <v>11.4</v>
      </c>
      <c r="P900" s="325">
        <v>17</v>
      </c>
      <c r="Q900" s="325">
        <v>11.3</v>
      </c>
    </row>
    <row r="901" spans="1:17" x14ac:dyDescent="0.25">
      <c r="A901" s="325">
        <v>201718</v>
      </c>
      <c r="B901" s="325" t="s">
        <v>144</v>
      </c>
      <c r="C901" s="325" t="s">
        <v>123</v>
      </c>
      <c r="D901" s="325" t="s">
        <v>38</v>
      </c>
      <c r="E901" s="325" t="s">
        <v>138</v>
      </c>
      <c r="F901" s="325" t="s">
        <v>23</v>
      </c>
      <c r="G901" s="325">
        <v>826</v>
      </c>
      <c r="H901" s="325" t="s">
        <v>322</v>
      </c>
      <c r="I901" s="325" t="s">
        <v>10</v>
      </c>
      <c r="J901" s="325" t="str">
        <f t="shared" si="28"/>
        <v>CharMilton KeynesAge group30 to 39 years oldAge group30 to 39 years old</v>
      </c>
      <c r="K901" s="325" t="s">
        <v>478</v>
      </c>
      <c r="L901" s="325" t="s">
        <v>57</v>
      </c>
      <c r="M901" s="325" t="str">
        <f t="shared" si="29"/>
        <v>Age group30 to 39 years old</v>
      </c>
      <c r="N901" s="325">
        <v>45.7</v>
      </c>
      <c r="O901" s="325">
        <v>32.200000000000003</v>
      </c>
      <c r="P901" s="325">
        <v>49</v>
      </c>
      <c r="Q901" s="325">
        <v>32.700000000000003</v>
      </c>
    </row>
    <row r="902" spans="1:17" x14ac:dyDescent="0.25">
      <c r="A902" s="325">
        <v>201718</v>
      </c>
      <c r="B902" s="325" t="s">
        <v>144</v>
      </c>
      <c r="C902" s="325" t="s">
        <v>123</v>
      </c>
      <c r="D902" s="325" t="s">
        <v>38</v>
      </c>
      <c r="E902" s="325" t="s">
        <v>138</v>
      </c>
      <c r="F902" s="325" t="s">
        <v>23</v>
      </c>
      <c r="G902" s="325">
        <v>826</v>
      </c>
      <c r="H902" s="325" t="s">
        <v>322</v>
      </c>
      <c r="I902" s="325" t="s">
        <v>10</v>
      </c>
      <c r="J902" s="325" t="str">
        <f t="shared" si="28"/>
        <v>CharMilton KeynesAge group40 to 49 years oldAge group40 to 49 years old</v>
      </c>
      <c r="K902" s="325" t="s">
        <v>478</v>
      </c>
      <c r="L902" s="325" t="s">
        <v>61</v>
      </c>
      <c r="M902" s="325" t="str">
        <f t="shared" si="29"/>
        <v>Age group40 to 49 years old</v>
      </c>
      <c r="N902" s="325">
        <v>35.299999999999997</v>
      </c>
      <c r="O902" s="325">
        <v>24.8</v>
      </c>
      <c r="P902" s="325">
        <v>37</v>
      </c>
      <c r="Q902" s="325">
        <v>24.7</v>
      </c>
    </row>
    <row r="903" spans="1:17" x14ac:dyDescent="0.25">
      <c r="A903" s="325">
        <v>201718</v>
      </c>
      <c r="B903" s="325" t="s">
        <v>144</v>
      </c>
      <c r="C903" s="325" t="s">
        <v>123</v>
      </c>
      <c r="D903" s="325" t="s">
        <v>38</v>
      </c>
      <c r="E903" s="325" t="s">
        <v>138</v>
      </c>
      <c r="F903" s="325" t="s">
        <v>23</v>
      </c>
      <c r="G903" s="325">
        <v>826</v>
      </c>
      <c r="H903" s="325" t="s">
        <v>322</v>
      </c>
      <c r="I903" s="325" t="s">
        <v>10</v>
      </c>
      <c r="J903" s="325" t="str">
        <f t="shared" si="28"/>
        <v>CharMilton KeynesAge group50 years old and overAge group50 years old and over</v>
      </c>
      <c r="K903" s="325" t="s">
        <v>478</v>
      </c>
      <c r="L903" s="325" t="s">
        <v>90</v>
      </c>
      <c r="M903" s="325" t="str">
        <f t="shared" si="29"/>
        <v>Age group50 years old and over</v>
      </c>
      <c r="N903" s="325">
        <v>44.9</v>
      </c>
      <c r="O903" s="325">
        <v>31.6</v>
      </c>
      <c r="P903" s="325">
        <v>47</v>
      </c>
      <c r="Q903" s="325">
        <v>31.3</v>
      </c>
    </row>
    <row r="904" spans="1:17" x14ac:dyDescent="0.25">
      <c r="A904" s="325">
        <v>201718</v>
      </c>
      <c r="B904" s="325" t="s">
        <v>144</v>
      </c>
      <c r="C904" s="325" t="s">
        <v>123</v>
      </c>
      <c r="D904" s="325" t="s">
        <v>38</v>
      </c>
      <c r="E904" s="325" t="s">
        <v>138</v>
      </c>
      <c r="F904" s="325" t="s">
        <v>23</v>
      </c>
      <c r="G904" s="325">
        <v>931</v>
      </c>
      <c r="H904" s="325" t="s">
        <v>323</v>
      </c>
      <c r="I904" s="325" t="s">
        <v>11</v>
      </c>
      <c r="J904" s="325" t="str">
        <f t="shared" si="28"/>
        <v>CharOxfordshireAge group20 to 29 years oldAge group20 to 29 years old</v>
      </c>
      <c r="K904" s="325" t="s">
        <v>478</v>
      </c>
      <c r="L904" s="325" t="s">
        <v>58</v>
      </c>
      <c r="M904" s="325" t="str">
        <f t="shared" si="29"/>
        <v>Age group20 to 29 years old</v>
      </c>
      <c r="N904" s="325">
        <v>59.9</v>
      </c>
      <c r="O904" s="325">
        <v>16.5</v>
      </c>
      <c r="P904" s="325">
        <v>63</v>
      </c>
      <c r="Q904" s="325">
        <v>15.2</v>
      </c>
    </row>
    <row r="905" spans="1:17" x14ac:dyDescent="0.25">
      <c r="A905" s="325">
        <v>201718</v>
      </c>
      <c r="B905" s="325" t="s">
        <v>144</v>
      </c>
      <c r="C905" s="325" t="s">
        <v>123</v>
      </c>
      <c r="D905" s="325" t="s">
        <v>38</v>
      </c>
      <c r="E905" s="325" t="s">
        <v>138</v>
      </c>
      <c r="F905" s="325" t="s">
        <v>23</v>
      </c>
      <c r="G905" s="325">
        <v>931</v>
      </c>
      <c r="H905" s="325" t="s">
        <v>323</v>
      </c>
      <c r="I905" s="325" t="s">
        <v>11</v>
      </c>
      <c r="J905" s="325" t="str">
        <f t="shared" si="28"/>
        <v>CharOxfordshireAge group30 to 39 years oldAge group30 to 39 years old</v>
      </c>
      <c r="K905" s="325" t="s">
        <v>478</v>
      </c>
      <c r="L905" s="325" t="s">
        <v>57</v>
      </c>
      <c r="M905" s="325" t="str">
        <f t="shared" si="29"/>
        <v>Age group30 to 39 years old</v>
      </c>
      <c r="N905" s="325">
        <v>103.5</v>
      </c>
      <c r="O905" s="325">
        <v>28.5</v>
      </c>
      <c r="P905" s="325">
        <v>123</v>
      </c>
      <c r="Q905" s="325">
        <v>29.6</v>
      </c>
    </row>
    <row r="906" spans="1:17" x14ac:dyDescent="0.25">
      <c r="A906" s="325">
        <v>201718</v>
      </c>
      <c r="B906" s="325" t="s">
        <v>144</v>
      </c>
      <c r="C906" s="325" t="s">
        <v>123</v>
      </c>
      <c r="D906" s="325" t="s">
        <v>38</v>
      </c>
      <c r="E906" s="325" t="s">
        <v>138</v>
      </c>
      <c r="F906" s="325" t="s">
        <v>23</v>
      </c>
      <c r="G906" s="325">
        <v>931</v>
      </c>
      <c r="H906" s="325" t="s">
        <v>323</v>
      </c>
      <c r="I906" s="325" t="s">
        <v>11</v>
      </c>
      <c r="J906" s="325" t="str">
        <f t="shared" si="28"/>
        <v>CharOxfordshireAge group40 to 49 years oldAge group40 to 49 years old</v>
      </c>
      <c r="K906" s="325" t="s">
        <v>478</v>
      </c>
      <c r="L906" s="325" t="s">
        <v>61</v>
      </c>
      <c r="M906" s="325" t="str">
        <f t="shared" si="29"/>
        <v>Age group40 to 49 years old</v>
      </c>
      <c r="N906" s="325">
        <v>81.5</v>
      </c>
      <c r="O906" s="325">
        <v>22.4</v>
      </c>
      <c r="P906" s="325">
        <v>94</v>
      </c>
      <c r="Q906" s="325">
        <v>22.7</v>
      </c>
    </row>
    <row r="907" spans="1:17" x14ac:dyDescent="0.25">
      <c r="A907" s="325">
        <v>201718</v>
      </c>
      <c r="B907" s="325" t="s">
        <v>144</v>
      </c>
      <c r="C907" s="325" t="s">
        <v>123</v>
      </c>
      <c r="D907" s="325" t="s">
        <v>38</v>
      </c>
      <c r="E907" s="325" t="s">
        <v>138</v>
      </c>
      <c r="F907" s="325" t="s">
        <v>23</v>
      </c>
      <c r="G907" s="325">
        <v>931</v>
      </c>
      <c r="H907" s="325" t="s">
        <v>323</v>
      </c>
      <c r="I907" s="325" t="s">
        <v>11</v>
      </c>
      <c r="J907" s="325" t="str">
        <f t="shared" si="28"/>
        <v>CharOxfordshireAge group50 years old and overAge group50 years old and over</v>
      </c>
      <c r="K907" s="325" t="s">
        <v>478</v>
      </c>
      <c r="L907" s="325" t="s">
        <v>90</v>
      </c>
      <c r="M907" s="325" t="str">
        <f t="shared" si="29"/>
        <v>Age group50 years old and over</v>
      </c>
      <c r="N907" s="325">
        <v>118.5</v>
      </c>
      <c r="O907" s="325">
        <v>32.6</v>
      </c>
      <c r="P907" s="325">
        <v>135</v>
      </c>
      <c r="Q907" s="325">
        <v>32.5</v>
      </c>
    </row>
    <row r="908" spans="1:17" x14ac:dyDescent="0.25">
      <c r="A908" s="325">
        <v>201718</v>
      </c>
      <c r="B908" s="325" t="s">
        <v>144</v>
      </c>
      <c r="C908" s="325" t="s">
        <v>123</v>
      </c>
      <c r="D908" s="325" t="s">
        <v>38</v>
      </c>
      <c r="E908" s="325" t="s">
        <v>138</v>
      </c>
      <c r="F908" s="325" t="s">
        <v>23</v>
      </c>
      <c r="G908" s="325">
        <v>851</v>
      </c>
      <c r="H908" s="325" t="s">
        <v>324</v>
      </c>
      <c r="I908" s="325" t="s">
        <v>12</v>
      </c>
      <c r="J908" s="325" t="str">
        <f t="shared" si="28"/>
        <v>CharPortsmouthAge group20 to 29 years oldAge group20 to 29 years old</v>
      </c>
      <c r="K908" s="325" t="s">
        <v>478</v>
      </c>
      <c r="L908" s="325" t="s">
        <v>58</v>
      </c>
      <c r="M908" s="325" t="str">
        <f t="shared" si="29"/>
        <v>Age group20 to 29 years old</v>
      </c>
      <c r="N908" s="325">
        <v>31.9</v>
      </c>
      <c r="O908" s="325">
        <v>18.600000000000001</v>
      </c>
      <c r="P908" s="325">
        <v>33</v>
      </c>
      <c r="Q908" s="325">
        <v>17.600000000000001</v>
      </c>
    </row>
    <row r="909" spans="1:17" x14ac:dyDescent="0.25">
      <c r="A909" s="325">
        <v>201718</v>
      </c>
      <c r="B909" s="325" t="s">
        <v>144</v>
      </c>
      <c r="C909" s="325" t="s">
        <v>123</v>
      </c>
      <c r="D909" s="325" t="s">
        <v>38</v>
      </c>
      <c r="E909" s="325" t="s">
        <v>138</v>
      </c>
      <c r="F909" s="325" t="s">
        <v>23</v>
      </c>
      <c r="G909" s="325">
        <v>851</v>
      </c>
      <c r="H909" s="325" t="s">
        <v>324</v>
      </c>
      <c r="I909" s="325" t="s">
        <v>12</v>
      </c>
      <c r="J909" s="325" t="str">
        <f t="shared" si="28"/>
        <v>CharPortsmouthAge group30 to 39 years oldAge group30 to 39 years old</v>
      </c>
      <c r="K909" s="325" t="s">
        <v>478</v>
      </c>
      <c r="L909" s="325" t="s">
        <v>57</v>
      </c>
      <c r="M909" s="325" t="str">
        <f t="shared" si="29"/>
        <v>Age group30 to 39 years old</v>
      </c>
      <c r="N909" s="325">
        <v>59.9</v>
      </c>
      <c r="O909" s="325">
        <v>34.799999999999997</v>
      </c>
      <c r="P909" s="325">
        <v>66</v>
      </c>
      <c r="Q909" s="325">
        <v>35.299999999999997</v>
      </c>
    </row>
    <row r="910" spans="1:17" x14ac:dyDescent="0.25">
      <c r="A910" s="325">
        <v>201718</v>
      </c>
      <c r="B910" s="325" t="s">
        <v>144</v>
      </c>
      <c r="C910" s="325" t="s">
        <v>123</v>
      </c>
      <c r="D910" s="325" t="s">
        <v>38</v>
      </c>
      <c r="E910" s="325" t="s">
        <v>138</v>
      </c>
      <c r="F910" s="325" t="s">
        <v>23</v>
      </c>
      <c r="G910" s="325">
        <v>851</v>
      </c>
      <c r="H910" s="325" t="s">
        <v>324</v>
      </c>
      <c r="I910" s="325" t="s">
        <v>12</v>
      </c>
      <c r="J910" s="325" t="str">
        <f t="shared" si="28"/>
        <v>CharPortsmouthAge group40 to 49 years oldAge group40 to 49 years old</v>
      </c>
      <c r="K910" s="325" t="s">
        <v>478</v>
      </c>
      <c r="L910" s="325" t="s">
        <v>61</v>
      </c>
      <c r="M910" s="325" t="str">
        <f t="shared" si="29"/>
        <v>Age group40 to 49 years old</v>
      </c>
      <c r="N910" s="325">
        <v>25.8</v>
      </c>
      <c r="O910" s="325">
        <v>15</v>
      </c>
      <c r="P910" s="325">
        <v>29</v>
      </c>
      <c r="Q910" s="325">
        <v>15.5</v>
      </c>
    </row>
    <row r="911" spans="1:17" x14ac:dyDescent="0.25">
      <c r="A911" s="325">
        <v>201718</v>
      </c>
      <c r="B911" s="325" t="s">
        <v>144</v>
      </c>
      <c r="C911" s="325" t="s">
        <v>123</v>
      </c>
      <c r="D911" s="325" t="s">
        <v>38</v>
      </c>
      <c r="E911" s="325" t="s">
        <v>138</v>
      </c>
      <c r="F911" s="325" t="s">
        <v>23</v>
      </c>
      <c r="G911" s="325">
        <v>851</v>
      </c>
      <c r="H911" s="325" t="s">
        <v>324</v>
      </c>
      <c r="I911" s="325" t="s">
        <v>12</v>
      </c>
      <c r="J911" s="325" t="str">
        <f t="shared" si="28"/>
        <v>CharPortsmouthAge group50 years old and overAge group50 years old and over</v>
      </c>
      <c r="K911" s="325" t="s">
        <v>478</v>
      </c>
      <c r="L911" s="325" t="s">
        <v>90</v>
      </c>
      <c r="M911" s="325" t="str">
        <f t="shared" si="29"/>
        <v>Age group50 years old and over</v>
      </c>
      <c r="N911" s="325">
        <v>54.4</v>
      </c>
      <c r="O911" s="325">
        <v>31.6</v>
      </c>
      <c r="P911" s="325">
        <v>59</v>
      </c>
      <c r="Q911" s="325">
        <v>31.6</v>
      </c>
    </row>
    <row r="912" spans="1:17" x14ac:dyDescent="0.25">
      <c r="A912" s="325">
        <v>201718</v>
      </c>
      <c r="B912" s="325" t="s">
        <v>144</v>
      </c>
      <c r="C912" s="325" t="s">
        <v>123</v>
      </c>
      <c r="D912" s="325" t="s">
        <v>38</v>
      </c>
      <c r="E912" s="325" t="s">
        <v>138</v>
      </c>
      <c r="F912" s="325" t="s">
        <v>23</v>
      </c>
      <c r="G912" s="325">
        <v>870</v>
      </c>
      <c r="H912" s="325" t="s">
        <v>325</v>
      </c>
      <c r="I912" s="325" t="s">
        <v>3</v>
      </c>
      <c r="J912" s="325" t="str">
        <f t="shared" si="28"/>
        <v>CharReadingAge group20 to 29 years oldAge group20 to 29 years old</v>
      </c>
      <c r="K912" s="325" t="s">
        <v>478</v>
      </c>
      <c r="L912" s="325" t="s">
        <v>58</v>
      </c>
      <c r="M912" s="325" t="str">
        <f t="shared" si="29"/>
        <v>Age group20 to 29 years old</v>
      </c>
      <c r="N912" s="325">
        <v>7</v>
      </c>
      <c r="O912" s="325">
        <v>7.2</v>
      </c>
      <c r="P912" s="325">
        <v>7</v>
      </c>
      <c r="Q912" s="325">
        <v>6.7</v>
      </c>
    </row>
    <row r="913" spans="1:17" x14ac:dyDescent="0.25">
      <c r="A913" s="325">
        <v>201718</v>
      </c>
      <c r="B913" s="325" t="s">
        <v>144</v>
      </c>
      <c r="C913" s="325" t="s">
        <v>123</v>
      </c>
      <c r="D913" s="325" t="s">
        <v>38</v>
      </c>
      <c r="E913" s="325" t="s">
        <v>138</v>
      </c>
      <c r="F913" s="325" t="s">
        <v>23</v>
      </c>
      <c r="G913" s="325">
        <v>870</v>
      </c>
      <c r="H913" s="325" t="s">
        <v>325</v>
      </c>
      <c r="I913" s="325" t="s">
        <v>3</v>
      </c>
      <c r="J913" s="325" t="str">
        <f t="shared" si="28"/>
        <v>CharReadingAge group30 to 39 years oldAge group30 to 39 years old</v>
      </c>
      <c r="K913" s="325" t="s">
        <v>478</v>
      </c>
      <c r="L913" s="325" t="s">
        <v>57</v>
      </c>
      <c r="M913" s="325" t="str">
        <f t="shared" si="29"/>
        <v>Age group30 to 39 years old</v>
      </c>
      <c r="N913" s="325">
        <v>27.8</v>
      </c>
      <c r="O913" s="325">
        <v>28.7</v>
      </c>
      <c r="P913" s="325">
        <v>30</v>
      </c>
      <c r="Q913" s="325">
        <v>28.6</v>
      </c>
    </row>
    <row r="914" spans="1:17" x14ac:dyDescent="0.25">
      <c r="A914" s="325">
        <v>201718</v>
      </c>
      <c r="B914" s="325" t="s">
        <v>144</v>
      </c>
      <c r="C914" s="325" t="s">
        <v>123</v>
      </c>
      <c r="D914" s="325" t="s">
        <v>38</v>
      </c>
      <c r="E914" s="325" t="s">
        <v>138</v>
      </c>
      <c r="F914" s="325" t="s">
        <v>23</v>
      </c>
      <c r="G914" s="325">
        <v>870</v>
      </c>
      <c r="H914" s="325" t="s">
        <v>325</v>
      </c>
      <c r="I914" s="325" t="s">
        <v>3</v>
      </c>
      <c r="J914" s="325" t="str">
        <f t="shared" si="28"/>
        <v>CharReadingAge group40 to 49 years oldAge group40 to 49 years old</v>
      </c>
      <c r="K914" s="325" t="s">
        <v>478</v>
      </c>
      <c r="L914" s="325" t="s">
        <v>61</v>
      </c>
      <c r="M914" s="325" t="str">
        <f t="shared" si="29"/>
        <v>Age group40 to 49 years old</v>
      </c>
      <c r="N914" s="325">
        <v>22.6</v>
      </c>
      <c r="O914" s="325">
        <v>23.3</v>
      </c>
      <c r="P914" s="325">
        <v>25</v>
      </c>
      <c r="Q914" s="325">
        <v>23.8</v>
      </c>
    </row>
    <row r="915" spans="1:17" x14ac:dyDescent="0.25">
      <c r="A915" s="325">
        <v>201718</v>
      </c>
      <c r="B915" s="325" t="s">
        <v>144</v>
      </c>
      <c r="C915" s="325" t="s">
        <v>123</v>
      </c>
      <c r="D915" s="325" t="s">
        <v>38</v>
      </c>
      <c r="E915" s="325" t="s">
        <v>138</v>
      </c>
      <c r="F915" s="325" t="s">
        <v>23</v>
      </c>
      <c r="G915" s="325">
        <v>870</v>
      </c>
      <c r="H915" s="325" t="s">
        <v>325</v>
      </c>
      <c r="I915" s="325" t="s">
        <v>3</v>
      </c>
      <c r="J915" s="325" t="str">
        <f t="shared" si="28"/>
        <v>CharReadingAge group50 years old and overAge group50 years old and over</v>
      </c>
      <c r="K915" s="325" t="s">
        <v>478</v>
      </c>
      <c r="L915" s="325" t="s">
        <v>90</v>
      </c>
      <c r="M915" s="325" t="str">
        <f t="shared" si="29"/>
        <v>Age group50 years old and over</v>
      </c>
      <c r="N915" s="325">
        <v>39.4</v>
      </c>
      <c r="O915" s="325">
        <v>40.700000000000003</v>
      </c>
      <c r="P915" s="325">
        <v>43</v>
      </c>
      <c r="Q915" s="325">
        <v>41</v>
      </c>
    </row>
    <row r="916" spans="1:17" x14ac:dyDescent="0.25">
      <c r="A916" s="325">
        <v>201718</v>
      </c>
      <c r="B916" s="325" t="s">
        <v>144</v>
      </c>
      <c r="C916" s="325" t="s">
        <v>123</v>
      </c>
      <c r="D916" s="325" t="s">
        <v>38</v>
      </c>
      <c r="E916" s="325" t="s">
        <v>138</v>
      </c>
      <c r="F916" s="325" t="s">
        <v>23</v>
      </c>
      <c r="G916" s="325">
        <v>871</v>
      </c>
      <c r="H916" s="325" t="s">
        <v>326</v>
      </c>
      <c r="I916" s="325" t="s">
        <v>13</v>
      </c>
      <c r="J916" s="325" t="str">
        <f t="shared" si="28"/>
        <v>CharSloughAge group20 to 29 years oldAge group20 to 29 years old</v>
      </c>
      <c r="K916" s="325" t="s">
        <v>478</v>
      </c>
      <c r="L916" s="325" t="s">
        <v>58</v>
      </c>
      <c r="M916" s="325" t="str">
        <f t="shared" si="29"/>
        <v>Age group20 to 29 years old</v>
      </c>
      <c r="N916" s="325">
        <v>12</v>
      </c>
      <c r="O916" s="325">
        <v>12.8</v>
      </c>
      <c r="P916" s="325">
        <v>13</v>
      </c>
      <c r="Q916" s="325">
        <v>13.1</v>
      </c>
    </row>
    <row r="917" spans="1:17" x14ac:dyDescent="0.25">
      <c r="A917" s="325">
        <v>201718</v>
      </c>
      <c r="B917" s="325" t="s">
        <v>144</v>
      </c>
      <c r="C917" s="325" t="s">
        <v>123</v>
      </c>
      <c r="D917" s="325" t="s">
        <v>38</v>
      </c>
      <c r="E917" s="325" t="s">
        <v>138</v>
      </c>
      <c r="F917" s="325" t="s">
        <v>23</v>
      </c>
      <c r="G917" s="325">
        <v>871</v>
      </c>
      <c r="H917" s="325" t="s">
        <v>326</v>
      </c>
      <c r="I917" s="325" t="s">
        <v>13</v>
      </c>
      <c r="J917" s="325" t="str">
        <f t="shared" si="28"/>
        <v>CharSloughAge group30 to 39 years oldAge group30 to 39 years old</v>
      </c>
      <c r="K917" s="325" t="s">
        <v>478</v>
      </c>
      <c r="L917" s="325" t="s">
        <v>57</v>
      </c>
      <c r="M917" s="325" t="str">
        <f t="shared" si="29"/>
        <v>Age group30 to 39 years old</v>
      </c>
      <c r="N917" s="325">
        <v>28.8</v>
      </c>
      <c r="O917" s="325">
        <v>30.6</v>
      </c>
      <c r="P917" s="325">
        <v>30</v>
      </c>
      <c r="Q917" s="325">
        <v>30.3</v>
      </c>
    </row>
    <row r="918" spans="1:17" x14ac:dyDescent="0.25">
      <c r="A918" s="325">
        <v>201718</v>
      </c>
      <c r="B918" s="325" t="s">
        <v>144</v>
      </c>
      <c r="C918" s="325" t="s">
        <v>123</v>
      </c>
      <c r="D918" s="325" t="s">
        <v>38</v>
      </c>
      <c r="E918" s="325" t="s">
        <v>138</v>
      </c>
      <c r="F918" s="325" t="s">
        <v>23</v>
      </c>
      <c r="G918" s="325">
        <v>871</v>
      </c>
      <c r="H918" s="325" t="s">
        <v>326</v>
      </c>
      <c r="I918" s="325" t="s">
        <v>13</v>
      </c>
      <c r="J918" s="325" t="str">
        <f t="shared" si="28"/>
        <v>CharSloughAge group40 to 49 years oldAge group40 to 49 years old</v>
      </c>
      <c r="K918" s="325" t="s">
        <v>478</v>
      </c>
      <c r="L918" s="325" t="s">
        <v>61</v>
      </c>
      <c r="M918" s="325" t="str">
        <f t="shared" si="29"/>
        <v>Age group40 to 49 years old</v>
      </c>
      <c r="N918" s="325">
        <v>25</v>
      </c>
      <c r="O918" s="325">
        <v>26.6</v>
      </c>
      <c r="P918" s="325">
        <v>26</v>
      </c>
      <c r="Q918" s="325">
        <v>26.3</v>
      </c>
    </row>
    <row r="919" spans="1:17" x14ac:dyDescent="0.25">
      <c r="A919" s="325">
        <v>201718</v>
      </c>
      <c r="B919" s="325" t="s">
        <v>144</v>
      </c>
      <c r="C919" s="325" t="s">
        <v>123</v>
      </c>
      <c r="D919" s="325" t="s">
        <v>38</v>
      </c>
      <c r="E919" s="325" t="s">
        <v>138</v>
      </c>
      <c r="F919" s="325" t="s">
        <v>23</v>
      </c>
      <c r="G919" s="325">
        <v>871</v>
      </c>
      <c r="H919" s="325" t="s">
        <v>326</v>
      </c>
      <c r="I919" s="325" t="s">
        <v>13</v>
      </c>
      <c r="J919" s="325" t="str">
        <f t="shared" si="28"/>
        <v>CharSloughAge group50 years old and overAge group50 years old and over</v>
      </c>
      <c r="K919" s="325" t="s">
        <v>478</v>
      </c>
      <c r="L919" s="325" t="s">
        <v>90</v>
      </c>
      <c r="M919" s="325" t="str">
        <f t="shared" si="29"/>
        <v>Age group50 years old and over</v>
      </c>
      <c r="N919" s="325">
        <v>28.2</v>
      </c>
      <c r="O919" s="325">
        <v>30</v>
      </c>
      <c r="P919" s="325">
        <v>30</v>
      </c>
      <c r="Q919" s="325">
        <v>30.3</v>
      </c>
    </row>
    <row r="920" spans="1:17" x14ac:dyDescent="0.25">
      <c r="A920" s="325">
        <v>201718</v>
      </c>
      <c r="B920" s="325" t="s">
        <v>144</v>
      </c>
      <c r="C920" s="325" t="s">
        <v>123</v>
      </c>
      <c r="D920" s="325" t="s">
        <v>38</v>
      </c>
      <c r="E920" s="325" t="s">
        <v>138</v>
      </c>
      <c r="F920" s="325" t="s">
        <v>23</v>
      </c>
      <c r="G920" s="325">
        <v>852</v>
      </c>
      <c r="H920" s="325" t="s">
        <v>327</v>
      </c>
      <c r="I920" s="325" t="s">
        <v>14</v>
      </c>
      <c r="J920" s="325" t="str">
        <f t="shared" si="28"/>
        <v>CharSouthamptonAge group20 to 29 years oldAge group20 to 29 years old</v>
      </c>
      <c r="K920" s="325" t="s">
        <v>478</v>
      </c>
      <c r="L920" s="325" t="s">
        <v>58</v>
      </c>
      <c r="M920" s="325" t="str">
        <f t="shared" si="29"/>
        <v>Age group20 to 29 years old</v>
      </c>
      <c r="N920" s="325">
        <v>28.8</v>
      </c>
      <c r="O920" s="325">
        <v>15.9</v>
      </c>
      <c r="P920" s="325">
        <v>30</v>
      </c>
      <c r="Q920" s="325">
        <v>15.2</v>
      </c>
    </row>
    <row r="921" spans="1:17" x14ac:dyDescent="0.25">
      <c r="A921" s="325">
        <v>201718</v>
      </c>
      <c r="B921" s="325" t="s">
        <v>144</v>
      </c>
      <c r="C921" s="325" t="s">
        <v>123</v>
      </c>
      <c r="D921" s="325" t="s">
        <v>38</v>
      </c>
      <c r="E921" s="325" t="s">
        <v>138</v>
      </c>
      <c r="F921" s="325" t="s">
        <v>23</v>
      </c>
      <c r="G921" s="325">
        <v>852</v>
      </c>
      <c r="H921" s="325" t="s">
        <v>327</v>
      </c>
      <c r="I921" s="325" t="s">
        <v>14</v>
      </c>
      <c r="J921" s="325" t="str">
        <f t="shared" si="28"/>
        <v>CharSouthamptonAge group30 to 39 years oldAge group30 to 39 years old</v>
      </c>
      <c r="K921" s="325" t="s">
        <v>478</v>
      </c>
      <c r="L921" s="325" t="s">
        <v>57</v>
      </c>
      <c r="M921" s="325" t="str">
        <f t="shared" si="29"/>
        <v>Age group30 to 39 years old</v>
      </c>
      <c r="N921" s="325">
        <v>49.8</v>
      </c>
      <c r="O921" s="325">
        <v>27.6</v>
      </c>
      <c r="P921" s="325">
        <v>56</v>
      </c>
      <c r="Q921" s="325">
        <v>28.3</v>
      </c>
    </row>
    <row r="922" spans="1:17" x14ac:dyDescent="0.25">
      <c r="A922" s="325">
        <v>201718</v>
      </c>
      <c r="B922" s="325" t="s">
        <v>144</v>
      </c>
      <c r="C922" s="325" t="s">
        <v>123</v>
      </c>
      <c r="D922" s="325" t="s">
        <v>38</v>
      </c>
      <c r="E922" s="325" t="s">
        <v>138</v>
      </c>
      <c r="F922" s="325" t="s">
        <v>23</v>
      </c>
      <c r="G922" s="325">
        <v>852</v>
      </c>
      <c r="H922" s="325" t="s">
        <v>327</v>
      </c>
      <c r="I922" s="325" t="s">
        <v>14</v>
      </c>
      <c r="J922" s="325" t="str">
        <f t="shared" si="28"/>
        <v>CharSouthamptonAge group40 to 49 years oldAge group40 to 49 years old</v>
      </c>
      <c r="K922" s="325" t="s">
        <v>478</v>
      </c>
      <c r="L922" s="325" t="s">
        <v>61</v>
      </c>
      <c r="M922" s="325" t="str">
        <f t="shared" si="29"/>
        <v>Age group40 to 49 years old</v>
      </c>
      <c r="N922" s="325">
        <v>53.2</v>
      </c>
      <c r="O922" s="325">
        <v>29.4</v>
      </c>
      <c r="P922" s="325">
        <v>58</v>
      </c>
      <c r="Q922" s="325">
        <v>29.3</v>
      </c>
    </row>
    <row r="923" spans="1:17" x14ac:dyDescent="0.25">
      <c r="A923" s="325">
        <v>201718</v>
      </c>
      <c r="B923" s="325" t="s">
        <v>144</v>
      </c>
      <c r="C923" s="325" t="s">
        <v>123</v>
      </c>
      <c r="D923" s="325" t="s">
        <v>38</v>
      </c>
      <c r="E923" s="325" t="s">
        <v>138</v>
      </c>
      <c r="F923" s="325" t="s">
        <v>23</v>
      </c>
      <c r="G923" s="325">
        <v>852</v>
      </c>
      <c r="H923" s="325" t="s">
        <v>327</v>
      </c>
      <c r="I923" s="325" t="s">
        <v>14</v>
      </c>
      <c r="J923" s="325" t="str">
        <f t="shared" si="28"/>
        <v>CharSouthamptonAge group50 years old and overAge group50 years old and over</v>
      </c>
      <c r="K923" s="325" t="s">
        <v>478</v>
      </c>
      <c r="L923" s="325" t="s">
        <v>90</v>
      </c>
      <c r="M923" s="325" t="str">
        <f t="shared" si="29"/>
        <v>Age group50 years old and over</v>
      </c>
      <c r="N923" s="325">
        <v>48.9</v>
      </c>
      <c r="O923" s="325">
        <v>27.1</v>
      </c>
      <c r="P923" s="325">
        <v>54</v>
      </c>
      <c r="Q923" s="325">
        <v>27.3</v>
      </c>
    </row>
    <row r="924" spans="1:17" x14ac:dyDescent="0.25">
      <c r="A924" s="325">
        <v>201718</v>
      </c>
      <c r="B924" s="325" t="s">
        <v>144</v>
      </c>
      <c r="C924" s="325" t="s">
        <v>123</v>
      </c>
      <c r="D924" s="325" t="s">
        <v>38</v>
      </c>
      <c r="E924" s="325" t="s">
        <v>138</v>
      </c>
      <c r="F924" s="325" t="s">
        <v>23</v>
      </c>
      <c r="G924" s="325">
        <v>936</v>
      </c>
      <c r="H924" s="325" t="s">
        <v>328</v>
      </c>
      <c r="I924" s="325" t="s">
        <v>7</v>
      </c>
      <c r="J924" s="325" t="str">
        <f t="shared" si="28"/>
        <v>CharSurreyAge group20 to 29 years oldAge group20 to 29 years old</v>
      </c>
      <c r="K924" s="325" t="s">
        <v>478</v>
      </c>
      <c r="L924" s="325" t="s">
        <v>58</v>
      </c>
      <c r="M924" s="325" t="str">
        <f t="shared" si="29"/>
        <v>Age group20 to 29 years old</v>
      </c>
      <c r="N924" s="325">
        <v>60.4</v>
      </c>
      <c r="O924" s="325">
        <v>12.8</v>
      </c>
      <c r="P924" s="325">
        <v>62</v>
      </c>
      <c r="Q924" s="325">
        <v>11.6</v>
      </c>
    </row>
    <row r="925" spans="1:17" x14ac:dyDescent="0.25">
      <c r="A925" s="325">
        <v>201718</v>
      </c>
      <c r="B925" s="325" t="s">
        <v>144</v>
      </c>
      <c r="C925" s="325" t="s">
        <v>123</v>
      </c>
      <c r="D925" s="325" t="s">
        <v>38</v>
      </c>
      <c r="E925" s="325" t="s">
        <v>138</v>
      </c>
      <c r="F925" s="325" t="s">
        <v>23</v>
      </c>
      <c r="G925" s="325">
        <v>936</v>
      </c>
      <c r="H925" s="325" t="s">
        <v>328</v>
      </c>
      <c r="I925" s="325" t="s">
        <v>7</v>
      </c>
      <c r="J925" s="325" t="str">
        <f t="shared" si="28"/>
        <v>CharSurreyAge group30 to 39 years oldAge group30 to 39 years old</v>
      </c>
      <c r="K925" s="325" t="s">
        <v>478</v>
      </c>
      <c r="L925" s="325" t="s">
        <v>57</v>
      </c>
      <c r="M925" s="325" t="str">
        <f t="shared" si="29"/>
        <v>Age group30 to 39 years old</v>
      </c>
      <c r="N925" s="325">
        <v>149.6</v>
      </c>
      <c r="O925" s="325">
        <v>31.8</v>
      </c>
      <c r="P925" s="325">
        <v>172</v>
      </c>
      <c r="Q925" s="325">
        <v>32.299999999999997</v>
      </c>
    </row>
    <row r="926" spans="1:17" x14ac:dyDescent="0.25">
      <c r="A926" s="325">
        <v>201718</v>
      </c>
      <c r="B926" s="325" t="s">
        <v>144</v>
      </c>
      <c r="C926" s="325" t="s">
        <v>123</v>
      </c>
      <c r="D926" s="325" t="s">
        <v>38</v>
      </c>
      <c r="E926" s="325" t="s">
        <v>138</v>
      </c>
      <c r="F926" s="325" t="s">
        <v>23</v>
      </c>
      <c r="G926" s="325">
        <v>936</v>
      </c>
      <c r="H926" s="325" t="s">
        <v>328</v>
      </c>
      <c r="I926" s="325" t="s">
        <v>7</v>
      </c>
      <c r="J926" s="325" t="str">
        <f t="shared" si="28"/>
        <v>CharSurreyAge group40 to 49 years oldAge group40 to 49 years old</v>
      </c>
      <c r="K926" s="325" t="s">
        <v>478</v>
      </c>
      <c r="L926" s="325" t="s">
        <v>61</v>
      </c>
      <c r="M926" s="325" t="str">
        <f t="shared" si="29"/>
        <v>Age group40 to 49 years old</v>
      </c>
      <c r="N926" s="325">
        <v>108.2</v>
      </c>
      <c r="O926" s="325">
        <v>23</v>
      </c>
      <c r="P926" s="325">
        <v>126</v>
      </c>
      <c r="Q926" s="325">
        <v>23.6</v>
      </c>
    </row>
    <row r="927" spans="1:17" x14ac:dyDescent="0.25">
      <c r="A927" s="325">
        <v>201718</v>
      </c>
      <c r="B927" s="325" t="s">
        <v>144</v>
      </c>
      <c r="C927" s="325" t="s">
        <v>123</v>
      </c>
      <c r="D927" s="325" t="s">
        <v>38</v>
      </c>
      <c r="E927" s="325" t="s">
        <v>138</v>
      </c>
      <c r="F927" s="325" t="s">
        <v>23</v>
      </c>
      <c r="G927" s="325">
        <v>936</v>
      </c>
      <c r="H927" s="325" t="s">
        <v>328</v>
      </c>
      <c r="I927" s="325" t="s">
        <v>7</v>
      </c>
      <c r="J927" s="325" t="str">
        <f t="shared" si="28"/>
        <v>CharSurreyAge group50 years old and overAge group50 years old and over</v>
      </c>
      <c r="K927" s="325" t="s">
        <v>478</v>
      </c>
      <c r="L927" s="325" t="s">
        <v>90</v>
      </c>
      <c r="M927" s="325" t="str">
        <f t="shared" si="29"/>
        <v>Age group50 years old and over</v>
      </c>
      <c r="N927" s="325">
        <v>152.69999999999999</v>
      </c>
      <c r="O927" s="325">
        <v>32.4</v>
      </c>
      <c r="P927" s="325">
        <v>173</v>
      </c>
      <c r="Q927" s="325">
        <v>32.5</v>
      </c>
    </row>
    <row r="928" spans="1:17" x14ac:dyDescent="0.25">
      <c r="A928" s="325">
        <v>201718</v>
      </c>
      <c r="B928" s="325" t="s">
        <v>144</v>
      </c>
      <c r="C928" s="325" t="s">
        <v>123</v>
      </c>
      <c r="D928" s="325" t="s">
        <v>38</v>
      </c>
      <c r="E928" s="325" t="s">
        <v>138</v>
      </c>
      <c r="F928" s="325" t="s">
        <v>23</v>
      </c>
      <c r="G928" s="325">
        <v>869</v>
      </c>
      <c r="H928" s="325" t="s">
        <v>329</v>
      </c>
      <c r="I928" s="325" t="s">
        <v>15</v>
      </c>
      <c r="J928" s="325" t="str">
        <f t="shared" si="28"/>
        <v>CharWest BerkshireAge group20 to 29 years oldAge group20 to 29 years old</v>
      </c>
      <c r="K928" s="325" t="s">
        <v>478</v>
      </c>
      <c r="L928" s="325" t="s">
        <v>58</v>
      </c>
      <c r="M928" s="325" t="str">
        <f t="shared" si="29"/>
        <v>Age group20 to 29 years old</v>
      </c>
      <c r="N928" s="325">
        <v>9</v>
      </c>
      <c r="O928" s="325">
        <v>11.1</v>
      </c>
      <c r="P928" s="325">
        <v>9</v>
      </c>
      <c r="Q928" s="325">
        <v>10.6</v>
      </c>
    </row>
    <row r="929" spans="1:17" x14ac:dyDescent="0.25">
      <c r="A929" s="325">
        <v>201718</v>
      </c>
      <c r="B929" s="325" t="s">
        <v>144</v>
      </c>
      <c r="C929" s="325" t="s">
        <v>123</v>
      </c>
      <c r="D929" s="325" t="s">
        <v>38</v>
      </c>
      <c r="E929" s="325" t="s">
        <v>138</v>
      </c>
      <c r="F929" s="325" t="s">
        <v>23</v>
      </c>
      <c r="G929" s="325">
        <v>869</v>
      </c>
      <c r="H929" s="325" t="s">
        <v>329</v>
      </c>
      <c r="I929" s="325" t="s">
        <v>15</v>
      </c>
      <c r="J929" s="325" t="str">
        <f t="shared" si="28"/>
        <v>CharWest BerkshireAge group30 to 39 years oldAge group30 to 39 years old</v>
      </c>
      <c r="K929" s="325" t="s">
        <v>478</v>
      </c>
      <c r="L929" s="325" t="s">
        <v>57</v>
      </c>
      <c r="M929" s="325" t="str">
        <f t="shared" si="29"/>
        <v>Age group30 to 39 years old</v>
      </c>
      <c r="N929" s="325">
        <v>20.8</v>
      </c>
      <c r="O929" s="325">
        <v>25.8</v>
      </c>
      <c r="P929" s="325">
        <v>23</v>
      </c>
      <c r="Q929" s="325">
        <v>27.1</v>
      </c>
    </row>
    <row r="930" spans="1:17" x14ac:dyDescent="0.25">
      <c r="A930" s="325">
        <v>201718</v>
      </c>
      <c r="B930" s="325" t="s">
        <v>144</v>
      </c>
      <c r="C930" s="325" t="s">
        <v>123</v>
      </c>
      <c r="D930" s="325" t="s">
        <v>38</v>
      </c>
      <c r="E930" s="325" t="s">
        <v>138</v>
      </c>
      <c r="F930" s="325" t="s">
        <v>23</v>
      </c>
      <c r="G930" s="325">
        <v>869</v>
      </c>
      <c r="H930" s="325" t="s">
        <v>329</v>
      </c>
      <c r="I930" s="325" t="s">
        <v>15</v>
      </c>
      <c r="J930" s="325" t="str">
        <f t="shared" si="28"/>
        <v>CharWest BerkshireAge group40 to 49 years oldAge group40 to 49 years old</v>
      </c>
      <c r="K930" s="325" t="s">
        <v>478</v>
      </c>
      <c r="L930" s="325" t="s">
        <v>61</v>
      </c>
      <c r="M930" s="325" t="str">
        <f t="shared" si="29"/>
        <v>Age group40 to 49 years old</v>
      </c>
      <c r="N930" s="325">
        <v>25.9</v>
      </c>
      <c r="O930" s="325">
        <v>32.1</v>
      </c>
      <c r="P930" s="325">
        <v>27</v>
      </c>
      <c r="Q930" s="325">
        <v>31.8</v>
      </c>
    </row>
    <row r="931" spans="1:17" x14ac:dyDescent="0.25">
      <c r="A931" s="325">
        <v>201718</v>
      </c>
      <c r="B931" s="325" t="s">
        <v>144</v>
      </c>
      <c r="C931" s="325" t="s">
        <v>123</v>
      </c>
      <c r="D931" s="325" t="s">
        <v>38</v>
      </c>
      <c r="E931" s="325" t="s">
        <v>138</v>
      </c>
      <c r="F931" s="325" t="s">
        <v>23</v>
      </c>
      <c r="G931" s="325">
        <v>869</v>
      </c>
      <c r="H931" s="325" t="s">
        <v>329</v>
      </c>
      <c r="I931" s="325" t="s">
        <v>15</v>
      </c>
      <c r="J931" s="325" t="str">
        <f t="shared" si="28"/>
        <v>CharWest BerkshireAge group50 years old and overAge group50 years old and over</v>
      </c>
      <c r="K931" s="325" t="s">
        <v>478</v>
      </c>
      <c r="L931" s="325" t="s">
        <v>90</v>
      </c>
      <c r="M931" s="325" t="str">
        <f t="shared" si="29"/>
        <v>Age group50 years old and over</v>
      </c>
      <c r="N931" s="325">
        <v>25.1</v>
      </c>
      <c r="O931" s="325">
        <v>31</v>
      </c>
      <c r="P931" s="325">
        <v>26</v>
      </c>
      <c r="Q931" s="325">
        <v>30.6</v>
      </c>
    </row>
    <row r="932" spans="1:17" x14ac:dyDescent="0.25">
      <c r="A932" s="325">
        <v>201718</v>
      </c>
      <c r="B932" s="325" t="s">
        <v>144</v>
      </c>
      <c r="C932" s="325" t="s">
        <v>123</v>
      </c>
      <c r="D932" s="325" t="s">
        <v>38</v>
      </c>
      <c r="E932" s="325" t="s">
        <v>138</v>
      </c>
      <c r="F932" s="325" t="s">
        <v>23</v>
      </c>
      <c r="G932" s="325">
        <v>938</v>
      </c>
      <c r="H932" s="325" t="s">
        <v>330</v>
      </c>
      <c r="I932" s="325" t="s">
        <v>5</v>
      </c>
      <c r="J932" s="325" t="str">
        <f t="shared" si="28"/>
        <v>CharWest SussexAge group20 to 29 years oldAge group20 to 29 years old</v>
      </c>
      <c r="K932" s="325" t="s">
        <v>478</v>
      </c>
      <c r="L932" s="325" t="s">
        <v>58</v>
      </c>
      <c r="M932" s="325" t="str">
        <f t="shared" si="29"/>
        <v>Age group20 to 29 years old</v>
      </c>
      <c r="N932" s="325">
        <v>61.5</v>
      </c>
      <c r="O932" s="325">
        <v>14.2</v>
      </c>
      <c r="P932" s="325">
        <v>63</v>
      </c>
      <c r="Q932" s="325">
        <v>13.4</v>
      </c>
    </row>
    <row r="933" spans="1:17" x14ac:dyDescent="0.25">
      <c r="A933" s="325">
        <v>201718</v>
      </c>
      <c r="B933" s="325" t="s">
        <v>144</v>
      </c>
      <c r="C933" s="325" t="s">
        <v>123</v>
      </c>
      <c r="D933" s="325" t="s">
        <v>38</v>
      </c>
      <c r="E933" s="325" t="s">
        <v>138</v>
      </c>
      <c r="F933" s="325" t="s">
        <v>23</v>
      </c>
      <c r="G933" s="325">
        <v>938</v>
      </c>
      <c r="H933" s="325" t="s">
        <v>330</v>
      </c>
      <c r="I933" s="325" t="s">
        <v>5</v>
      </c>
      <c r="J933" s="325" t="str">
        <f t="shared" si="28"/>
        <v>CharWest SussexAge group30 to 39 years oldAge group30 to 39 years old</v>
      </c>
      <c r="K933" s="325" t="s">
        <v>478</v>
      </c>
      <c r="L933" s="325" t="s">
        <v>57</v>
      </c>
      <c r="M933" s="325" t="str">
        <f t="shared" si="29"/>
        <v>Age group30 to 39 years old</v>
      </c>
      <c r="N933" s="325">
        <v>123.6</v>
      </c>
      <c r="O933" s="325">
        <v>28.5</v>
      </c>
      <c r="P933" s="325">
        <v>133</v>
      </c>
      <c r="Q933" s="325">
        <v>28.3</v>
      </c>
    </row>
    <row r="934" spans="1:17" x14ac:dyDescent="0.25">
      <c r="A934" s="325">
        <v>201718</v>
      </c>
      <c r="B934" s="325" t="s">
        <v>144</v>
      </c>
      <c r="C934" s="325" t="s">
        <v>123</v>
      </c>
      <c r="D934" s="325" t="s">
        <v>38</v>
      </c>
      <c r="E934" s="325" t="s">
        <v>138</v>
      </c>
      <c r="F934" s="325" t="s">
        <v>23</v>
      </c>
      <c r="G934" s="325">
        <v>938</v>
      </c>
      <c r="H934" s="325" t="s">
        <v>330</v>
      </c>
      <c r="I934" s="325" t="s">
        <v>5</v>
      </c>
      <c r="J934" s="325" t="str">
        <f t="shared" si="28"/>
        <v>CharWest SussexAge group40 to 49 years oldAge group40 to 49 years old</v>
      </c>
      <c r="K934" s="325" t="s">
        <v>478</v>
      </c>
      <c r="L934" s="325" t="s">
        <v>61</v>
      </c>
      <c r="M934" s="325" t="str">
        <f t="shared" si="29"/>
        <v>Age group40 to 49 years old</v>
      </c>
      <c r="N934" s="325">
        <v>119.5</v>
      </c>
      <c r="O934" s="325">
        <v>27.6</v>
      </c>
      <c r="P934" s="325">
        <v>131</v>
      </c>
      <c r="Q934" s="325">
        <v>27.9</v>
      </c>
    </row>
    <row r="935" spans="1:17" x14ac:dyDescent="0.25">
      <c r="A935" s="325">
        <v>201718</v>
      </c>
      <c r="B935" s="325" t="s">
        <v>144</v>
      </c>
      <c r="C935" s="325" t="s">
        <v>123</v>
      </c>
      <c r="D935" s="325" t="s">
        <v>38</v>
      </c>
      <c r="E935" s="325" t="s">
        <v>138</v>
      </c>
      <c r="F935" s="325" t="s">
        <v>23</v>
      </c>
      <c r="G935" s="325">
        <v>938</v>
      </c>
      <c r="H935" s="325" t="s">
        <v>330</v>
      </c>
      <c r="I935" s="325" t="s">
        <v>5</v>
      </c>
      <c r="J935" s="325" t="str">
        <f t="shared" si="28"/>
        <v>CharWest SussexAge group50 years old and overAge group50 years old and over</v>
      </c>
      <c r="K935" s="325" t="s">
        <v>478</v>
      </c>
      <c r="L935" s="325" t="s">
        <v>90</v>
      </c>
      <c r="M935" s="325" t="str">
        <f t="shared" si="29"/>
        <v>Age group50 years old and over</v>
      </c>
      <c r="N935" s="325">
        <v>128.69999999999999</v>
      </c>
      <c r="O935" s="325">
        <v>29.7</v>
      </c>
      <c r="P935" s="325">
        <v>143</v>
      </c>
      <c r="Q935" s="325">
        <v>30.4</v>
      </c>
    </row>
    <row r="936" spans="1:17" x14ac:dyDescent="0.25">
      <c r="A936" s="325">
        <v>201718</v>
      </c>
      <c r="B936" s="325" t="s">
        <v>144</v>
      </c>
      <c r="C936" s="325" t="s">
        <v>123</v>
      </c>
      <c r="D936" s="325" t="s">
        <v>38</v>
      </c>
      <c r="E936" s="325" t="s">
        <v>138</v>
      </c>
      <c r="F936" s="325" t="s">
        <v>23</v>
      </c>
      <c r="G936" s="325">
        <v>868</v>
      </c>
      <c r="H936" s="325" t="s">
        <v>331</v>
      </c>
      <c r="I936" s="325" t="s">
        <v>332</v>
      </c>
      <c r="J936" s="325" t="str">
        <f t="shared" si="28"/>
        <v>CharWindsor and MaidenheadAge group20 to 29 years oldAge group20 to 29 years old</v>
      </c>
      <c r="K936" s="325" t="s">
        <v>478</v>
      </c>
      <c r="L936" s="325" t="s">
        <v>58</v>
      </c>
      <c r="M936" s="325" t="str">
        <f t="shared" si="29"/>
        <v>Age group20 to 29 years old</v>
      </c>
      <c r="N936" s="325">
        <v>9.8000000000000007</v>
      </c>
      <c r="O936" s="325">
        <v>24.4</v>
      </c>
      <c r="P936" s="325">
        <v>10</v>
      </c>
      <c r="Q936" s="325">
        <v>23.8</v>
      </c>
    </row>
    <row r="937" spans="1:17" x14ac:dyDescent="0.25">
      <c r="A937" s="325">
        <v>201718</v>
      </c>
      <c r="B937" s="325" t="s">
        <v>144</v>
      </c>
      <c r="C937" s="325" t="s">
        <v>123</v>
      </c>
      <c r="D937" s="325" t="s">
        <v>38</v>
      </c>
      <c r="E937" s="325" t="s">
        <v>138</v>
      </c>
      <c r="F937" s="325" t="s">
        <v>23</v>
      </c>
      <c r="G937" s="325">
        <v>868</v>
      </c>
      <c r="H937" s="325" t="s">
        <v>331</v>
      </c>
      <c r="I937" s="325" t="s">
        <v>332</v>
      </c>
      <c r="J937" s="325" t="str">
        <f t="shared" si="28"/>
        <v>CharWindsor and MaidenheadAge group30 to 39 years oldAge group30 to 39 years old</v>
      </c>
      <c r="K937" s="325" t="s">
        <v>478</v>
      </c>
      <c r="L937" s="325" t="s">
        <v>57</v>
      </c>
      <c r="M937" s="325" t="str">
        <f t="shared" si="29"/>
        <v>Age group30 to 39 years old</v>
      </c>
      <c r="N937" s="325">
        <v>16.5</v>
      </c>
      <c r="O937" s="325">
        <v>41</v>
      </c>
      <c r="P937" s="325">
        <v>17</v>
      </c>
      <c r="Q937" s="325">
        <v>40.5</v>
      </c>
    </row>
    <row r="938" spans="1:17" x14ac:dyDescent="0.25">
      <c r="A938" s="325">
        <v>201718</v>
      </c>
      <c r="B938" s="325" t="s">
        <v>144</v>
      </c>
      <c r="C938" s="325" t="s">
        <v>123</v>
      </c>
      <c r="D938" s="325" t="s">
        <v>38</v>
      </c>
      <c r="E938" s="325" t="s">
        <v>138</v>
      </c>
      <c r="F938" s="325" t="s">
        <v>23</v>
      </c>
      <c r="G938" s="325">
        <v>868</v>
      </c>
      <c r="H938" s="325" t="s">
        <v>331</v>
      </c>
      <c r="I938" s="325" t="s">
        <v>332</v>
      </c>
      <c r="J938" s="325" t="str">
        <f t="shared" si="28"/>
        <v>CharWindsor and MaidenheadAge group40 to 49 years oldAge group40 to 49 years old</v>
      </c>
      <c r="K938" s="325" t="s">
        <v>478</v>
      </c>
      <c r="L938" s="325" t="s">
        <v>61</v>
      </c>
      <c r="M938" s="325" t="str">
        <f t="shared" si="29"/>
        <v>Age group40 to 49 years old</v>
      </c>
      <c r="N938" s="325">
        <v>6.6</v>
      </c>
      <c r="O938" s="325">
        <v>16.399999999999999</v>
      </c>
      <c r="P938" s="325">
        <v>7</v>
      </c>
      <c r="Q938" s="325">
        <v>16.7</v>
      </c>
    </row>
    <row r="939" spans="1:17" x14ac:dyDescent="0.25">
      <c r="A939" s="325">
        <v>201718</v>
      </c>
      <c r="B939" s="325" t="s">
        <v>144</v>
      </c>
      <c r="C939" s="325" t="s">
        <v>123</v>
      </c>
      <c r="D939" s="325" t="s">
        <v>38</v>
      </c>
      <c r="E939" s="325" t="s">
        <v>138</v>
      </c>
      <c r="F939" s="325" t="s">
        <v>23</v>
      </c>
      <c r="G939" s="325">
        <v>868</v>
      </c>
      <c r="H939" s="325" t="s">
        <v>331</v>
      </c>
      <c r="I939" s="325" t="s">
        <v>332</v>
      </c>
      <c r="J939" s="325" t="str">
        <f t="shared" si="28"/>
        <v>CharWindsor and MaidenheadAge group50 years old and overAge group50 years old and over</v>
      </c>
      <c r="K939" s="325" t="s">
        <v>478</v>
      </c>
      <c r="L939" s="325" t="s">
        <v>90</v>
      </c>
      <c r="M939" s="325" t="str">
        <f t="shared" si="29"/>
        <v>Age group50 years old and over</v>
      </c>
      <c r="N939" s="325">
        <v>7.3</v>
      </c>
      <c r="O939" s="325">
        <v>18.2</v>
      </c>
      <c r="P939" s="325">
        <v>8</v>
      </c>
      <c r="Q939" s="325">
        <v>19</v>
      </c>
    </row>
    <row r="940" spans="1:17" x14ac:dyDescent="0.25">
      <c r="A940" s="325">
        <v>201718</v>
      </c>
      <c r="B940" s="325" t="s">
        <v>144</v>
      </c>
      <c r="C940" s="325" t="s">
        <v>123</v>
      </c>
      <c r="D940" s="325" t="s">
        <v>38</v>
      </c>
      <c r="E940" s="325" t="s">
        <v>138</v>
      </c>
      <c r="F940" s="325" t="s">
        <v>23</v>
      </c>
      <c r="G940" s="325">
        <v>872</v>
      </c>
      <c r="H940" s="325" t="s">
        <v>333</v>
      </c>
      <c r="I940" s="325" t="s">
        <v>16</v>
      </c>
      <c r="J940" s="325" t="str">
        <f t="shared" si="28"/>
        <v>CharWokinghamAge group20 to 29 years oldAge group20 to 29 years old</v>
      </c>
      <c r="K940" s="325" t="s">
        <v>478</v>
      </c>
      <c r="L940" s="325" t="s">
        <v>58</v>
      </c>
      <c r="M940" s="325" t="str">
        <f t="shared" si="29"/>
        <v>Age group20 to 29 years old</v>
      </c>
      <c r="N940" s="325">
        <v>7</v>
      </c>
      <c r="O940" s="325">
        <v>13</v>
      </c>
      <c r="P940" s="325">
        <v>7</v>
      </c>
      <c r="Q940" s="325">
        <v>12.3</v>
      </c>
    </row>
    <row r="941" spans="1:17" x14ac:dyDescent="0.25">
      <c r="A941" s="325">
        <v>201718</v>
      </c>
      <c r="B941" s="325" t="s">
        <v>144</v>
      </c>
      <c r="C941" s="325" t="s">
        <v>123</v>
      </c>
      <c r="D941" s="325" t="s">
        <v>38</v>
      </c>
      <c r="E941" s="325" t="s">
        <v>138</v>
      </c>
      <c r="F941" s="325" t="s">
        <v>23</v>
      </c>
      <c r="G941" s="325">
        <v>872</v>
      </c>
      <c r="H941" s="325" t="s">
        <v>333</v>
      </c>
      <c r="I941" s="325" t="s">
        <v>16</v>
      </c>
      <c r="J941" s="325" t="str">
        <f t="shared" si="28"/>
        <v>CharWokinghamAge group30 to 39 years oldAge group30 to 39 years old</v>
      </c>
      <c r="K941" s="325" t="s">
        <v>478</v>
      </c>
      <c r="L941" s="325" t="s">
        <v>57</v>
      </c>
      <c r="M941" s="325" t="str">
        <f t="shared" si="29"/>
        <v>Age group30 to 39 years old</v>
      </c>
      <c r="N941" s="325">
        <v>12.6</v>
      </c>
      <c r="O941" s="325">
        <v>23.5</v>
      </c>
      <c r="P941" s="325">
        <v>14</v>
      </c>
      <c r="Q941" s="325">
        <v>24.6</v>
      </c>
    </row>
    <row r="942" spans="1:17" x14ac:dyDescent="0.25">
      <c r="A942" s="325">
        <v>201718</v>
      </c>
      <c r="B942" s="325" t="s">
        <v>144</v>
      </c>
      <c r="C942" s="325" t="s">
        <v>123</v>
      </c>
      <c r="D942" s="325" t="s">
        <v>38</v>
      </c>
      <c r="E942" s="325" t="s">
        <v>138</v>
      </c>
      <c r="F942" s="325" t="s">
        <v>23</v>
      </c>
      <c r="G942" s="325">
        <v>872</v>
      </c>
      <c r="H942" s="325" t="s">
        <v>333</v>
      </c>
      <c r="I942" s="325" t="s">
        <v>16</v>
      </c>
      <c r="J942" s="325" t="str">
        <f t="shared" si="28"/>
        <v>CharWokinghamAge group40 to 49 years oldAge group40 to 49 years old</v>
      </c>
      <c r="K942" s="325" t="s">
        <v>478</v>
      </c>
      <c r="L942" s="325" t="s">
        <v>61</v>
      </c>
      <c r="M942" s="325" t="str">
        <f t="shared" si="29"/>
        <v>Age group40 to 49 years old</v>
      </c>
      <c r="N942" s="325">
        <v>10.9</v>
      </c>
      <c r="O942" s="325">
        <v>20.2</v>
      </c>
      <c r="P942" s="325">
        <v>12</v>
      </c>
      <c r="Q942" s="325">
        <v>21.1</v>
      </c>
    </row>
    <row r="943" spans="1:17" x14ac:dyDescent="0.25">
      <c r="A943" s="325">
        <v>201718</v>
      </c>
      <c r="B943" s="325" t="s">
        <v>144</v>
      </c>
      <c r="C943" s="325" t="s">
        <v>123</v>
      </c>
      <c r="D943" s="325" t="s">
        <v>38</v>
      </c>
      <c r="E943" s="325" t="s">
        <v>138</v>
      </c>
      <c r="F943" s="325" t="s">
        <v>23</v>
      </c>
      <c r="G943" s="325">
        <v>872</v>
      </c>
      <c r="H943" s="325" t="s">
        <v>333</v>
      </c>
      <c r="I943" s="325" t="s">
        <v>16</v>
      </c>
      <c r="J943" s="325" t="str">
        <f t="shared" si="28"/>
        <v>CharWokinghamAge group50 years old and overAge group50 years old and over</v>
      </c>
      <c r="K943" s="325" t="s">
        <v>478</v>
      </c>
      <c r="L943" s="325" t="s">
        <v>90</v>
      </c>
      <c r="M943" s="325" t="str">
        <f t="shared" si="29"/>
        <v>Age group50 years old and over</v>
      </c>
      <c r="N943" s="325">
        <v>23.2</v>
      </c>
      <c r="O943" s="325">
        <v>43.2</v>
      </c>
      <c r="P943" s="325">
        <v>24</v>
      </c>
      <c r="Q943" s="325">
        <v>42.1</v>
      </c>
    </row>
    <row r="944" spans="1:17" x14ac:dyDescent="0.25">
      <c r="A944" s="325">
        <v>201718</v>
      </c>
      <c r="B944" s="325" t="s">
        <v>144</v>
      </c>
      <c r="C944" s="325" t="s">
        <v>123</v>
      </c>
      <c r="D944" s="325" t="s">
        <v>38</v>
      </c>
      <c r="E944" s="325" t="s">
        <v>139</v>
      </c>
      <c r="F944" s="325" t="s">
        <v>43</v>
      </c>
      <c r="G944" s="325">
        <v>800</v>
      </c>
      <c r="H944" s="325" t="s">
        <v>334</v>
      </c>
      <c r="I944" s="325" t="s">
        <v>335</v>
      </c>
      <c r="J944" s="325" t="str">
        <f t="shared" si="28"/>
        <v>CharBath and North East SomersetAge group20 to 29 years oldAge group20 to 29 years old</v>
      </c>
      <c r="K944" s="325" t="s">
        <v>478</v>
      </c>
      <c r="L944" s="325" t="s">
        <v>58</v>
      </c>
      <c r="M944" s="325" t="str">
        <f t="shared" si="29"/>
        <v>Age group20 to 29 years old</v>
      </c>
      <c r="N944" s="325">
        <v>15.8</v>
      </c>
      <c r="O944" s="325">
        <v>16.899999999999999</v>
      </c>
      <c r="P944" s="325">
        <v>17</v>
      </c>
      <c r="Q944" s="325">
        <v>15.9</v>
      </c>
    </row>
    <row r="945" spans="1:17" x14ac:dyDescent="0.25">
      <c r="A945" s="325">
        <v>201718</v>
      </c>
      <c r="B945" s="325" t="s">
        <v>144</v>
      </c>
      <c r="C945" s="325" t="s">
        <v>123</v>
      </c>
      <c r="D945" s="325" t="s">
        <v>38</v>
      </c>
      <c r="E945" s="325" t="s">
        <v>139</v>
      </c>
      <c r="F945" s="325" t="s">
        <v>43</v>
      </c>
      <c r="G945" s="325">
        <v>800</v>
      </c>
      <c r="H945" s="325" t="s">
        <v>334</v>
      </c>
      <c r="I945" s="325" t="s">
        <v>335</v>
      </c>
      <c r="J945" s="325" t="str">
        <f t="shared" si="28"/>
        <v>CharBath and North East SomersetAge group30 to 39 years oldAge group30 to 39 years old</v>
      </c>
      <c r="K945" s="325" t="s">
        <v>478</v>
      </c>
      <c r="L945" s="325" t="s">
        <v>57</v>
      </c>
      <c r="M945" s="325" t="str">
        <f t="shared" si="29"/>
        <v>Age group30 to 39 years old</v>
      </c>
      <c r="N945" s="325">
        <v>37.299999999999997</v>
      </c>
      <c r="O945" s="325">
        <v>40</v>
      </c>
      <c r="P945" s="325">
        <v>44</v>
      </c>
      <c r="Q945" s="325">
        <v>41.1</v>
      </c>
    </row>
    <row r="946" spans="1:17" x14ac:dyDescent="0.25">
      <c r="A946" s="325">
        <v>201718</v>
      </c>
      <c r="B946" s="325" t="s">
        <v>144</v>
      </c>
      <c r="C946" s="325" t="s">
        <v>123</v>
      </c>
      <c r="D946" s="325" t="s">
        <v>38</v>
      </c>
      <c r="E946" s="325" t="s">
        <v>139</v>
      </c>
      <c r="F946" s="325" t="s">
        <v>43</v>
      </c>
      <c r="G946" s="325">
        <v>800</v>
      </c>
      <c r="H946" s="325" t="s">
        <v>334</v>
      </c>
      <c r="I946" s="325" t="s">
        <v>335</v>
      </c>
      <c r="J946" s="325" t="str">
        <f t="shared" si="28"/>
        <v>CharBath and North East SomersetAge group40 to 49 years oldAge group40 to 49 years old</v>
      </c>
      <c r="K946" s="325" t="s">
        <v>478</v>
      </c>
      <c r="L946" s="325" t="s">
        <v>61</v>
      </c>
      <c r="M946" s="325" t="str">
        <f t="shared" si="29"/>
        <v>Age group40 to 49 years old</v>
      </c>
      <c r="N946" s="325">
        <v>14.7</v>
      </c>
      <c r="O946" s="325">
        <v>15.8</v>
      </c>
      <c r="P946" s="325">
        <v>16</v>
      </c>
      <c r="Q946" s="325">
        <v>15</v>
      </c>
    </row>
    <row r="947" spans="1:17" x14ac:dyDescent="0.25">
      <c r="A947" s="325">
        <v>201718</v>
      </c>
      <c r="B947" s="325" t="s">
        <v>144</v>
      </c>
      <c r="C947" s="325" t="s">
        <v>123</v>
      </c>
      <c r="D947" s="325" t="s">
        <v>38</v>
      </c>
      <c r="E947" s="325" t="s">
        <v>139</v>
      </c>
      <c r="F947" s="325" t="s">
        <v>43</v>
      </c>
      <c r="G947" s="325">
        <v>800</v>
      </c>
      <c r="H947" s="325" t="s">
        <v>334</v>
      </c>
      <c r="I947" s="325" t="s">
        <v>335</v>
      </c>
      <c r="J947" s="325" t="str">
        <f t="shared" si="28"/>
        <v>CharBath and North East SomersetAge group50 years old and overAge group50 years old and over</v>
      </c>
      <c r="K947" s="325" t="s">
        <v>478</v>
      </c>
      <c r="L947" s="325" t="s">
        <v>90</v>
      </c>
      <c r="M947" s="325" t="str">
        <f t="shared" si="29"/>
        <v>Age group50 years old and over</v>
      </c>
      <c r="N947" s="325">
        <v>25.5</v>
      </c>
      <c r="O947" s="325">
        <v>27.3</v>
      </c>
      <c r="P947" s="325">
        <v>30</v>
      </c>
      <c r="Q947" s="325">
        <v>28</v>
      </c>
    </row>
    <row r="948" spans="1:17" x14ac:dyDescent="0.25">
      <c r="A948" s="325">
        <v>201718</v>
      </c>
      <c r="B948" s="325" t="s">
        <v>144</v>
      </c>
      <c r="C948" s="325" t="s">
        <v>123</v>
      </c>
      <c r="D948" s="325" t="s">
        <v>38</v>
      </c>
      <c r="E948" s="325" t="s">
        <v>139</v>
      </c>
      <c r="F948" s="325" t="s">
        <v>43</v>
      </c>
      <c r="G948" s="325">
        <v>837</v>
      </c>
      <c r="H948" s="325" t="s">
        <v>336</v>
      </c>
      <c r="I948" s="325" t="s">
        <v>337</v>
      </c>
      <c r="J948" s="325" t="str">
        <f t="shared" si="28"/>
        <v>CharBournemouthAge group20 to 29 years oldAge group20 to 29 years old</v>
      </c>
      <c r="K948" s="325" t="s">
        <v>478</v>
      </c>
      <c r="L948" s="325" t="s">
        <v>58</v>
      </c>
      <c r="M948" s="325" t="str">
        <f t="shared" si="29"/>
        <v>Age group20 to 29 years old</v>
      </c>
      <c r="N948" s="325">
        <v>17.5</v>
      </c>
      <c r="O948" s="325">
        <v>12</v>
      </c>
      <c r="P948" s="325">
        <v>18</v>
      </c>
      <c r="Q948" s="325">
        <v>11.1</v>
      </c>
    </row>
    <row r="949" spans="1:17" x14ac:dyDescent="0.25">
      <c r="A949" s="325">
        <v>201718</v>
      </c>
      <c r="B949" s="325" t="s">
        <v>144</v>
      </c>
      <c r="C949" s="325" t="s">
        <v>123</v>
      </c>
      <c r="D949" s="325" t="s">
        <v>38</v>
      </c>
      <c r="E949" s="325" t="s">
        <v>139</v>
      </c>
      <c r="F949" s="325" t="s">
        <v>43</v>
      </c>
      <c r="G949" s="325">
        <v>837</v>
      </c>
      <c r="H949" s="325" t="s">
        <v>336</v>
      </c>
      <c r="I949" s="325" t="s">
        <v>337</v>
      </c>
      <c r="J949" s="325" t="str">
        <f t="shared" si="28"/>
        <v>CharBournemouthAge group30 to 39 years oldAge group30 to 39 years old</v>
      </c>
      <c r="K949" s="325" t="s">
        <v>478</v>
      </c>
      <c r="L949" s="325" t="s">
        <v>57</v>
      </c>
      <c r="M949" s="325" t="str">
        <f t="shared" si="29"/>
        <v>Age group30 to 39 years old</v>
      </c>
      <c r="N949" s="325">
        <v>47</v>
      </c>
      <c r="O949" s="325">
        <v>32.1</v>
      </c>
      <c r="P949" s="325">
        <v>53</v>
      </c>
      <c r="Q949" s="325">
        <v>32.700000000000003</v>
      </c>
    </row>
    <row r="950" spans="1:17" x14ac:dyDescent="0.25">
      <c r="A950" s="325">
        <v>201718</v>
      </c>
      <c r="B950" s="325" t="s">
        <v>144</v>
      </c>
      <c r="C950" s="325" t="s">
        <v>123</v>
      </c>
      <c r="D950" s="325" t="s">
        <v>38</v>
      </c>
      <c r="E950" s="325" t="s">
        <v>139</v>
      </c>
      <c r="F950" s="325" t="s">
        <v>43</v>
      </c>
      <c r="G950" s="325">
        <v>837</v>
      </c>
      <c r="H950" s="325" t="s">
        <v>336</v>
      </c>
      <c r="I950" s="325" t="s">
        <v>337</v>
      </c>
      <c r="J950" s="325" t="str">
        <f t="shared" si="28"/>
        <v>CharBournemouthAge group40 to 49 years oldAge group40 to 49 years old</v>
      </c>
      <c r="K950" s="325" t="s">
        <v>478</v>
      </c>
      <c r="L950" s="325" t="s">
        <v>61</v>
      </c>
      <c r="M950" s="325" t="str">
        <f t="shared" si="29"/>
        <v>Age group40 to 49 years old</v>
      </c>
      <c r="N950" s="325">
        <v>35</v>
      </c>
      <c r="O950" s="325">
        <v>23.9</v>
      </c>
      <c r="P950" s="325">
        <v>39</v>
      </c>
      <c r="Q950" s="325">
        <v>24.1</v>
      </c>
    </row>
    <row r="951" spans="1:17" x14ac:dyDescent="0.25">
      <c r="A951" s="325">
        <v>201718</v>
      </c>
      <c r="B951" s="325" t="s">
        <v>144</v>
      </c>
      <c r="C951" s="325" t="s">
        <v>123</v>
      </c>
      <c r="D951" s="325" t="s">
        <v>38</v>
      </c>
      <c r="E951" s="325" t="s">
        <v>139</v>
      </c>
      <c r="F951" s="325" t="s">
        <v>43</v>
      </c>
      <c r="G951" s="325">
        <v>837</v>
      </c>
      <c r="H951" s="325" t="s">
        <v>336</v>
      </c>
      <c r="I951" s="325" t="s">
        <v>337</v>
      </c>
      <c r="J951" s="325" t="str">
        <f t="shared" si="28"/>
        <v>CharBournemouthAge group50 years old and overAge group50 years old and over</v>
      </c>
      <c r="K951" s="325" t="s">
        <v>478</v>
      </c>
      <c r="L951" s="325" t="s">
        <v>90</v>
      </c>
      <c r="M951" s="325" t="str">
        <f t="shared" si="29"/>
        <v>Age group50 years old and over</v>
      </c>
      <c r="N951" s="325">
        <v>46.9</v>
      </c>
      <c r="O951" s="325">
        <v>32</v>
      </c>
      <c r="P951" s="325">
        <v>52</v>
      </c>
      <c r="Q951" s="325">
        <v>32.1</v>
      </c>
    </row>
    <row r="952" spans="1:17" x14ac:dyDescent="0.25">
      <c r="A952" s="325">
        <v>201718</v>
      </c>
      <c r="B952" s="325" t="s">
        <v>144</v>
      </c>
      <c r="C952" s="325" t="s">
        <v>123</v>
      </c>
      <c r="D952" s="325" t="s">
        <v>38</v>
      </c>
      <c r="E952" s="325" t="s">
        <v>139</v>
      </c>
      <c r="F952" s="325" t="s">
        <v>43</v>
      </c>
      <c r="G952" s="325">
        <v>801</v>
      </c>
      <c r="H952" s="325" t="s">
        <v>338</v>
      </c>
      <c r="I952" s="325" t="s">
        <v>339</v>
      </c>
      <c r="J952" s="325" t="str">
        <f t="shared" si="28"/>
        <v>CharBristol City ofAge group20 to 29 years oldAge group20 to 29 years old</v>
      </c>
      <c r="K952" s="325" t="s">
        <v>478</v>
      </c>
      <c r="L952" s="325" t="s">
        <v>58</v>
      </c>
      <c r="M952" s="325" t="str">
        <f t="shared" si="29"/>
        <v>Age group20 to 29 years old</v>
      </c>
      <c r="N952" s="325">
        <v>37.799999999999997</v>
      </c>
      <c r="O952" s="325">
        <v>14.1</v>
      </c>
      <c r="P952" s="325">
        <v>41</v>
      </c>
      <c r="Q952" s="325">
        <v>13.2</v>
      </c>
    </row>
    <row r="953" spans="1:17" x14ac:dyDescent="0.25">
      <c r="A953" s="325">
        <v>201718</v>
      </c>
      <c r="B953" s="325" t="s">
        <v>144</v>
      </c>
      <c r="C953" s="325" t="s">
        <v>123</v>
      </c>
      <c r="D953" s="325" t="s">
        <v>38</v>
      </c>
      <c r="E953" s="325" t="s">
        <v>139</v>
      </c>
      <c r="F953" s="325" t="s">
        <v>43</v>
      </c>
      <c r="G953" s="325">
        <v>801</v>
      </c>
      <c r="H953" s="325" t="s">
        <v>338</v>
      </c>
      <c r="I953" s="325" t="s">
        <v>339</v>
      </c>
      <c r="J953" s="325" t="str">
        <f t="shared" si="28"/>
        <v>CharBristol City ofAge group30 to 39 years oldAge group30 to 39 years old</v>
      </c>
      <c r="K953" s="325" t="s">
        <v>478</v>
      </c>
      <c r="L953" s="325" t="s">
        <v>57</v>
      </c>
      <c r="M953" s="325" t="str">
        <f t="shared" si="29"/>
        <v>Age group30 to 39 years old</v>
      </c>
      <c r="N953" s="325">
        <v>94.9</v>
      </c>
      <c r="O953" s="325">
        <v>35.299999999999997</v>
      </c>
      <c r="P953" s="325">
        <v>110</v>
      </c>
      <c r="Q953" s="325">
        <v>35.4</v>
      </c>
    </row>
    <row r="954" spans="1:17" x14ac:dyDescent="0.25">
      <c r="A954" s="325">
        <v>201718</v>
      </c>
      <c r="B954" s="325" t="s">
        <v>144</v>
      </c>
      <c r="C954" s="325" t="s">
        <v>123</v>
      </c>
      <c r="D954" s="325" t="s">
        <v>38</v>
      </c>
      <c r="E954" s="325" t="s">
        <v>139</v>
      </c>
      <c r="F954" s="325" t="s">
        <v>43</v>
      </c>
      <c r="G954" s="325">
        <v>801</v>
      </c>
      <c r="H954" s="325" t="s">
        <v>338</v>
      </c>
      <c r="I954" s="325" t="s">
        <v>339</v>
      </c>
      <c r="J954" s="325" t="str">
        <f t="shared" si="28"/>
        <v>CharBristol City ofAge group40 to 49 years oldAge group40 to 49 years old</v>
      </c>
      <c r="K954" s="325" t="s">
        <v>478</v>
      </c>
      <c r="L954" s="325" t="s">
        <v>61</v>
      </c>
      <c r="M954" s="325" t="str">
        <f t="shared" si="29"/>
        <v>Age group40 to 49 years old</v>
      </c>
      <c r="N954" s="325">
        <v>58.6</v>
      </c>
      <c r="O954" s="325">
        <v>21.8</v>
      </c>
      <c r="P954" s="325">
        <v>71</v>
      </c>
      <c r="Q954" s="325">
        <v>22.8</v>
      </c>
    </row>
    <row r="955" spans="1:17" x14ac:dyDescent="0.25">
      <c r="A955" s="325">
        <v>201718</v>
      </c>
      <c r="B955" s="325" t="s">
        <v>144</v>
      </c>
      <c r="C955" s="325" t="s">
        <v>123</v>
      </c>
      <c r="D955" s="325" t="s">
        <v>38</v>
      </c>
      <c r="E955" s="325" t="s">
        <v>139</v>
      </c>
      <c r="F955" s="325" t="s">
        <v>43</v>
      </c>
      <c r="G955" s="325">
        <v>801</v>
      </c>
      <c r="H955" s="325" t="s">
        <v>338</v>
      </c>
      <c r="I955" s="325" t="s">
        <v>339</v>
      </c>
      <c r="J955" s="325" t="str">
        <f t="shared" si="28"/>
        <v>CharBristol City ofAge group50 years old and overAge group50 years old and over</v>
      </c>
      <c r="K955" s="325" t="s">
        <v>478</v>
      </c>
      <c r="L955" s="325" t="s">
        <v>90</v>
      </c>
      <c r="M955" s="325" t="str">
        <f t="shared" si="29"/>
        <v>Age group50 years old and over</v>
      </c>
      <c r="N955" s="325">
        <v>77.400000000000006</v>
      </c>
      <c r="O955" s="325">
        <v>28.8</v>
      </c>
      <c r="P955" s="325">
        <v>89</v>
      </c>
      <c r="Q955" s="325">
        <v>28.6</v>
      </c>
    </row>
    <row r="956" spans="1:17" x14ac:dyDescent="0.25">
      <c r="A956" s="325">
        <v>201718</v>
      </c>
      <c r="B956" s="325" t="s">
        <v>144</v>
      </c>
      <c r="C956" s="325" t="s">
        <v>123</v>
      </c>
      <c r="D956" s="325" t="s">
        <v>38</v>
      </c>
      <c r="E956" s="325" t="s">
        <v>139</v>
      </c>
      <c r="F956" s="325" t="s">
        <v>43</v>
      </c>
      <c r="G956" s="325">
        <v>908</v>
      </c>
      <c r="H956" s="325" t="s">
        <v>340</v>
      </c>
      <c r="I956" s="325" t="s">
        <v>341</v>
      </c>
      <c r="J956" s="325" t="str">
        <f t="shared" si="28"/>
        <v>CharCornwallAge group20 to 29 years oldAge group20 to 29 years old</v>
      </c>
      <c r="K956" s="325" t="s">
        <v>478</v>
      </c>
      <c r="L956" s="325" t="s">
        <v>58</v>
      </c>
      <c r="M956" s="325" t="str">
        <f t="shared" si="29"/>
        <v>Age group20 to 29 years old</v>
      </c>
      <c r="N956" s="325">
        <v>12.2</v>
      </c>
      <c r="O956" s="325">
        <v>5.0999999999999996</v>
      </c>
      <c r="P956" s="325">
        <v>13</v>
      </c>
      <c r="Q956" s="325">
        <v>4.9000000000000004</v>
      </c>
    </row>
    <row r="957" spans="1:17" x14ac:dyDescent="0.25">
      <c r="A957" s="325">
        <v>201718</v>
      </c>
      <c r="B957" s="325" t="s">
        <v>144</v>
      </c>
      <c r="C957" s="325" t="s">
        <v>123</v>
      </c>
      <c r="D957" s="325" t="s">
        <v>38</v>
      </c>
      <c r="E957" s="325" t="s">
        <v>139</v>
      </c>
      <c r="F957" s="325" t="s">
        <v>43</v>
      </c>
      <c r="G957" s="325">
        <v>908</v>
      </c>
      <c r="H957" s="325" t="s">
        <v>340</v>
      </c>
      <c r="I957" s="325" t="s">
        <v>341</v>
      </c>
      <c r="J957" s="325" t="str">
        <f t="shared" si="28"/>
        <v>CharCornwallAge group30 to 39 years oldAge group30 to 39 years old</v>
      </c>
      <c r="K957" s="325" t="s">
        <v>478</v>
      </c>
      <c r="L957" s="325" t="s">
        <v>57</v>
      </c>
      <c r="M957" s="325" t="str">
        <f t="shared" si="29"/>
        <v>Age group30 to 39 years old</v>
      </c>
      <c r="N957" s="325">
        <v>51.7</v>
      </c>
      <c r="O957" s="325">
        <v>21.6</v>
      </c>
      <c r="P957" s="325">
        <v>57</v>
      </c>
      <c r="Q957" s="325">
        <v>21.6</v>
      </c>
    </row>
    <row r="958" spans="1:17" x14ac:dyDescent="0.25">
      <c r="A958" s="325">
        <v>201718</v>
      </c>
      <c r="B958" s="325" t="s">
        <v>144</v>
      </c>
      <c r="C958" s="325" t="s">
        <v>123</v>
      </c>
      <c r="D958" s="325" t="s">
        <v>38</v>
      </c>
      <c r="E958" s="325" t="s">
        <v>139</v>
      </c>
      <c r="F958" s="325" t="s">
        <v>43</v>
      </c>
      <c r="G958" s="325">
        <v>908</v>
      </c>
      <c r="H958" s="325" t="s">
        <v>340</v>
      </c>
      <c r="I958" s="325" t="s">
        <v>341</v>
      </c>
      <c r="J958" s="325" t="str">
        <f t="shared" si="28"/>
        <v>CharCornwallAge group40 to 49 years oldAge group40 to 49 years old</v>
      </c>
      <c r="K958" s="325" t="s">
        <v>478</v>
      </c>
      <c r="L958" s="325" t="s">
        <v>61</v>
      </c>
      <c r="M958" s="325" t="str">
        <f t="shared" si="29"/>
        <v>Age group40 to 49 years old</v>
      </c>
      <c r="N958" s="325">
        <v>65.8</v>
      </c>
      <c r="O958" s="325">
        <v>27.5</v>
      </c>
      <c r="P958" s="325">
        <v>72</v>
      </c>
      <c r="Q958" s="325">
        <v>27.3</v>
      </c>
    </row>
    <row r="959" spans="1:17" x14ac:dyDescent="0.25">
      <c r="A959" s="325">
        <v>201718</v>
      </c>
      <c r="B959" s="325" t="s">
        <v>144</v>
      </c>
      <c r="C959" s="325" t="s">
        <v>123</v>
      </c>
      <c r="D959" s="325" t="s">
        <v>38</v>
      </c>
      <c r="E959" s="325" t="s">
        <v>139</v>
      </c>
      <c r="F959" s="325" t="s">
        <v>43</v>
      </c>
      <c r="G959" s="325">
        <v>908</v>
      </c>
      <c r="H959" s="325" t="s">
        <v>340</v>
      </c>
      <c r="I959" s="325" t="s">
        <v>341</v>
      </c>
      <c r="J959" s="325" t="str">
        <f t="shared" si="28"/>
        <v>CharCornwallAge group50 years old and overAge group50 years old and over</v>
      </c>
      <c r="K959" s="325" t="s">
        <v>478</v>
      </c>
      <c r="L959" s="325" t="s">
        <v>90</v>
      </c>
      <c r="M959" s="325" t="str">
        <f t="shared" si="29"/>
        <v>Age group50 years old and over</v>
      </c>
      <c r="N959" s="325">
        <v>109.4</v>
      </c>
      <c r="O959" s="325">
        <v>45.7</v>
      </c>
      <c r="P959" s="325">
        <v>122</v>
      </c>
      <c r="Q959" s="325">
        <v>46.2</v>
      </c>
    </row>
    <row r="960" spans="1:17" x14ac:dyDescent="0.25">
      <c r="A960" s="325">
        <v>201718</v>
      </c>
      <c r="B960" s="325" t="s">
        <v>144</v>
      </c>
      <c r="C960" s="325" t="s">
        <v>123</v>
      </c>
      <c r="D960" s="325" t="s">
        <v>38</v>
      </c>
      <c r="E960" s="325" t="s">
        <v>139</v>
      </c>
      <c r="F960" s="325" t="s">
        <v>43</v>
      </c>
      <c r="G960" s="325">
        <v>878</v>
      </c>
      <c r="H960" s="325" t="s">
        <v>342</v>
      </c>
      <c r="I960" s="325" t="s">
        <v>343</v>
      </c>
      <c r="J960" s="325" t="str">
        <f t="shared" si="28"/>
        <v>CharDevonAge group20 to 29 years oldAge group20 to 29 years old</v>
      </c>
      <c r="K960" s="325" t="s">
        <v>478</v>
      </c>
      <c r="L960" s="325" t="s">
        <v>58</v>
      </c>
      <c r="M960" s="325" t="str">
        <f t="shared" si="29"/>
        <v>Age group20 to 29 years old</v>
      </c>
      <c r="N960" s="325">
        <v>28.6</v>
      </c>
      <c r="O960" s="325">
        <v>9</v>
      </c>
      <c r="P960" s="325">
        <v>29</v>
      </c>
      <c r="Q960" s="325">
        <v>8.4</v>
      </c>
    </row>
    <row r="961" spans="1:17" x14ac:dyDescent="0.25">
      <c r="A961" s="325">
        <v>201718</v>
      </c>
      <c r="B961" s="325" t="s">
        <v>144</v>
      </c>
      <c r="C961" s="325" t="s">
        <v>123</v>
      </c>
      <c r="D961" s="325" t="s">
        <v>38</v>
      </c>
      <c r="E961" s="325" t="s">
        <v>139</v>
      </c>
      <c r="F961" s="325" t="s">
        <v>43</v>
      </c>
      <c r="G961" s="325">
        <v>878</v>
      </c>
      <c r="H961" s="325" t="s">
        <v>342</v>
      </c>
      <c r="I961" s="325" t="s">
        <v>343</v>
      </c>
      <c r="J961" s="325" t="str">
        <f t="shared" si="28"/>
        <v>CharDevonAge group30 to 39 years oldAge group30 to 39 years old</v>
      </c>
      <c r="K961" s="325" t="s">
        <v>478</v>
      </c>
      <c r="L961" s="325" t="s">
        <v>57</v>
      </c>
      <c r="M961" s="325" t="str">
        <f t="shared" si="29"/>
        <v>Age group30 to 39 years old</v>
      </c>
      <c r="N961" s="325">
        <v>85.5</v>
      </c>
      <c r="O961" s="325">
        <v>27</v>
      </c>
      <c r="P961" s="325">
        <v>95</v>
      </c>
      <c r="Q961" s="325">
        <v>27.5</v>
      </c>
    </row>
    <row r="962" spans="1:17" x14ac:dyDescent="0.25">
      <c r="A962" s="325">
        <v>201718</v>
      </c>
      <c r="B962" s="325" t="s">
        <v>144</v>
      </c>
      <c r="C962" s="325" t="s">
        <v>123</v>
      </c>
      <c r="D962" s="325" t="s">
        <v>38</v>
      </c>
      <c r="E962" s="325" t="s">
        <v>139</v>
      </c>
      <c r="F962" s="325" t="s">
        <v>43</v>
      </c>
      <c r="G962" s="325">
        <v>878</v>
      </c>
      <c r="H962" s="325" t="s">
        <v>342</v>
      </c>
      <c r="I962" s="325" t="s">
        <v>343</v>
      </c>
      <c r="J962" s="325" t="str">
        <f t="shared" si="28"/>
        <v>CharDevonAge group40 to 49 years oldAge group40 to 49 years old</v>
      </c>
      <c r="K962" s="325" t="s">
        <v>478</v>
      </c>
      <c r="L962" s="325" t="s">
        <v>61</v>
      </c>
      <c r="M962" s="325" t="str">
        <f t="shared" si="29"/>
        <v>Age group40 to 49 years old</v>
      </c>
      <c r="N962" s="325">
        <v>89.9</v>
      </c>
      <c r="O962" s="325">
        <v>28.4</v>
      </c>
      <c r="P962" s="325">
        <v>98</v>
      </c>
      <c r="Q962" s="325">
        <v>28.4</v>
      </c>
    </row>
    <row r="963" spans="1:17" x14ac:dyDescent="0.25">
      <c r="A963" s="325">
        <v>201718</v>
      </c>
      <c r="B963" s="325" t="s">
        <v>144</v>
      </c>
      <c r="C963" s="325" t="s">
        <v>123</v>
      </c>
      <c r="D963" s="325" t="s">
        <v>38</v>
      </c>
      <c r="E963" s="325" t="s">
        <v>139</v>
      </c>
      <c r="F963" s="325" t="s">
        <v>43</v>
      </c>
      <c r="G963" s="325">
        <v>878</v>
      </c>
      <c r="H963" s="325" t="s">
        <v>342</v>
      </c>
      <c r="I963" s="325" t="s">
        <v>343</v>
      </c>
      <c r="J963" s="325" t="str">
        <f t="shared" ref="J963:J1026" si="30">CONCATENATE("Char",I963,K963,L963,M963)</f>
        <v>CharDevonAge group50 years old and overAge group50 years old and over</v>
      </c>
      <c r="K963" s="325" t="s">
        <v>478</v>
      </c>
      <c r="L963" s="325" t="s">
        <v>90</v>
      </c>
      <c r="M963" s="325" t="str">
        <f t="shared" ref="M963:M1026" si="31">CONCATENATE(K963,L963,)</f>
        <v>Age group50 years old and over</v>
      </c>
      <c r="N963" s="325">
        <v>112.6</v>
      </c>
      <c r="O963" s="325">
        <v>35.6</v>
      </c>
      <c r="P963" s="325">
        <v>123</v>
      </c>
      <c r="Q963" s="325">
        <v>35.700000000000003</v>
      </c>
    </row>
    <row r="964" spans="1:17" x14ac:dyDescent="0.25">
      <c r="A964" s="325">
        <v>201718</v>
      </c>
      <c r="B964" s="325" t="s">
        <v>144</v>
      </c>
      <c r="C964" s="325" t="s">
        <v>123</v>
      </c>
      <c r="D964" s="325" t="s">
        <v>38</v>
      </c>
      <c r="E964" s="325" t="s">
        <v>139</v>
      </c>
      <c r="F964" s="325" t="s">
        <v>43</v>
      </c>
      <c r="G964" s="325">
        <v>835</v>
      </c>
      <c r="H964" s="325" t="s">
        <v>344</v>
      </c>
      <c r="I964" s="325" t="s">
        <v>345</v>
      </c>
      <c r="J964" s="325" t="str">
        <f t="shared" si="30"/>
        <v>CharDorsetAge group20 to 29 years oldAge group20 to 29 years old</v>
      </c>
      <c r="K964" s="325" t="s">
        <v>478</v>
      </c>
      <c r="L964" s="325" t="s">
        <v>58</v>
      </c>
      <c r="M964" s="325" t="str">
        <f t="shared" si="31"/>
        <v>Age group20 to 29 years old</v>
      </c>
      <c r="N964" s="325">
        <v>19</v>
      </c>
      <c r="O964" s="325">
        <v>9.5</v>
      </c>
      <c r="P964" s="325">
        <v>19</v>
      </c>
      <c r="Q964" s="325">
        <v>8.8000000000000007</v>
      </c>
    </row>
    <row r="965" spans="1:17" x14ac:dyDescent="0.25">
      <c r="A965" s="325">
        <v>201718</v>
      </c>
      <c r="B965" s="325" t="s">
        <v>144</v>
      </c>
      <c r="C965" s="325" t="s">
        <v>123</v>
      </c>
      <c r="D965" s="325" t="s">
        <v>38</v>
      </c>
      <c r="E965" s="325" t="s">
        <v>139</v>
      </c>
      <c r="F965" s="325" t="s">
        <v>43</v>
      </c>
      <c r="G965" s="325">
        <v>835</v>
      </c>
      <c r="H965" s="325" t="s">
        <v>344</v>
      </c>
      <c r="I965" s="325" t="s">
        <v>345</v>
      </c>
      <c r="J965" s="325" t="str">
        <f t="shared" si="30"/>
        <v>CharDorsetAge group30 to 39 years oldAge group30 to 39 years old</v>
      </c>
      <c r="K965" s="325" t="s">
        <v>478</v>
      </c>
      <c r="L965" s="325" t="s">
        <v>57</v>
      </c>
      <c r="M965" s="325" t="str">
        <f t="shared" si="31"/>
        <v>Age group30 to 39 years old</v>
      </c>
      <c r="N965" s="325">
        <v>51.4</v>
      </c>
      <c r="O965" s="325">
        <v>25.8</v>
      </c>
      <c r="P965" s="325">
        <v>58</v>
      </c>
      <c r="Q965" s="325">
        <v>26.9</v>
      </c>
    </row>
    <row r="966" spans="1:17" x14ac:dyDescent="0.25">
      <c r="A966" s="325">
        <v>201718</v>
      </c>
      <c r="B966" s="325" t="s">
        <v>144</v>
      </c>
      <c r="C966" s="325" t="s">
        <v>123</v>
      </c>
      <c r="D966" s="325" t="s">
        <v>38</v>
      </c>
      <c r="E966" s="325" t="s">
        <v>139</v>
      </c>
      <c r="F966" s="325" t="s">
        <v>43</v>
      </c>
      <c r="G966" s="325">
        <v>835</v>
      </c>
      <c r="H966" s="325" t="s">
        <v>344</v>
      </c>
      <c r="I966" s="325" t="s">
        <v>345</v>
      </c>
      <c r="J966" s="325" t="str">
        <f t="shared" si="30"/>
        <v>CharDorsetAge group40 to 49 years oldAge group40 to 49 years old</v>
      </c>
      <c r="K966" s="325" t="s">
        <v>478</v>
      </c>
      <c r="L966" s="325" t="s">
        <v>61</v>
      </c>
      <c r="M966" s="325" t="str">
        <f t="shared" si="31"/>
        <v>Age group40 to 49 years old</v>
      </c>
      <c r="N966" s="325">
        <v>53.6</v>
      </c>
      <c r="O966" s="325">
        <v>26.9</v>
      </c>
      <c r="P966" s="325">
        <v>58</v>
      </c>
      <c r="Q966" s="325">
        <v>26.9</v>
      </c>
    </row>
    <row r="967" spans="1:17" x14ac:dyDescent="0.25">
      <c r="A967" s="325">
        <v>201718</v>
      </c>
      <c r="B967" s="325" t="s">
        <v>144</v>
      </c>
      <c r="C967" s="325" t="s">
        <v>123</v>
      </c>
      <c r="D967" s="325" t="s">
        <v>38</v>
      </c>
      <c r="E967" s="325" t="s">
        <v>139</v>
      </c>
      <c r="F967" s="325" t="s">
        <v>43</v>
      </c>
      <c r="G967" s="325">
        <v>835</v>
      </c>
      <c r="H967" s="325" t="s">
        <v>344</v>
      </c>
      <c r="I967" s="325" t="s">
        <v>345</v>
      </c>
      <c r="J967" s="325" t="str">
        <f t="shared" si="30"/>
        <v>CharDorsetAge group50 years old and overAge group50 years old and over</v>
      </c>
      <c r="K967" s="325" t="s">
        <v>478</v>
      </c>
      <c r="L967" s="325" t="s">
        <v>90</v>
      </c>
      <c r="M967" s="325" t="str">
        <f t="shared" si="31"/>
        <v>Age group50 years old and over</v>
      </c>
      <c r="N967" s="325">
        <v>75.2</v>
      </c>
      <c r="O967" s="325">
        <v>37.799999999999997</v>
      </c>
      <c r="P967" s="325">
        <v>81</v>
      </c>
      <c r="Q967" s="325">
        <v>37.5</v>
      </c>
    </row>
    <row r="968" spans="1:17" x14ac:dyDescent="0.25">
      <c r="A968" s="325">
        <v>201718</v>
      </c>
      <c r="B968" s="325" t="s">
        <v>144</v>
      </c>
      <c r="C968" s="325" t="s">
        <v>123</v>
      </c>
      <c r="D968" s="325" t="s">
        <v>38</v>
      </c>
      <c r="E968" s="325" t="s">
        <v>139</v>
      </c>
      <c r="F968" s="325" t="s">
        <v>43</v>
      </c>
      <c r="G968" s="325">
        <v>916</v>
      </c>
      <c r="H968" s="325" t="s">
        <v>346</v>
      </c>
      <c r="I968" s="325" t="s">
        <v>347</v>
      </c>
      <c r="J968" s="325" t="str">
        <f t="shared" si="30"/>
        <v>CharGloucestershireAge group20 to 29 years oldAge group20 to 29 years old</v>
      </c>
      <c r="K968" s="325" t="s">
        <v>478</v>
      </c>
      <c r="L968" s="325" t="s">
        <v>58</v>
      </c>
      <c r="M968" s="325" t="str">
        <f t="shared" si="31"/>
        <v>Age group20 to 29 years old</v>
      </c>
      <c r="N968" s="325">
        <v>54.6</v>
      </c>
      <c r="O968" s="325">
        <v>20.7</v>
      </c>
      <c r="P968" s="325">
        <v>56</v>
      </c>
      <c r="Q968" s="325">
        <v>18.899999999999999</v>
      </c>
    </row>
    <row r="969" spans="1:17" x14ac:dyDescent="0.25">
      <c r="A969" s="325">
        <v>201718</v>
      </c>
      <c r="B969" s="325" t="s">
        <v>144</v>
      </c>
      <c r="C969" s="325" t="s">
        <v>123</v>
      </c>
      <c r="D969" s="325" t="s">
        <v>38</v>
      </c>
      <c r="E969" s="325" t="s">
        <v>139</v>
      </c>
      <c r="F969" s="325" t="s">
        <v>43</v>
      </c>
      <c r="G969" s="325">
        <v>916</v>
      </c>
      <c r="H969" s="325" t="s">
        <v>346</v>
      </c>
      <c r="I969" s="325" t="s">
        <v>347</v>
      </c>
      <c r="J969" s="325" t="str">
        <f t="shared" si="30"/>
        <v>CharGloucestershireAge group30 to 39 years oldAge group30 to 39 years old</v>
      </c>
      <c r="K969" s="325" t="s">
        <v>478</v>
      </c>
      <c r="L969" s="325" t="s">
        <v>57</v>
      </c>
      <c r="M969" s="325" t="str">
        <f t="shared" si="31"/>
        <v>Age group30 to 39 years old</v>
      </c>
      <c r="N969" s="325">
        <v>74.8</v>
      </c>
      <c r="O969" s="325">
        <v>28.3</v>
      </c>
      <c r="P969" s="325">
        <v>88</v>
      </c>
      <c r="Q969" s="325">
        <v>29.7</v>
      </c>
    </row>
    <row r="970" spans="1:17" x14ac:dyDescent="0.25">
      <c r="A970" s="325">
        <v>201718</v>
      </c>
      <c r="B970" s="325" t="s">
        <v>144</v>
      </c>
      <c r="C970" s="325" t="s">
        <v>123</v>
      </c>
      <c r="D970" s="325" t="s">
        <v>38</v>
      </c>
      <c r="E970" s="325" t="s">
        <v>139</v>
      </c>
      <c r="F970" s="325" t="s">
        <v>43</v>
      </c>
      <c r="G970" s="325">
        <v>916</v>
      </c>
      <c r="H970" s="325" t="s">
        <v>346</v>
      </c>
      <c r="I970" s="325" t="s">
        <v>347</v>
      </c>
      <c r="J970" s="325" t="str">
        <f t="shared" si="30"/>
        <v>CharGloucestershireAge group40 to 49 years oldAge group40 to 49 years old</v>
      </c>
      <c r="K970" s="325" t="s">
        <v>478</v>
      </c>
      <c r="L970" s="325" t="s">
        <v>61</v>
      </c>
      <c r="M970" s="325" t="str">
        <f t="shared" si="31"/>
        <v>Age group40 to 49 years old</v>
      </c>
      <c r="N970" s="325">
        <v>53.7</v>
      </c>
      <c r="O970" s="325">
        <v>20.3</v>
      </c>
      <c r="P970" s="325">
        <v>60</v>
      </c>
      <c r="Q970" s="325">
        <v>20.3</v>
      </c>
    </row>
    <row r="971" spans="1:17" x14ac:dyDescent="0.25">
      <c r="A971" s="325">
        <v>201718</v>
      </c>
      <c r="B971" s="325" t="s">
        <v>144</v>
      </c>
      <c r="C971" s="325" t="s">
        <v>123</v>
      </c>
      <c r="D971" s="325" t="s">
        <v>38</v>
      </c>
      <c r="E971" s="325" t="s">
        <v>139</v>
      </c>
      <c r="F971" s="325" t="s">
        <v>43</v>
      </c>
      <c r="G971" s="325">
        <v>916</v>
      </c>
      <c r="H971" s="325" t="s">
        <v>346</v>
      </c>
      <c r="I971" s="325" t="s">
        <v>347</v>
      </c>
      <c r="J971" s="325" t="str">
        <f t="shared" si="30"/>
        <v>CharGloucestershireAge group50 years old and overAge group50 years old and over</v>
      </c>
      <c r="K971" s="325" t="s">
        <v>478</v>
      </c>
      <c r="L971" s="325" t="s">
        <v>90</v>
      </c>
      <c r="M971" s="325" t="str">
        <f t="shared" si="31"/>
        <v>Age group50 years old and over</v>
      </c>
      <c r="N971" s="325">
        <v>81</v>
      </c>
      <c r="O971" s="325">
        <v>30.7</v>
      </c>
      <c r="P971" s="325">
        <v>92</v>
      </c>
      <c r="Q971" s="325">
        <v>31.1</v>
      </c>
    </row>
    <row r="972" spans="1:17" x14ac:dyDescent="0.25">
      <c r="A972" s="325">
        <v>201718</v>
      </c>
      <c r="B972" s="325" t="s">
        <v>144</v>
      </c>
      <c r="C972" s="325" t="s">
        <v>123</v>
      </c>
      <c r="D972" s="325" t="s">
        <v>38</v>
      </c>
      <c r="E972" s="325" t="s">
        <v>139</v>
      </c>
      <c r="F972" s="325" t="s">
        <v>43</v>
      </c>
      <c r="G972" s="325">
        <v>420</v>
      </c>
      <c r="H972" s="325" t="s">
        <v>348</v>
      </c>
      <c r="I972" s="325" t="s">
        <v>349</v>
      </c>
      <c r="J972" s="325" t="str">
        <f t="shared" si="30"/>
        <v>CharIsles of ScillyAge group20 to 29 years oldAge group20 to 29 years old</v>
      </c>
      <c r="K972" s="325" t="s">
        <v>478</v>
      </c>
      <c r="L972" s="325" t="s">
        <v>58</v>
      </c>
      <c r="M972" s="325" t="str">
        <f t="shared" si="31"/>
        <v>Age group20 to 29 years old</v>
      </c>
      <c r="N972" s="325">
        <v>0</v>
      </c>
      <c r="O972" s="325">
        <v>0</v>
      </c>
      <c r="P972" s="325">
        <v>0</v>
      </c>
      <c r="Q972" s="325">
        <v>0</v>
      </c>
    </row>
    <row r="973" spans="1:17" x14ac:dyDescent="0.25">
      <c r="A973" s="325">
        <v>201718</v>
      </c>
      <c r="B973" s="325" t="s">
        <v>144</v>
      </c>
      <c r="C973" s="325" t="s">
        <v>123</v>
      </c>
      <c r="D973" s="325" t="s">
        <v>38</v>
      </c>
      <c r="E973" s="325" t="s">
        <v>139</v>
      </c>
      <c r="F973" s="325" t="s">
        <v>43</v>
      </c>
      <c r="G973" s="325">
        <v>420</v>
      </c>
      <c r="H973" s="325" t="s">
        <v>348</v>
      </c>
      <c r="I973" s="325" t="s">
        <v>349</v>
      </c>
      <c r="J973" s="325" t="str">
        <f t="shared" si="30"/>
        <v>CharIsles of ScillyAge group30 to 39 years oldAge group30 to 39 years old</v>
      </c>
      <c r="K973" s="325" t="s">
        <v>478</v>
      </c>
      <c r="L973" s="325" t="s">
        <v>57</v>
      </c>
      <c r="M973" s="325" t="str">
        <f t="shared" si="31"/>
        <v>Age group30 to 39 years old</v>
      </c>
      <c r="N973" s="325">
        <v>0</v>
      </c>
      <c r="O973" s="325">
        <v>0</v>
      </c>
      <c r="P973" s="325">
        <v>0</v>
      </c>
      <c r="Q973" s="325">
        <v>0</v>
      </c>
    </row>
    <row r="974" spans="1:17" x14ac:dyDescent="0.25">
      <c r="A974" s="325">
        <v>201718</v>
      </c>
      <c r="B974" s="325" t="s">
        <v>144</v>
      </c>
      <c r="C974" s="325" t="s">
        <v>123</v>
      </c>
      <c r="D974" s="325" t="s">
        <v>38</v>
      </c>
      <c r="E974" s="325" t="s">
        <v>139</v>
      </c>
      <c r="F974" s="325" t="s">
        <v>43</v>
      </c>
      <c r="G974" s="325">
        <v>420</v>
      </c>
      <c r="H974" s="325" t="s">
        <v>348</v>
      </c>
      <c r="I974" s="325" t="s">
        <v>349</v>
      </c>
      <c r="J974" s="325" t="str">
        <f t="shared" si="30"/>
        <v>CharIsles of ScillyAge group40 to 49 years oldAge group40 to 49 years old</v>
      </c>
      <c r="K974" s="325" t="s">
        <v>478</v>
      </c>
      <c r="L974" s="325" t="s">
        <v>61</v>
      </c>
      <c r="M974" s="325" t="str">
        <f t="shared" si="31"/>
        <v>Age group40 to 49 years old</v>
      </c>
      <c r="N974" s="325">
        <v>0</v>
      </c>
      <c r="O974" s="325">
        <v>0</v>
      </c>
      <c r="P974" s="325">
        <v>0</v>
      </c>
      <c r="Q974" s="325">
        <v>0</v>
      </c>
    </row>
    <row r="975" spans="1:17" x14ac:dyDescent="0.25">
      <c r="A975" s="325">
        <v>201718</v>
      </c>
      <c r="B975" s="325" t="s">
        <v>144</v>
      </c>
      <c r="C975" s="325" t="s">
        <v>123</v>
      </c>
      <c r="D975" s="325" t="s">
        <v>38</v>
      </c>
      <c r="E975" s="325" t="s">
        <v>139</v>
      </c>
      <c r="F975" s="325" t="s">
        <v>43</v>
      </c>
      <c r="G975" s="325">
        <v>420</v>
      </c>
      <c r="H975" s="325" t="s">
        <v>348</v>
      </c>
      <c r="I975" s="325" t="s">
        <v>349</v>
      </c>
      <c r="J975" s="325" t="str">
        <f t="shared" si="30"/>
        <v>CharIsles of ScillyAge group50 years old and overAge group50 years old and over</v>
      </c>
      <c r="K975" s="325" t="s">
        <v>478</v>
      </c>
      <c r="L975" s="325" t="s">
        <v>90</v>
      </c>
      <c r="M975" s="325" t="str">
        <f t="shared" si="31"/>
        <v>Age group50 years old and over</v>
      </c>
      <c r="N975" s="325">
        <v>2</v>
      </c>
      <c r="O975" s="325">
        <v>100</v>
      </c>
      <c r="P975" s="325">
        <v>2</v>
      </c>
      <c r="Q975" s="325">
        <v>100</v>
      </c>
    </row>
    <row r="976" spans="1:17" x14ac:dyDescent="0.25">
      <c r="A976" s="325">
        <v>201718</v>
      </c>
      <c r="B976" s="325" t="s">
        <v>144</v>
      </c>
      <c r="C976" s="325" t="s">
        <v>123</v>
      </c>
      <c r="D976" s="325" t="s">
        <v>38</v>
      </c>
      <c r="E976" s="325" t="s">
        <v>139</v>
      </c>
      <c r="F976" s="325" t="s">
        <v>43</v>
      </c>
      <c r="G976" s="325">
        <v>802</v>
      </c>
      <c r="H976" s="325" t="s">
        <v>351</v>
      </c>
      <c r="I976" s="325" t="s">
        <v>352</v>
      </c>
      <c r="J976" s="325" t="str">
        <f t="shared" si="30"/>
        <v>CharNorth SomersetAge group20 to 29 years oldAge group20 to 29 years old</v>
      </c>
      <c r="K976" s="325" t="s">
        <v>478</v>
      </c>
      <c r="L976" s="325" t="s">
        <v>58</v>
      </c>
      <c r="M976" s="325" t="str">
        <f t="shared" si="31"/>
        <v>Age group20 to 29 years old</v>
      </c>
      <c r="N976" s="325">
        <v>12.6</v>
      </c>
      <c r="O976" s="325">
        <v>15</v>
      </c>
      <c r="P976" s="325">
        <v>13</v>
      </c>
      <c r="Q976" s="325">
        <v>13.7</v>
      </c>
    </row>
    <row r="977" spans="1:17" x14ac:dyDescent="0.25">
      <c r="A977" s="325">
        <v>201718</v>
      </c>
      <c r="B977" s="325" t="s">
        <v>144</v>
      </c>
      <c r="C977" s="325" t="s">
        <v>123</v>
      </c>
      <c r="D977" s="325" t="s">
        <v>38</v>
      </c>
      <c r="E977" s="325" t="s">
        <v>139</v>
      </c>
      <c r="F977" s="325" t="s">
        <v>43</v>
      </c>
      <c r="G977" s="325">
        <v>802</v>
      </c>
      <c r="H977" s="325" t="s">
        <v>351</v>
      </c>
      <c r="I977" s="325" t="s">
        <v>352</v>
      </c>
      <c r="J977" s="325" t="str">
        <f t="shared" si="30"/>
        <v>CharNorth SomersetAge group30 to 39 years oldAge group30 to 39 years old</v>
      </c>
      <c r="K977" s="325" t="s">
        <v>478</v>
      </c>
      <c r="L977" s="325" t="s">
        <v>57</v>
      </c>
      <c r="M977" s="325" t="str">
        <f t="shared" si="31"/>
        <v>Age group30 to 39 years old</v>
      </c>
      <c r="N977" s="325">
        <v>27.7</v>
      </c>
      <c r="O977" s="325">
        <v>33.1</v>
      </c>
      <c r="P977" s="325">
        <v>33</v>
      </c>
      <c r="Q977" s="325">
        <v>34.700000000000003</v>
      </c>
    </row>
    <row r="978" spans="1:17" x14ac:dyDescent="0.25">
      <c r="A978" s="325">
        <v>201718</v>
      </c>
      <c r="B978" s="325" t="s">
        <v>144</v>
      </c>
      <c r="C978" s="325" t="s">
        <v>123</v>
      </c>
      <c r="D978" s="325" t="s">
        <v>38</v>
      </c>
      <c r="E978" s="325" t="s">
        <v>139</v>
      </c>
      <c r="F978" s="325" t="s">
        <v>43</v>
      </c>
      <c r="G978" s="325">
        <v>802</v>
      </c>
      <c r="H978" s="325" t="s">
        <v>351</v>
      </c>
      <c r="I978" s="325" t="s">
        <v>352</v>
      </c>
      <c r="J978" s="325" t="str">
        <f t="shared" si="30"/>
        <v>CharNorth SomersetAge group40 to 49 years oldAge group40 to 49 years old</v>
      </c>
      <c r="K978" s="325" t="s">
        <v>478</v>
      </c>
      <c r="L978" s="325" t="s">
        <v>61</v>
      </c>
      <c r="M978" s="325" t="str">
        <f t="shared" si="31"/>
        <v>Age group40 to 49 years old</v>
      </c>
      <c r="N978" s="325">
        <v>19.2</v>
      </c>
      <c r="O978" s="325">
        <v>22.9</v>
      </c>
      <c r="P978" s="325">
        <v>21</v>
      </c>
      <c r="Q978" s="325">
        <v>22.1</v>
      </c>
    </row>
    <row r="979" spans="1:17" x14ac:dyDescent="0.25">
      <c r="A979" s="325">
        <v>201718</v>
      </c>
      <c r="B979" s="325" t="s">
        <v>144</v>
      </c>
      <c r="C979" s="325" t="s">
        <v>123</v>
      </c>
      <c r="D979" s="325" t="s">
        <v>38</v>
      </c>
      <c r="E979" s="325" t="s">
        <v>139</v>
      </c>
      <c r="F979" s="325" t="s">
        <v>43</v>
      </c>
      <c r="G979" s="325">
        <v>802</v>
      </c>
      <c r="H979" s="325" t="s">
        <v>351</v>
      </c>
      <c r="I979" s="325" t="s">
        <v>352</v>
      </c>
      <c r="J979" s="325" t="str">
        <f t="shared" si="30"/>
        <v>CharNorth SomersetAge group50 years old and overAge group50 years old and over</v>
      </c>
      <c r="K979" s="325" t="s">
        <v>478</v>
      </c>
      <c r="L979" s="325" t="s">
        <v>90</v>
      </c>
      <c r="M979" s="325" t="str">
        <f t="shared" si="31"/>
        <v>Age group50 years old and over</v>
      </c>
      <c r="N979" s="325">
        <v>24.3</v>
      </c>
      <c r="O979" s="325">
        <v>29</v>
      </c>
      <c r="P979" s="325">
        <v>28</v>
      </c>
      <c r="Q979" s="325">
        <v>29.5</v>
      </c>
    </row>
    <row r="980" spans="1:17" x14ac:dyDescent="0.25">
      <c r="A980" s="325">
        <v>201718</v>
      </c>
      <c r="B980" s="325" t="s">
        <v>144</v>
      </c>
      <c r="C980" s="325" t="s">
        <v>123</v>
      </c>
      <c r="D980" s="325" t="s">
        <v>38</v>
      </c>
      <c r="E980" s="325" t="s">
        <v>139</v>
      </c>
      <c r="F980" s="325" t="s">
        <v>43</v>
      </c>
      <c r="G980" s="325">
        <v>879</v>
      </c>
      <c r="H980" s="325" t="s">
        <v>353</v>
      </c>
      <c r="I980" s="325" t="s">
        <v>354</v>
      </c>
      <c r="J980" s="325" t="str">
        <f t="shared" si="30"/>
        <v>CharPlymouthAge group20 to 29 years oldAge group20 to 29 years old</v>
      </c>
      <c r="K980" s="325" t="s">
        <v>478</v>
      </c>
      <c r="L980" s="325" t="s">
        <v>58</v>
      </c>
      <c r="M980" s="325" t="str">
        <f t="shared" si="31"/>
        <v>Age group20 to 29 years old</v>
      </c>
      <c r="N980" s="325">
        <v>34.6</v>
      </c>
      <c r="O980" s="325">
        <v>20.9</v>
      </c>
      <c r="P980" s="325">
        <v>35</v>
      </c>
      <c r="Q980" s="325">
        <v>20.6</v>
      </c>
    </row>
    <row r="981" spans="1:17" x14ac:dyDescent="0.25">
      <c r="A981" s="325">
        <v>201718</v>
      </c>
      <c r="B981" s="325" t="s">
        <v>144</v>
      </c>
      <c r="C981" s="325" t="s">
        <v>123</v>
      </c>
      <c r="D981" s="325" t="s">
        <v>38</v>
      </c>
      <c r="E981" s="325" t="s">
        <v>139</v>
      </c>
      <c r="F981" s="325" t="s">
        <v>43</v>
      </c>
      <c r="G981" s="325">
        <v>879</v>
      </c>
      <c r="H981" s="325" t="s">
        <v>353</v>
      </c>
      <c r="I981" s="325" t="s">
        <v>354</v>
      </c>
      <c r="J981" s="325" t="str">
        <f t="shared" si="30"/>
        <v>CharPlymouthAge group30 to 39 years oldAge group30 to 39 years old</v>
      </c>
      <c r="K981" s="325" t="s">
        <v>478</v>
      </c>
      <c r="L981" s="325" t="s">
        <v>57</v>
      </c>
      <c r="M981" s="325" t="str">
        <f t="shared" si="31"/>
        <v>Age group30 to 39 years old</v>
      </c>
      <c r="N981" s="325">
        <v>40.200000000000003</v>
      </c>
      <c r="O981" s="325">
        <v>24.3</v>
      </c>
      <c r="P981" s="325">
        <v>42</v>
      </c>
      <c r="Q981" s="325">
        <v>24.7</v>
      </c>
    </row>
    <row r="982" spans="1:17" x14ac:dyDescent="0.25">
      <c r="A982" s="325">
        <v>201718</v>
      </c>
      <c r="B982" s="325" t="s">
        <v>144</v>
      </c>
      <c r="C982" s="325" t="s">
        <v>123</v>
      </c>
      <c r="D982" s="325" t="s">
        <v>38</v>
      </c>
      <c r="E982" s="325" t="s">
        <v>139</v>
      </c>
      <c r="F982" s="325" t="s">
        <v>43</v>
      </c>
      <c r="G982" s="325">
        <v>879</v>
      </c>
      <c r="H982" s="325" t="s">
        <v>353</v>
      </c>
      <c r="I982" s="325" t="s">
        <v>354</v>
      </c>
      <c r="J982" s="325" t="str">
        <f t="shared" si="30"/>
        <v>CharPlymouthAge group40 to 49 years oldAge group40 to 49 years old</v>
      </c>
      <c r="K982" s="325" t="s">
        <v>478</v>
      </c>
      <c r="L982" s="325" t="s">
        <v>61</v>
      </c>
      <c r="M982" s="325" t="str">
        <f t="shared" si="31"/>
        <v>Age group40 to 49 years old</v>
      </c>
      <c r="N982" s="325">
        <v>34.1</v>
      </c>
      <c r="O982" s="325">
        <v>20.6</v>
      </c>
      <c r="P982" s="325">
        <v>35</v>
      </c>
      <c r="Q982" s="325">
        <v>20.6</v>
      </c>
    </row>
    <row r="983" spans="1:17" x14ac:dyDescent="0.25">
      <c r="A983" s="325">
        <v>201718</v>
      </c>
      <c r="B983" s="325" t="s">
        <v>144</v>
      </c>
      <c r="C983" s="325" t="s">
        <v>123</v>
      </c>
      <c r="D983" s="325" t="s">
        <v>38</v>
      </c>
      <c r="E983" s="325" t="s">
        <v>139</v>
      </c>
      <c r="F983" s="325" t="s">
        <v>43</v>
      </c>
      <c r="G983" s="325">
        <v>879</v>
      </c>
      <c r="H983" s="325" t="s">
        <v>353</v>
      </c>
      <c r="I983" s="325" t="s">
        <v>354</v>
      </c>
      <c r="J983" s="325" t="str">
        <f t="shared" si="30"/>
        <v>CharPlymouthAge group50 years old and overAge group50 years old and over</v>
      </c>
      <c r="K983" s="325" t="s">
        <v>478</v>
      </c>
      <c r="L983" s="325" t="s">
        <v>90</v>
      </c>
      <c r="M983" s="325" t="str">
        <f t="shared" si="31"/>
        <v>Age group50 years old and over</v>
      </c>
      <c r="N983" s="325">
        <v>56.5</v>
      </c>
      <c r="O983" s="325">
        <v>34.200000000000003</v>
      </c>
      <c r="P983" s="325">
        <v>58</v>
      </c>
      <c r="Q983" s="325">
        <v>34.1</v>
      </c>
    </row>
    <row r="984" spans="1:17" x14ac:dyDescent="0.25">
      <c r="A984" s="325">
        <v>201718</v>
      </c>
      <c r="B984" s="325" t="s">
        <v>144</v>
      </c>
      <c r="C984" s="325" t="s">
        <v>123</v>
      </c>
      <c r="D984" s="325" t="s">
        <v>38</v>
      </c>
      <c r="E984" s="325" t="s">
        <v>139</v>
      </c>
      <c r="F984" s="325" t="s">
        <v>43</v>
      </c>
      <c r="G984" s="325">
        <v>836</v>
      </c>
      <c r="H984" s="325" t="s">
        <v>355</v>
      </c>
      <c r="I984" s="325" t="s">
        <v>356</v>
      </c>
      <c r="J984" s="325" t="str">
        <f t="shared" si="30"/>
        <v>CharPooleAge group20 to 29 years oldAge group20 to 29 years old</v>
      </c>
      <c r="K984" s="325" t="s">
        <v>478</v>
      </c>
      <c r="L984" s="325" t="s">
        <v>58</v>
      </c>
      <c r="M984" s="325" t="str">
        <f t="shared" si="31"/>
        <v>Age group20 to 29 years old</v>
      </c>
      <c r="N984" s="325">
        <v>14.6</v>
      </c>
      <c r="O984" s="325">
        <v>15</v>
      </c>
      <c r="P984" s="325">
        <v>15</v>
      </c>
      <c r="Q984" s="325">
        <v>13.8</v>
      </c>
    </row>
    <row r="985" spans="1:17" x14ac:dyDescent="0.25">
      <c r="A985" s="325">
        <v>201718</v>
      </c>
      <c r="B985" s="325" t="s">
        <v>144</v>
      </c>
      <c r="C985" s="325" t="s">
        <v>123</v>
      </c>
      <c r="D985" s="325" t="s">
        <v>38</v>
      </c>
      <c r="E985" s="325" t="s">
        <v>139</v>
      </c>
      <c r="F985" s="325" t="s">
        <v>43</v>
      </c>
      <c r="G985" s="325">
        <v>836</v>
      </c>
      <c r="H985" s="325" t="s">
        <v>355</v>
      </c>
      <c r="I985" s="325" t="s">
        <v>356</v>
      </c>
      <c r="J985" s="325" t="str">
        <f t="shared" si="30"/>
        <v>CharPooleAge group30 to 39 years oldAge group30 to 39 years old</v>
      </c>
      <c r="K985" s="325" t="s">
        <v>478</v>
      </c>
      <c r="L985" s="325" t="s">
        <v>57</v>
      </c>
      <c r="M985" s="325" t="str">
        <f t="shared" si="31"/>
        <v>Age group30 to 39 years old</v>
      </c>
      <c r="N985" s="325">
        <v>26.5</v>
      </c>
      <c r="O985" s="325">
        <v>27.2</v>
      </c>
      <c r="P985" s="325">
        <v>31</v>
      </c>
      <c r="Q985" s="325">
        <v>28.4</v>
      </c>
    </row>
    <row r="986" spans="1:17" x14ac:dyDescent="0.25">
      <c r="A986" s="325">
        <v>201718</v>
      </c>
      <c r="B986" s="325" t="s">
        <v>144</v>
      </c>
      <c r="C986" s="325" t="s">
        <v>123</v>
      </c>
      <c r="D986" s="325" t="s">
        <v>38</v>
      </c>
      <c r="E986" s="325" t="s">
        <v>139</v>
      </c>
      <c r="F986" s="325" t="s">
        <v>43</v>
      </c>
      <c r="G986" s="325">
        <v>836</v>
      </c>
      <c r="H986" s="325" t="s">
        <v>355</v>
      </c>
      <c r="I986" s="325" t="s">
        <v>356</v>
      </c>
      <c r="J986" s="325" t="str">
        <f t="shared" si="30"/>
        <v>CharPooleAge group40 to 49 years oldAge group40 to 49 years old</v>
      </c>
      <c r="K986" s="325" t="s">
        <v>478</v>
      </c>
      <c r="L986" s="325" t="s">
        <v>61</v>
      </c>
      <c r="M986" s="325" t="str">
        <f t="shared" si="31"/>
        <v>Age group40 to 49 years old</v>
      </c>
      <c r="N986" s="325">
        <v>27.5</v>
      </c>
      <c r="O986" s="325">
        <v>28.2</v>
      </c>
      <c r="P986" s="325">
        <v>30</v>
      </c>
      <c r="Q986" s="325">
        <v>27.5</v>
      </c>
    </row>
    <row r="987" spans="1:17" x14ac:dyDescent="0.25">
      <c r="A987" s="325">
        <v>201718</v>
      </c>
      <c r="B987" s="325" t="s">
        <v>144</v>
      </c>
      <c r="C987" s="325" t="s">
        <v>123</v>
      </c>
      <c r="D987" s="325" t="s">
        <v>38</v>
      </c>
      <c r="E987" s="325" t="s">
        <v>139</v>
      </c>
      <c r="F987" s="325" t="s">
        <v>43</v>
      </c>
      <c r="G987" s="325">
        <v>836</v>
      </c>
      <c r="H987" s="325" t="s">
        <v>355</v>
      </c>
      <c r="I987" s="325" t="s">
        <v>356</v>
      </c>
      <c r="J987" s="325" t="str">
        <f t="shared" si="30"/>
        <v>CharPooleAge group50 years old and overAge group50 years old and over</v>
      </c>
      <c r="K987" s="325" t="s">
        <v>478</v>
      </c>
      <c r="L987" s="325" t="s">
        <v>90</v>
      </c>
      <c r="M987" s="325" t="str">
        <f t="shared" si="31"/>
        <v>Age group50 years old and over</v>
      </c>
      <c r="N987" s="325">
        <v>28.9</v>
      </c>
      <c r="O987" s="325">
        <v>29.7</v>
      </c>
      <c r="P987" s="325">
        <v>33</v>
      </c>
      <c r="Q987" s="325">
        <v>30.3</v>
      </c>
    </row>
    <row r="988" spans="1:17" x14ac:dyDescent="0.25">
      <c r="A988" s="325">
        <v>201718</v>
      </c>
      <c r="B988" s="325" t="s">
        <v>144</v>
      </c>
      <c r="C988" s="325" t="s">
        <v>123</v>
      </c>
      <c r="D988" s="325" t="s">
        <v>38</v>
      </c>
      <c r="E988" s="325" t="s">
        <v>139</v>
      </c>
      <c r="F988" s="325" t="s">
        <v>43</v>
      </c>
      <c r="G988" s="325">
        <v>933</v>
      </c>
      <c r="H988" s="325" t="s">
        <v>357</v>
      </c>
      <c r="I988" s="325" t="s">
        <v>27</v>
      </c>
      <c r="J988" s="325" t="str">
        <f t="shared" si="30"/>
        <v>CharSomersetAge group20 to 29 years oldAge group20 to 29 years old</v>
      </c>
      <c r="K988" s="325" t="s">
        <v>478</v>
      </c>
      <c r="L988" s="325" t="s">
        <v>58</v>
      </c>
      <c r="M988" s="325" t="str">
        <f t="shared" si="31"/>
        <v>Age group20 to 29 years old</v>
      </c>
      <c r="N988" s="325">
        <v>41.6</v>
      </c>
      <c r="O988" s="325">
        <v>17.8</v>
      </c>
      <c r="P988" s="325">
        <v>43</v>
      </c>
      <c r="Q988" s="325">
        <v>17</v>
      </c>
    </row>
    <row r="989" spans="1:17" x14ac:dyDescent="0.25">
      <c r="A989" s="325">
        <v>201718</v>
      </c>
      <c r="B989" s="325" t="s">
        <v>144</v>
      </c>
      <c r="C989" s="325" t="s">
        <v>123</v>
      </c>
      <c r="D989" s="325" t="s">
        <v>38</v>
      </c>
      <c r="E989" s="325" t="s">
        <v>139</v>
      </c>
      <c r="F989" s="325" t="s">
        <v>43</v>
      </c>
      <c r="G989" s="325">
        <v>933</v>
      </c>
      <c r="H989" s="325" t="s">
        <v>357</v>
      </c>
      <c r="I989" s="325" t="s">
        <v>27</v>
      </c>
      <c r="J989" s="325" t="str">
        <f t="shared" si="30"/>
        <v>CharSomersetAge group30 to 39 years oldAge group30 to 39 years old</v>
      </c>
      <c r="K989" s="325" t="s">
        <v>478</v>
      </c>
      <c r="L989" s="325" t="s">
        <v>57</v>
      </c>
      <c r="M989" s="325" t="str">
        <f t="shared" si="31"/>
        <v>Age group30 to 39 years old</v>
      </c>
      <c r="N989" s="325">
        <v>55.4</v>
      </c>
      <c r="O989" s="325">
        <v>23.7</v>
      </c>
      <c r="P989" s="325">
        <v>62</v>
      </c>
      <c r="Q989" s="325">
        <v>24.5</v>
      </c>
    </row>
    <row r="990" spans="1:17" x14ac:dyDescent="0.25">
      <c r="A990" s="325">
        <v>201718</v>
      </c>
      <c r="B990" s="325" t="s">
        <v>144</v>
      </c>
      <c r="C990" s="325" t="s">
        <v>123</v>
      </c>
      <c r="D990" s="325" t="s">
        <v>38</v>
      </c>
      <c r="E990" s="325" t="s">
        <v>139</v>
      </c>
      <c r="F990" s="325" t="s">
        <v>43</v>
      </c>
      <c r="G990" s="325">
        <v>933</v>
      </c>
      <c r="H990" s="325" t="s">
        <v>357</v>
      </c>
      <c r="I990" s="325" t="s">
        <v>27</v>
      </c>
      <c r="J990" s="325" t="str">
        <f t="shared" si="30"/>
        <v>CharSomersetAge group40 to 49 years oldAge group40 to 49 years old</v>
      </c>
      <c r="K990" s="325" t="s">
        <v>478</v>
      </c>
      <c r="L990" s="325" t="s">
        <v>61</v>
      </c>
      <c r="M990" s="325" t="str">
        <f t="shared" si="31"/>
        <v>Age group40 to 49 years old</v>
      </c>
      <c r="N990" s="325">
        <v>67.2</v>
      </c>
      <c r="O990" s="325">
        <v>28.8</v>
      </c>
      <c r="P990" s="325">
        <v>73</v>
      </c>
      <c r="Q990" s="325">
        <v>28.9</v>
      </c>
    </row>
    <row r="991" spans="1:17" x14ac:dyDescent="0.25">
      <c r="A991" s="325">
        <v>201718</v>
      </c>
      <c r="B991" s="325" t="s">
        <v>144</v>
      </c>
      <c r="C991" s="325" t="s">
        <v>123</v>
      </c>
      <c r="D991" s="325" t="s">
        <v>38</v>
      </c>
      <c r="E991" s="325" t="s">
        <v>139</v>
      </c>
      <c r="F991" s="325" t="s">
        <v>43</v>
      </c>
      <c r="G991" s="325">
        <v>933</v>
      </c>
      <c r="H991" s="325" t="s">
        <v>357</v>
      </c>
      <c r="I991" s="325" t="s">
        <v>27</v>
      </c>
      <c r="J991" s="325" t="str">
        <f t="shared" si="30"/>
        <v>CharSomersetAge group50 years old and overAge group50 years old and over</v>
      </c>
      <c r="K991" s="325" t="s">
        <v>478</v>
      </c>
      <c r="L991" s="325" t="s">
        <v>90</v>
      </c>
      <c r="M991" s="325" t="str">
        <f t="shared" si="31"/>
        <v>Age group50 years old and over</v>
      </c>
      <c r="N991" s="325">
        <v>69</v>
      </c>
      <c r="O991" s="325">
        <v>29.6</v>
      </c>
      <c r="P991" s="325">
        <v>75</v>
      </c>
      <c r="Q991" s="325">
        <v>29.6</v>
      </c>
    </row>
    <row r="992" spans="1:17" x14ac:dyDescent="0.25">
      <c r="A992" s="325">
        <v>201718</v>
      </c>
      <c r="B992" s="325" t="s">
        <v>144</v>
      </c>
      <c r="C992" s="325" t="s">
        <v>123</v>
      </c>
      <c r="D992" s="325" t="s">
        <v>38</v>
      </c>
      <c r="E992" s="325" t="s">
        <v>139</v>
      </c>
      <c r="F992" s="325" t="s">
        <v>43</v>
      </c>
      <c r="G992" s="325">
        <v>803</v>
      </c>
      <c r="H992" s="325" t="s">
        <v>358</v>
      </c>
      <c r="I992" s="325" t="s">
        <v>359</v>
      </c>
      <c r="J992" s="325" t="str">
        <f t="shared" si="30"/>
        <v>CharSouth GloucestershireAge group20 to 29 years oldAge group20 to 29 years old</v>
      </c>
      <c r="K992" s="325" t="s">
        <v>478</v>
      </c>
      <c r="L992" s="325" t="s">
        <v>58</v>
      </c>
      <c r="M992" s="325" t="str">
        <f t="shared" si="31"/>
        <v>Age group20 to 29 years old</v>
      </c>
      <c r="N992" s="325">
        <v>12</v>
      </c>
      <c r="O992" s="325">
        <v>10.4</v>
      </c>
      <c r="P992" s="325">
        <v>12</v>
      </c>
      <c r="Q992" s="325">
        <v>9.8000000000000007</v>
      </c>
    </row>
    <row r="993" spans="1:17" x14ac:dyDescent="0.25">
      <c r="A993" s="325">
        <v>201718</v>
      </c>
      <c r="B993" s="325" t="s">
        <v>144</v>
      </c>
      <c r="C993" s="325" t="s">
        <v>123</v>
      </c>
      <c r="D993" s="325" t="s">
        <v>38</v>
      </c>
      <c r="E993" s="325" t="s">
        <v>139</v>
      </c>
      <c r="F993" s="325" t="s">
        <v>43</v>
      </c>
      <c r="G993" s="325">
        <v>803</v>
      </c>
      <c r="H993" s="325" t="s">
        <v>358</v>
      </c>
      <c r="I993" s="325" t="s">
        <v>359</v>
      </c>
      <c r="J993" s="325" t="str">
        <f t="shared" si="30"/>
        <v>CharSouth GloucestershireAge group30 to 39 years oldAge group30 to 39 years old</v>
      </c>
      <c r="K993" s="325" t="s">
        <v>478</v>
      </c>
      <c r="L993" s="325" t="s">
        <v>57</v>
      </c>
      <c r="M993" s="325" t="str">
        <f t="shared" si="31"/>
        <v>Age group30 to 39 years old</v>
      </c>
      <c r="N993" s="325">
        <v>43.6</v>
      </c>
      <c r="O993" s="325">
        <v>37.799999999999997</v>
      </c>
      <c r="P993" s="325">
        <v>48</v>
      </c>
      <c r="Q993" s="325">
        <v>39</v>
      </c>
    </row>
    <row r="994" spans="1:17" x14ac:dyDescent="0.25">
      <c r="A994" s="325">
        <v>201718</v>
      </c>
      <c r="B994" s="325" t="s">
        <v>144</v>
      </c>
      <c r="C994" s="325" t="s">
        <v>123</v>
      </c>
      <c r="D994" s="325" t="s">
        <v>38</v>
      </c>
      <c r="E994" s="325" t="s">
        <v>139</v>
      </c>
      <c r="F994" s="325" t="s">
        <v>43</v>
      </c>
      <c r="G994" s="325">
        <v>803</v>
      </c>
      <c r="H994" s="325" t="s">
        <v>358</v>
      </c>
      <c r="I994" s="325" t="s">
        <v>359</v>
      </c>
      <c r="J994" s="325" t="str">
        <f t="shared" si="30"/>
        <v>CharSouth GloucestershireAge group40 to 49 years oldAge group40 to 49 years old</v>
      </c>
      <c r="K994" s="325" t="s">
        <v>478</v>
      </c>
      <c r="L994" s="325" t="s">
        <v>61</v>
      </c>
      <c r="M994" s="325" t="str">
        <f t="shared" si="31"/>
        <v>Age group40 to 49 years old</v>
      </c>
      <c r="N994" s="325">
        <v>33.1</v>
      </c>
      <c r="O994" s="325">
        <v>28.7</v>
      </c>
      <c r="P994" s="325">
        <v>35</v>
      </c>
      <c r="Q994" s="325">
        <v>28.5</v>
      </c>
    </row>
    <row r="995" spans="1:17" x14ac:dyDescent="0.25">
      <c r="A995" s="325">
        <v>201718</v>
      </c>
      <c r="B995" s="325" t="s">
        <v>144</v>
      </c>
      <c r="C995" s="325" t="s">
        <v>123</v>
      </c>
      <c r="D995" s="325" t="s">
        <v>38</v>
      </c>
      <c r="E995" s="325" t="s">
        <v>139</v>
      </c>
      <c r="F995" s="325" t="s">
        <v>43</v>
      </c>
      <c r="G995" s="325">
        <v>803</v>
      </c>
      <c r="H995" s="325" t="s">
        <v>358</v>
      </c>
      <c r="I995" s="325" t="s">
        <v>359</v>
      </c>
      <c r="J995" s="325" t="str">
        <f t="shared" si="30"/>
        <v>CharSouth GloucestershireAge group50 years old and overAge group50 years old and over</v>
      </c>
      <c r="K995" s="325" t="s">
        <v>478</v>
      </c>
      <c r="L995" s="325" t="s">
        <v>90</v>
      </c>
      <c r="M995" s="325" t="str">
        <f t="shared" si="31"/>
        <v>Age group50 years old and over</v>
      </c>
      <c r="N995" s="325">
        <v>26.8</v>
      </c>
      <c r="O995" s="325">
        <v>23.2</v>
      </c>
      <c r="P995" s="325">
        <v>28</v>
      </c>
      <c r="Q995" s="325">
        <v>22.8</v>
      </c>
    </row>
    <row r="996" spans="1:17" x14ac:dyDescent="0.25">
      <c r="A996" s="325">
        <v>201718</v>
      </c>
      <c r="B996" s="325" t="s">
        <v>144</v>
      </c>
      <c r="C996" s="325" t="s">
        <v>123</v>
      </c>
      <c r="D996" s="325" t="s">
        <v>38</v>
      </c>
      <c r="E996" s="325" t="s">
        <v>139</v>
      </c>
      <c r="F996" s="325" t="s">
        <v>43</v>
      </c>
      <c r="G996" s="325">
        <v>866</v>
      </c>
      <c r="H996" s="325" t="s">
        <v>360</v>
      </c>
      <c r="I996" s="325" t="s">
        <v>41</v>
      </c>
      <c r="J996" s="325" t="str">
        <f t="shared" si="30"/>
        <v>CharSwindonAge group20 to 29 years oldAge group20 to 29 years old</v>
      </c>
      <c r="K996" s="325" t="s">
        <v>478</v>
      </c>
      <c r="L996" s="325" t="s">
        <v>58</v>
      </c>
      <c r="M996" s="325" t="str">
        <f t="shared" si="31"/>
        <v>Age group20 to 29 years old</v>
      </c>
      <c r="N996" s="325">
        <v>11</v>
      </c>
      <c r="O996" s="325">
        <v>12.5</v>
      </c>
      <c r="P996" s="325">
        <v>11</v>
      </c>
      <c r="Q996" s="325">
        <v>11.6</v>
      </c>
    </row>
    <row r="997" spans="1:17" x14ac:dyDescent="0.25">
      <c r="A997" s="325">
        <v>201718</v>
      </c>
      <c r="B997" s="325" t="s">
        <v>144</v>
      </c>
      <c r="C997" s="325" t="s">
        <v>123</v>
      </c>
      <c r="D997" s="325" t="s">
        <v>38</v>
      </c>
      <c r="E997" s="325" t="s">
        <v>139</v>
      </c>
      <c r="F997" s="325" t="s">
        <v>43</v>
      </c>
      <c r="G997" s="325">
        <v>866</v>
      </c>
      <c r="H997" s="325" t="s">
        <v>360</v>
      </c>
      <c r="I997" s="325" t="s">
        <v>41</v>
      </c>
      <c r="J997" s="325" t="str">
        <f t="shared" si="30"/>
        <v>CharSwindonAge group30 to 39 years oldAge group30 to 39 years old</v>
      </c>
      <c r="K997" s="325" t="s">
        <v>478</v>
      </c>
      <c r="L997" s="325" t="s">
        <v>57</v>
      </c>
      <c r="M997" s="325" t="str">
        <f t="shared" si="31"/>
        <v>Age group30 to 39 years old</v>
      </c>
      <c r="N997" s="325">
        <v>24</v>
      </c>
      <c r="O997" s="325">
        <v>27.4</v>
      </c>
      <c r="P997" s="325">
        <v>26</v>
      </c>
      <c r="Q997" s="325">
        <v>27.4</v>
      </c>
    </row>
    <row r="998" spans="1:17" x14ac:dyDescent="0.25">
      <c r="A998" s="325">
        <v>201718</v>
      </c>
      <c r="B998" s="325" t="s">
        <v>144</v>
      </c>
      <c r="C998" s="325" t="s">
        <v>123</v>
      </c>
      <c r="D998" s="325" t="s">
        <v>38</v>
      </c>
      <c r="E998" s="325" t="s">
        <v>139</v>
      </c>
      <c r="F998" s="325" t="s">
        <v>43</v>
      </c>
      <c r="G998" s="325">
        <v>866</v>
      </c>
      <c r="H998" s="325" t="s">
        <v>360</v>
      </c>
      <c r="I998" s="325" t="s">
        <v>41</v>
      </c>
      <c r="J998" s="325" t="str">
        <f t="shared" si="30"/>
        <v>CharSwindonAge group40 to 49 years oldAge group40 to 49 years old</v>
      </c>
      <c r="K998" s="325" t="s">
        <v>478</v>
      </c>
      <c r="L998" s="325" t="s">
        <v>61</v>
      </c>
      <c r="M998" s="325" t="str">
        <f t="shared" si="31"/>
        <v>Age group40 to 49 years old</v>
      </c>
      <c r="N998" s="325">
        <v>15.8</v>
      </c>
      <c r="O998" s="325">
        <v>18</v>
      </c>
      <c r="P998" s="325">
        <v>16</v>
      </c>
      <c r="Q998" s="325">
        <v>16.8</v>
      </c>
    </row>
    <row r="999" spans="1:17" x14ac:dyDescent="0.25">
      <c r="A999" s="325">
        <v>201718</v>
      </c>
      <c r="B999" s="325" t="s">
        <v>144</v>
      </c>
      <c r="C999" s="325" t="s">
        <v>123</v>
      </c>
      <c r="D999" s="325" t="s">
        <v>38</v>
      </c>
      <c r="E999" s="325" t="s">
        <v>139</v>
      </c>
      <c r="F999" s="325" t="s">
        <v>43</v>
      </c>
      <c r="G999" s="325">
        <v>866</v>
      </c>
      <c r="H999" s="325" t="s">
        <v>360</v>
      </c>
      <c r="I999" s="325" t="s">
        <v>41</v>
      </c>
      <c r="J999" s="325" t="str">
        <f t="shared" si="30"/>
        <v>CharSwindonAge group50 years old and overAge group50 years old and over</v>
      </c>
      <c r="K999" s="325" t="s">
        <v>478</v>
      </c>
      <c r="L999" s="325" t="s">
        <v>90</v>
      </c>
      <c r="M999" s="325" t="str">
        <f t="shared" si="31"/>
        <v>Age group50 years old and over</v>
      </c>
      <c r="N999" s="325">
        <v>36.9</v>
      </c>
      <c r="O999" s="325">
        <v>42.1</v>
      </c>
      <c r="P999" s="325">
        <v>42</v>
      </c>
      <c r="Q999" s="325">
        <v>44.2</v>
      </c>
    </row>
    <row r="1000" spans="1:17" x14ac:dyDescent="0.25">
      <c r="A1000" s="325">
        <v>201718</v>
      </c>
      <c r="B1000" s="325" t="s">
        <v>144</v>
      </c>
      <c r="C1000" s="325" t="s">
        <v>123</v>
      </c>
      <c r="D1000" s="325" t="s">
        <v>38</v>
      </c>
      <c r="E1000" s="325" t="s">
        <v>139</v>
      </c>
      <c r="F1000" s="325" t="s">
        <v>43</v>
      </c>
      <c r="G1000" s="325">
        <v>880</v>
      </c>
      <c r="H1000" s="325" t="s">
        <v>361</v>
      </c>
      <c r="I1000" s="325" t="s">
        <v>76</v>
      </c>
      <c r="J1000" s="325" t="str">
        <f t="shared" si="30"/>
        <v>CharTorbayAge group20 to 29 years oldAge group20 to 29 years old</v>
      </c>
      <c r="K1000" s="325" t="s">
        <v>478</v>
      </c>
      <c r="L1000" s="325" t="s">
        <v>58</v>
      </c>
      <c r="M1000" s="325" t="str">
        <f t="shared" si="31"/>
        <v>Age group20 to 29 years old</v>
      </c>
      <c r="N1000" s="325">
        <v>1.6</v>
      </c>
      <c r="O1000" s="325">
        <v>2.2000000000000002</v>
      </c>
      <c r="P1000" s="325">
        <v>2</v>
      </c>
      <c r="Q1000" s="325">
        <v>2.5</v>
      </c>
    </row>
    <row r="1001" spans="1:17" x14ac:dyDescent="0.25">
      <c r="A1001" s="325">
        <v>201718</v>
      </c>
      <c r="B1001" s="325" t="s">
        <v>144</v>
      </c>
      <c r="C1001" s="325" t="s">
        <v>123</v>
      </c>
      <c r="D1001" s="325" t="s">
        <v>38</v>
      </c>
      <c r="E1001" s="325" t="s">
        <v>139</v>
      </c>
      <c r="F1001" s="325" t="s">
        <v>43</v>
      </c>
      <c r="G1001" s="325">
        <v>880</v>
      </c>
      <c r="H1001" s="325" t="s">
        <v>361</v>
      </c>
      <c r="I1001" s="325" t="s">
        <v>76</v>
      </c>
      <c r="J1001" s="325" t="str">
        <f t="shared" si="30"/>
        <v>CharTorbayAge group30 to 39 years oldAge group30 to 39 years old</v>
      </c>
      <c r="K1001" s="325" t="s">
        <v>478</v>
      </c>
      <c r="L1001" s="325" t="s">
        <v>57</v>
      </c>
      <c r="M1001" s="325" t="str">
        <f t="shared" si="31"/>
        <v>Age group30 to 39 years old</v>
      </c>
      <c r="N1001" s="325">
        <v>29.2</v>
      </c>
      <c r="O1001" s="325">
        <v>40.299999999999997</v>
      </c>
      <c r="P1001" s="325">
        <v>32</v>
      </c>
      <c r="Q1001" s="325">
        <v>40.5</v>
      </c>
    </row>
    <row r="1002" spans="1:17" x14ac:dyDescent="0.25">
      <c r="A1002" s="325">
        <v>201718</v>
      </c>
      <c r="B1002" s="325" t="s">
        <v>144</v>
      </c>
      <c r="C1002" s="325" t="s">
        <v>123</v>
      </c>
      <c r="D1002" s="325" t="s">
        <v>38</v>
      </c>
      <c r="E1002" s="325" t="s">
        <v>139</v>
      </c>
      <c r="F1002" s="325" t="s">
        <v>43</v>
      </c>
      <c r="G1002" s="325">
        <v>880</v>
      </c>
      <c r="H1002" s="325" t="s">
        <v>361</v>
      </c>
      <c r="I1002" s="325" t="s">
        <v>76</v>
      </c>
      <c r="J1002" s="325" t="str">
        <f t="shared" si="30"/>
        <v>CharTorbayAge group40 to 49 years oldAge group40 to 49 years old</v>
      </c>
      <c r="K1002" s="325" t="s">
        <v>478</v>
      </c>
      <c r="L1002" s="325" t="s">
        <v>61</v>
      </c>
      <c r="M1002" s="325" t="str">
        <f t="shared" si="31"/>
        <v>Age group40 to 49 years old</v>
      </c>
      <c r="N1002" s="325">
        <v>19.5</v>
      </c>
      <c r="O1002" s="325">
        <v>26.9</v>
      </c>
      <c r="P1002" s="325">
        <v>21</v>
      </c>
      <c r="Q1002" s="325">
        <v>26.6</v>
      </c>
    </row>
    <row r="1003" spans="1:17" x14ac:dyDescent="0.25">
      <c r="A1003" s="325">
        <v>201718</v>
      </c>
      <c r="B1003" s="325" t="s">
        <v>144</v>
      </c>
      <c r="C1003" s="325" t="s">
        <v>123</v>
      </c>
      <c r="D1003" s="325" t="s">
        <v>38</v>
      </c>
      <c r="E1003" s="325" t="s">
        <v>139</v>
      </c>
      <c r="F1003" s="325" t="s">
        <v>43</v>
      </c>
      <c r="G1003" s="325">
        <v>880</v>
      </c>
      <c r="H1003" s="325" t="s">
        <v>361</v>
      </c>
      <c r="I1003" s="325" t="s">
        <v>76</v>
      </c>
      <c r="J1003" s="325" t="str">
        <f t="shared" si="30"/>
        <v>CharTorbayAge group50 years old and overAge group50 years old and over</v>
      </c>
      <c r="K1003" s="325" t="s">
        <v>478</v>
      </c>
      <c r="L1003" s="325" t="s">
        <v>90</v>
      </c>
      <c r="M1003" s="325" t="str">
        <f t="shared" si="31"/>
        <v>Age group50 years old and over</v>
      </c>
      <c r="N1003" s="325">
        <v>22.2</v>
      </c>
      <c r="O1003" s="325">
        <v>30.6</v>
      </c>
      <c r="P1003" s="325">
        <v>24</v>
      </c>
      <c r="Q1003" s="325">
        <v>30.4</v>
      </c>
    </row>
    <row r="1004" spans="1:17" x14ac:dyDescent="0.25">
      <c r="A1004" s="325">
        <v>201718</v>
      </c>
      <c r="B1004" s="325" t="s">
        <v>144</v>
      </c>
      <c r="C1004" s="325" t="s">
        <v>123</v>
      </c>
      <c r="D1004" s="325" t="s">
        <v>38</v>
      </c>
      <c r="E1004" s="325" t="s">
        <v>139</v>
      </c>
      <c r="F1004" s="325" t="s">
        <v>43</v>
      </c>
      <c r="G1004" s="325">
        <v>865</v>
      </c>
      <c r="H1004" s="325" t="s">
        <v>363</v>
      </c>
      <c r="I1004" s="325" t="s">
        <v>364</v>
      </c>
      <c r="J1004" s="325" t="str">
        <f t="shared" si="30"/>
        <v>CharWiltshireAge group20 to 29 years oldAge group20 to 29 years old</v>
      </c>
      <c r="K1004" s="325" t="s">
        <v>478</v>
      </c>
      <c r="L1004" s="325" t="s">
        <v>58</v>
      </c>
      <c r="M1004" s="325" t="str">
        <f t="shared" si="31"/>
        <v>Age group20 to 29 years old</v>
      </c>
      <c r="N1004" s="325">
        <v>37.200000000000003</v>
      </c>
      <c r="O1004" s="325">
        <v>18</v>
      </c>
      <c r="P1004" s="325">
        <v>40</v>
      </c>
      <c r="Q1004" s="325">
        <v>17.7</v>
      </c>
    </row>
    <row r="1005" spans="1:17" x14ac:dyDescent="0.25">
      <c r="A1005" s="325">
        <v>201718</v>
      </c>
      <c r="B1005" s="325" t="s">
        <v>144</v>
      </c>
      <c r="C1005" s="325" t="s">
        <v>123</v>
      </c>
      <c r="D1005" s="325" t="s">
        <v>38</v>
      </c>
      <c r="E1005" s="325" t="s">
        <v>139</v>
      </c>
      <c r="F1005" s="325" t="s">
        <v>43</v>
      </c>
      <c r="G1005" s="325">
        <v>865</v>
      </c>
      <c r="H1005" s="325" t="s">
        <v>363</v>
      </c>
      <c r="I1005" s="325" t="s">
        <v>364</v>
      </c>
      <c r="J1005" s="325" t="str">
        <f t="shared" si="30"/>
        <v>CharWiltshireAge group30 to 39 years oldAge group30 to 39 years old</v>
      </c>
      <c r="K1005" s="325" t="s">
        <v>478</v>
      </c>
      <c r="L1005" s="325" t="s">
        <v>57</v>
      </c>
      <c r="M1005" s="325" t="str">
        <f t="shared" si="31"/>
        <v>Age group30 to 39 years old</v>
      </c>
      <c r="N1005" s="325">
        <v>62.4</v>
      </c>
      <c r="O1005" s="325">
        <v>30.1</v>
      </c>
      <c r="P1005" s="325">
        <v>68</v>
      </c>
      <c r="Q1005" s="325">
        <v>30.1</v>
      </c>
    </row>
    <row r="1006" spans="1:17" x14ac:dyDescent="0.25">
      <c r="A1006" s="325">
        <v>201718</v>
      </c>
      <c r="B1006" s="325" t="s">
        <v>144</v>
      </c>
      <c r="C1006" s="325" t="s">
        <v>123</v>
      </c>
      <c r="D1006" s="325" t="s">
        <v>38</v>
      </c>
      <c r="E1006" s="325" t="s">
        <v>139</v>
      </c>
      <c r="F1006" s="325" t="s">
        <v>43</v>
      </c>
      <c r="G1006" s="325">
        <v>865</v>
      </c>
      <c r="H1006" s="325" t="s">
        <v>363</v>
      </c>
      <c r="I1006" s="325" t="s">
        <v>364</v>
      </c>
      <c r="J1006" s="325" t="str">
        <f t="shared" si="30"/>
        <v>CharWiltshireAge group40 to 49 years oldAge group40 to 49 years old</v>
      </c>
      <c r="K1006" s="325" t="s">
        <v>478</v>
      </c>
      <c r="L1006" s="325" t="s">
        <v>61</v>
      </c>
      <c r="M1006" s="325" t="str">
        <f t="shared" si="31"/>
        <v>Age group40 to 49 years old</v>
      </c>
      <c r="N1006" s="325">
        <v>41.1</v>
      </c>
      <c r="O1006" s="325">
        <v>19.8</v>
      </c>
      <c r="P1006" s="325">
        <v>46</v>
      </c>
      <c r="Q1006" s="325">
        <v>20.399999999999999</v>
      </c>
    </row>
    <row r="1007" spans="1:17" x14ac:dyDescent="0.25">
      <c r="A1007" s="325">
        <v>201718</v>
      </c>
      <c r="B1007" s="325" t="s">
        <v>144</v>
      </c>
      <c r="C1007" s="325" t="s">
        <v>123</v>
      </c>
      <c r="D1007" s="325" t="s">
        <v>38</v>
      </c>
      <c r="E1007" s="325" t="s">
        <v>139</v>
      </c>
      <c r="F1007" s="325" t="s">
        <v>43</v>
      </c>
      <c r="G1007" s="325">
        <v>865</v>
      </c>
      <c r="H1007" s="325" t="s">
        <v>363</v>
      </c>
      <c r="I1007" s="325" t="s">
        <v>364</v>
      </c>
      <c r="J1007" s="325" t="str">
        <f t="shared" si="30"/>
        <v>CharWiltshireAge group50 years old and overAge group50 years old and over</v>
      </c>
      <c r="K1007" s="325" t="s">
        <v>478</v>
      </c>
      <c r="L1007" s="325" t="s">
        <v>90</v>
      </c>
      <c r="M1007" s="325" t="str">
        <f t="shared" si="31"/>
        <v>Age group50 years old and over</v>
      </c>
      <c r="N1007" s="325">
        <v>66.5</v>
      </c>
      <c r="O1007" s="325">
        <v>32.1</v>
      </c>
      <c r="P1007" s="325">
        <v>72</v>
      </c>
      <c r="Q1007" s="325">
        <v>31.9</v>
      </c>
    </row>
    <row r="1008" spans="1:17" x14ac:dyDescent="0.25">
      <c r="A1008" s="325">
        <v>201718</v>
      </c>
      <c r="B1008" s="325" t="s">
        <v>144</v>
      </c>
      <c r="C1008" s="325" t="s">
        <v>123</v>
      </c>
      <c r="D1008" s="325" t="s">
        <v>38</v>
      </c>
      <c r="E1008" s="325" t="s">
        <v>140</v>
      </c>
      <c r="F1008" s="325" t="s">
        <v>141</v>
      </c>
      <c r="G1008" s="325">
        <v>202</v>
      </c>
      <c r="H1008" s="325" t="s">
        <v>365</v>
      </c>
      <c r="I1008" s="325" t="s">
        <v>366</v>
      </c>
      <c r="J1008" s="325" t="str">
        <f t="shared" si="30"/>
        <v>CharCamdenAge group20 to 29 years oldAge group20 to 29 years old</v>
      </c>
      <c r="K1008" s="325" t="s">
        <v>478</v>
      </c>
      <c r="L1008" s="325" t="s">
        <v>58</v>
      </c>
      <c r="M1008" s="325" t="str">
        <f t="shared" si="31"/>
        <v>Age group20 to 29 years old</v>
      </c>
      <c r="N1008" s="325">
        <v>25.5</v>
      </c>
      <c r="O1008" s="325">
        <v>14</v>
      </c>
      <c r="P1008" s="325">
        <v>26</v>
      </c>
      <c r="Q1008" s="325">
        <v>13.5</v>
      </c>
    </row>
    <row r="1009" spans="1:17" x14ac:dyDescent="0.25">
      <c r="A1009" s="325">
        <v>201718</v>
      </c>
      <c r="B1009" s="325" t="s">
        <v>144</v>
      </c>
      <c r="C1009" s="325" t="s">
        <v>123</v>
      </c>
      <c r="D1009" s="325" t="s">
        <v>38</v>
      </c>
      <c r="E1009" s="325" t="s">
        <v>140</v>
      </c>
      <c r="F1009" s="325" t="s">
        <v>141</v>
      </c>
      <c r="G1009" s="325">
        <v>202</v>
      </c>
      <c r="H1009" s="325" t="s">
        <v>365</v>
      </c>
      <c r="I1009" s="325" t="s">
        <v>366</v>
      </c>
      <c r="J1009" s="325" t="str">
        <f t="shared" si="30"/>
        <v>CharCamdenAge group30 to 39 years oldAge group30 to 39 years old</v>
      </c>
      <c r="K1009" s="325" t="s">
        <v>478</v>
      </c>
      <c r="L1009" s="325" t="s">
        <v>57</v>
      </c>
      <c r="M1009" s="325" t="str">
        <f t="shared" si="31"/>
        <v>Age group30 to 39 years old</v>
      </c>
      <c r="N1009" s="325">
        <v>64</v>
      </c>
      <c r="O1009" s="325">
        <v>35.1</v>
      </c>
      <c r="P1009" s="325">
        <v>66</v>
      </c>
      <c r="Q1009" s="325">
        <v>34.200000000000003</v>
      </c>
    </row>
    <row r="1010" spans="1:17" x14ac:dyDescent="0.25">
      <c r="A1010" s="325">
        <v>201718</v>
      </c>
      <c r="B1010" s="325" t="s">
        <v>144</v>
      </c>
      <c r="C1010" s="325" t="s">
        <v>123</v>
      </c>
      <c r="D1010" s="325" t="s">
        <v>38</v>
      </c>
      <c r="E1010" s="325" t="s">
        <v>140</v>
      </c>
      <c r="F1010" s="325" t="s">
        <v>141</v>
      </c>
      <c r="G1010" s="325">
        <v>202</v>
      </c>
      <c r="H1010" s="325" t="s">
        <v>365</v>
      </c>
      <c r="I1010" s="325" t="s">
        <v>366</v>
      </c>
      <c r="J1010" s="325" t="str">
        <f t="shared" si="30"/>
        <v>CharCamdenAge group40 to 49 years oldAge group40 to 49 years old</v>
      </c>
      <c r="K1010" s="325" t="s">
        <v>478</v>
      </c>
      <c r="L1010" s="325" t="s">
        <v>61</v>
      </c>
      <c r="M1010" s="325" t="str">
        <f t="shared" si="31"/>
        <v>Age group40 to 49 years old</v>
      </c>
      <c r="N1010" s="325">
        <v>49.1</v>
      </c>
      <c r="O1010" s="325">
        <v>26.9</v>
      </c>
      <c r="P1010" s="325">
        <v>53</v>
      </c>
      <c r="Q1010" s="325">
        <v>27.5</v>
      </c>
    </row>
    <row r="1011" spans="1:17" x14ac:dyDescent="0.25">
      <c r="A1011" s="325">
        <v>201718</v>
      </c>
      <c r="B1011" s="325" t="s">
        <v>144</v>
      </c>
      <c r="C1011" s="325" t="s">
        <v>123</v>
      </c>
      <c r="D1011" s="325" t="s">
        <v>38</v>
      </c>
      <c r="E1011" s="325" t="s">
        <v>140</v>
      </c>
      <c r="F1011" s="325" t="s">
        <v>141</v>
      </c>
      <c r="G1011" s="325">
        <v>202</v>
      </c>
      <c r="H1011" s="325" t="s">
        <v>365</v>
      </c>
      <c r="I1011" s="325" t="s">
        <v>366</v>
      </c>
      <c r="J1011" s="325" t="str">
        <f t="shared" si="30"/>
        <v>CharCamdenAge group50 years old and overAge group50 years old and over</v>
      </c>
      <c r="K1011" s="325" t="s">
        <v>478</v>
      </c>
      <c r="L1011" s="325" t="s">
        <v>90</v>
      </c>
      <c r="M1011" s="325" t="str">
        <f t="shared" si="31"/>
        <v>Age group50 years old and over</v>
      </c>
      <c r="N1011" s="325">
        <v>43.8</v>
      </c>
      <c r="O1011" s="325">
        <v>24</v>
      </c>
      <c r="P1011" s="325">
        <v>48</v>
      </c>
      <c r="Q1011" s="325">
        <v>24.9</v>
      </c>
    </row>
    <row r="1012" spans="1:17" x14ac:dyDescent="0.25">
      <c r="A1012" s="325">
        <v>201718</v>
      </c>
      <c r="B1012" s="325" t="s">
        <v>144</v>
      </c>
      <c r="C1012" s="325" t="s">
        <v>123</v>
      </c>
      <c r="D1012" s="325" t="s">
        <v>38</v>
      </c>
      <c r="E1012" s="325" t="s">
        <v>140</v>
      </c>
      <c r="F1012" s="325" t="s">
        <v>141</v>
      </c>
      <c r="G1012" s="325">
        <v>201</v>
      </c>
      <c r="H1012" s="325" t="s">
        <v>367</v>
      </c>
      <c r="I1012" s="325" t="s">
        <v>368</v>
      </c>
      <c r="J1012" s="325" t="str">
        <f t="shared" si="30"/>
        <v>CharCity of LondonAge group20 to 29 years oldAge group20 to 29 years old</v>
      </c>
      <c r="K1012" s="325" t="s">
        <v>478</v>
      </c>
      <c r="L1012" s="325" t="s">
        <v>58</v>
      </c>
      <c r="M1012" s="325" t="str">
        <f t="shared" si="31"/>
        <v>Age group20 to 29 years old</v>
      </c>
      <c r="N1012" s="325">
        <v>0</v>
      </c>
      <c r="O1012" s="325">
        <v>0</v>
      </c>
      <c r="P1012" s="325">
        <v>0</v>
      </c>
      <c r="Q1012" s="325">
        <v>0</v>
      </c>
    </row>
    <row r="1013" spans="1:17" x14ac:dyDescent="0.25">
      <c r="A1013" s="325">
        <v>201718</v>
      </c>
      <c r="B1013" s="325" t="s">
        <v>144</v>
      </c>
      <c r="C1013" s="325" t="s">
        <v>123</v>
      </c>
      <c r="D1013" s="325" t="s">
        <v>38</v>
      </c>
      <c r="E1013" s="325" t="s">
        <v>140</v>
      </c>
      <c r="F1013" s="325" t="s">
        <v>141</v>
      </c>
      <c r="G1013" s="325">
        <v>201</v>
      </c>
      <c r="H1013" s="325" t="s">
        <v>367</v>
      </c>
      <c r="I1013" s="325" t="s">
        <v>368</v>
      </c>
      <c r="J1013" s="325" t="str">
        <f t="shared" si="30"/>
        <v>CharCity of LondonAge group30 to 39 years oldAge group30 to 39 years old</v>
      </c>
      <c r="K1013" s="325" t="s">
        <v>478</v>
      </c>
      <c r="L1013" s="325" t="s">
        <v>57</v>
      </c>
      <c r="M1013" s="325" t="str">
        <f t="shared" si="31"/>
        <v>Age group30 to 39 years old</v>
      </c>
      <c r="N1013" s="325">
        <v>3</v>
      </c>
      <c r="O1013" s="325">
        <v>39.5</v>
      </c>
      <c r="P1013" s="325">
        <v>3</v>
      </c>
      <c r="Q1013" s="325">
        <v>37.5</v>
      </c>
    </row>
    <row r="1014" spans="1:17" x14ac:dyDescent="0.25">
      <c r="A1014" s="325">
        <v>201718</v>
      </c>
      <c r="B1014" s="325" t="s">
        <v>144</v>
      </c>
      <c r="C1014" s="325" t="s">
        <v>123</v>
      </c>
      <c r="D1014" s="325" t="s">
        <v>38</v>
      </c>
      <c r="E1014" s="325" t="s">
        <v>140</v>
      </c>
      <c r="F1014" s="325" t="s">
        <v>141</v>
      </c>
      <c r="G1014" s="325">
        <v>201</v>
      </c>
      <c r="H1014" s="325" t="s">
        <v>367</v>
      </c>
      <c r="I1014" s="325" t="s">
        <v>368</v>
      </c>
      <c r="J1014" s="325" t="str">
        <f t="shared" si="30"/>
        <v>CharCity of LondonAge group40 to 49 years oldAge group40 to 49 years old</v>
      </c>
      <c r="K1014" s="325" t="s">
        <v>478</v>
      </c>
      <c r="L1014" s="325" t="s">
        <v>61</v>
      </c>
      <c r="M1014" s="325" t="str">
        <f t="shared" si="31"/>
        <v>Age group40 to 49 years old</v>
      </c>
      <c r="N1014" s="325">
        <v>2.6</v>
      </c>
      <c r="O1014" s="325">
        <v>34.200000000000003</v>
      </c>
      <c r="P1014" s="325">
        <v>3</v>
      </c>
      <c r="Q1014" s="325">
        <v>37.5</v>
      </c>
    </row>
    <row r="1015" spans="1:17" x14ac:dyDescent="0.25">
      <c r="A1015" s="325">
        <v>201718</v>
      </c>
      <c r="B1015" s="325" t="s">
        <v>144</v>
      </c>
      <c r="C1015" s="325" t="s">
        <v>123</v>
      </c>
      <c r="D1015" s="325" t="s">
        <v>38</v>
      </c>
      <c r="E1015" s="325" t="s">
        <v>140</v>
      </c>
      <c r="F1015" s="325" t="s">
        <v>141</v>
      </c>
      <c r="G1015" s="325">
        <v>201</v>
      </c>
      <c r="H1015" s="325" t="s">
        <v>367</v>
      </c>
      <c r="I1015" s="325" t="s">
        <v>368</v>
      </c>
      <c r="J1015" s="325" t="str">
        <f t="shared" si="30"/>
        <v>CharCity of LondonAge group50 years old and overAge group50 years old and over</v>
      </c>
      <c r="K1015" s="325" t="s">
        <v>478</v>
      </c>
      <c r="L1015" s="325" t="s">
        <v>90</v>
      </c>
      <c r="M1015" s="325" t="str">
        <f t="shared" si="31"/>
        <v>Age group50 years old and over</v>
      </c>
      <c r="N1015" s="325">
        <v>2</v>
      </c>
      <c r="O1015" s="325">
        <v>26.3</v>
      </c>
      <c r="P1015" s="325">
        <v>2</v>
      </c>
      <c r="Q1015" s="325">
        <v>25</v>
      </c>
    </row>
    <row r="1016" spans="1:17" x14ac:dyDescent="0.25">
      <c r="A1016" s="325">
        <v>201718</v>
      </c>
      <c r="B1016" s="325" t="s">
        <v>144</v>
      </c>
      <c r="C1016" s="325" t="s">
        <v>123</v>
      </c>
      <c r="D1016" s="325" t="s">
        <v>38</v>
      </c>
      <c r="E1016" s="325" t="s">
        <v>140</v>
      </c>
      <c r="F1016" s="325" t="s">
        <v>141</v>
      </c>
      <c r="G1016" s="325">
        <v>204</v>
      </c>
      <c r="H1016" s="325" t="s">
        <v>369</v>
      </c>
      <c r="I1016" s="325" t="s">
        <v>370</v>
      </c>
      <c r="J1016" s="325" t="str">
        <f t="shared" si="30"/>
        <v>CharHackneyAge group20 to 29 years oldAge group20 to 29 years old</v>
      </c>
      <c r="K1016" s="325" t="s">
        <v>478</v>
      </c>
      <c r="L1016" s="325" t="s">
        <v>58</v>
      </c>
      <c r="M1016" s="325" t="str">
        <f t="shared" si="31"/>
        <v>Age group20 to 29 years old</v>
      </c>
      <c r="N1016" s="325">
        <v>26.6</v>
      </c>
      <c r="O1016" s="325">
        <v>15.6</v>
      </c>
      <c r="P1016" s="325">
        <v>27</v>
      </c>
      <c r="Q1016" s="325">
        <v>15.4</v>
      </c>
    </row>
    <row r="1017" spans="1:17" x14ac:dyDescent="0.25">
      <c r="A1017" s="325">
        <v>201718</v>
      </c>
      <c r="B1017" s="325" t="s">
        <v>144</v>
      </c>
      <c r="C1017" s="325" t="s">
        <v>123</v>
      </c>
      <c r="D1017" s="325" t="s">
        <v>38</v>
      </c>
      <c r="E1017" s="325" t="s">
        <v>140</v>
      </c>
      <c r="F1017" s="325" t="s">
        <v>141</v>
      </c>
      <c r="G1017" s="325">
        <v>204</v>
      </c>
      <c r="H1017" s="325" t="s">
        <v>369</v>
      </c>
      <c r="I1017" s="325" t="s">
        <v>370</v>
      </c>
      <c r="J1017" s="325" t="str">
        <f t="shared" si="30"/>
        <v>CharHackneyAge group30 to 39 years oldAge group30 to 39 years old</v>
      </c>
      <c r="K1017" s="325" t="s">
        <v>478</v>
      </c>
      <c r="L1017" s="325" t="s">
        <v>57</v>
      </c>
      <c r="M1017" s="325" t="str">
        <f t="shared" si="31"/>
        <v>Age group30 to 39 years old</v>
      </c>
      <c r="N1017" s="325">
        <v>87.2</v>
      </c>
      <c r="O1017" s="325">
        <v>51.1</v>
      </c>
      <c r="P1017" s="325">
        <v>90</v>
      </c>
      <c r="Q1017" s="325">
        <v>51.4</v>
      </c>
    </row>
    <row r="1018" spans="1:17" x14ac:dyDescent="0.25">
      <c r="A1018" s="325">
        <v>201718</v>
      </c>
      <c r="B1018" s="325" t="s">
        <v>144</v>
      </c>
      <c r="C1018" s="325" t="s">
        <v>123</v>
      </c>
      <c r="D1018" s="325" t="s">
        <v>38</v>
      </c>
      <c r="E1018" s="325" t="s">
        <v>140</v>
      </c>
      <c r="F1018" s="325" t="s">
        <v>141</v>
      </c>
      <c r="G1018" s="325">
        <v>204</v>
      </c>
      <c r="H1018" s="325" t="s">
        <v>369</v>
      </c>
      <c r="I1018" s="325" t="s">
        <v>370</v>
      </c>
      <c r="J1018" s="325" t="str">
        <f t="shared" si="30"/>
        <v>CharHackneyAge group40 to 49 years oldAge group40 to 49 years old</v>
      </c>
      <c r="K1018" s="325" t="s">
        <v>478</v>
      </c>
      <c r="L1018" s="325" t="s">
        <v>61</v>
      </c>
      <c r="M1018" s="325" t="str">
        <f t="shared" si="31"/>
        <v>Age group40 to 49 years old</v>
      </c>
      <c r="N1018" s="325">
        <v>36.4</v>
      </c>
      <c r="O1018" s="325">
        <v>21.3</v>
      </c>
      <c r="P1018" s="325">
        <v>37</v>
      </c>
      <c r="Q1018" s="325">
        <v>21.1</v>
      </c>
    </row>
    <row r="1019" spans="1:17" x14ac:dyDescent="0.25">
      <c r="A1019" s="325">
        <v>201718</v>
      </c>
      <c r="B1019" s="325" t="s">
        <v>144</v>
      </c>
      <c r="C1019" s="325" t="s">
        <v>123</v>
      </c>
      <c r="D1019" s="325" t="s">
        <v>38</v>
      </c>
      <c r="E1019" s="325" t="s">
        <v>140</v>
      </c>
      <c r="F1019" s="325" t="s">
        <v>141</v>
      </c>
      <c r="G1019" s="325">
        <v>204</v>
      </c>
      <c r="H1019" s="325" t="s">
        <v>369</v>
      </c>
      <c r="I1019" s="325" t="s">
        <v>370</v>
      </c>
      <c r="J1019" s="325" t="str">
        <f t="shared" si="30"/>
        <v>CharHackneyAge group50 years old and overAge group50 years old and over</v>
      </c>
      <c r="K1019" s="325" t="s">
        <v>478</v>
      </c>
      <c r="L1019" s="325" t="s">
        <v>90</v>
      </c>
      <c r="M1019" s="325" t="str">
        <f t="shared" si="31"/>
        <v>Age group50 years old and over</v>
      </c>
      <c r="N1019" s="325">
        <v>20.399999999999999</v>
      </c>
      <c r="O1019" s="325">
        <v>12</v>
      </c>
      <c r="P1019" s="325">
        <v>21</v>
      </c>
      <c r="Q1019" s="325">
        <v>12</v>
      </c>
    </row>
    <row r="1020" spans="1:17" x14ac:dyDescent="0.25">
      <c r="A1020" s="325">
        <v>201718</v>
      </c>
      <c r="B1020" s="325" t="s">
        <v>144</v>
      </c>
      <c r="C1020" s="325" t="s">
        <v>123</v>
      </c>
      <c r="D1020" s="325" t="s">
        <v>38</v>
      </c>
      <c r="E1020" s="325" t="s">
        <v>140</v>
      </c>
      <c r="F1020" s="325" t="s">
        <v>141</v>
      </c>
      <c r="G1020" s="325">
        <v>205</v>
      </c>
      <c r="H1020" s="325" t="s">
        <v>371</v>
      </c>
      <c r="I1020" s="325" t="s">
        <v>372</v>
      </c>
      <c r="J1020" s="325" t="str">
        <f t="shared" si="30"/>
        <v>CharHammersmith and FulhamAge group20 to 29 years oldAge group20 to 29 years old</v>
      </c>
      <c r="K1020" s="325" t="s">
        <v>478</v>
      </c>
      <c r="L1020" s="325" t="s">
        <v>58</v>
      </c>
      <c r="M1020" s="325" t="str">
        <f t="shared" si="31"/>
        <v>Age group20 to 29 years old</v>
      </c>
      <c r="N1020" s="325">
        <v>23</v>
      </c>
      <c r="O1020" s="325">
        <v>16.7</v>
      </c>
      <c r="P1020" s="325">
        <v>23</v>
      </c>
      <c r="Q1020" s="325">
        <v>16.100000000000001</v>
      </c>
    </row>
    <row r="1021" spans="1:17" x14ac:dyDescent="0.25">
      <c r="A1021" s="325">
        <v>201718</v>
      </c>
      <c r="B1021" s="325" t="s">
        <v>144</v>
      </c>
      <c r="C1021" s="325" t="s">
        <v>123</v>
      </c>
      <c r="D1021" s="325" t="s">
        <v>38</v>
      </c>
      <c r="E1021" s="325" t="s">
        <v>140</v>
      </c>
      <c r="F1021" s="325" t="s">
        <v>141</v>
      </c>
      <c r="G1021" s="325">
        <v>205</v>
      </c>
      <c r="H1021" s="325" t="s">
        <v>371</v>
      </c>
      <c r="I1021" s="325" t="s">
        <v>372</v>
      </c>
      <c r="J1021" s="325" t="str">
        <f t="shared" si="30"/>
        <v>CharHammersmith and FulhamAge group30 to 39 years oldAge group30 to 39 years old</v>
      </c>
      <c r="K1021" s="325" t="s">
        <v>478</v>
      </c>
      <c r="L1021" s="325" t="s">
        <v>57</v>
      </c>
      <c r="M1021" s="325" t="str">
        <f t="shared" si="31"/>
        <v>Age group30 to 39 years old</v>
      </c>
      <c r="N1021" s="325">
        <v>57.6</v>
      </c>
      <c r="O1021" s="325">
        <v>41.9</v>
      </c>
      <c r="P1021" s="325">
        <v>59</v>
      </c>
      <c r="Q1021" s="325">
        <v>41.3</v>
      </c>
    </row>
    <row r="1022" spans="1:17" x14ac:dyDescent="0.25">
      <c r="A1022" s="325">
        <v>201718</v>
      </c>
      <c r="B1022" s="325" t="s">
        <v>144</v>
      </c>
      <c r="C1022" s="325" t="s">
        <v>123</v>
      </c>
      <c r="D1022" s="325" t="s">
        <v>38</v>
      </c>
      <c r="E1022" s="325" t="s">
        <v>140</v>
      </c>
      <c r="F1022" s="325" t="s">
        <v>141</v>
      </c>
      <c r="G1022" s="325">
        <v>205</v>
      </c>
      <c r="H1022" s="325" t="s">
        <v>371</v>
      </c>
      <c r="I1022" s="325" t="s">
        <v>372</v>
      </c>
      <c r="J1022" s="325" t="str">
        <f t="shared" si="30"/>
        <v>CharHammersmith and FulhamAge group40 to 49 years oldAge group40 to 49 years old</v>
      </c>
      <c r="K1022" s="325" t="s">
        <v>478</v>
      </c>
      <c r="L1022" s="325" t="s">
        <v>61</v>
      </c>
      <c r="M1022" s="325" t="str">
        <f t="shared" si="31"/>
        <v>Age group40 to 49 years old</v>
      </c>
      <c r="N1022" s="325">
        <v>28.9</v>
      </c>
      <c r="O1022" s="325">
        <v>21</v>
      </c>
      <c r="P1022" s="325">
        <v>32</v>
      </c>
      <c r="Q1022" s="325">
        <v>22.4</v>
      </c>
    </row>
    <row r="1023" spans="1:17" x14ac:dyDescent="0.25">
      <c r="A1023" s="325">
        <v>201718</v>
      </c>
      <c r="B1023" s="325" t="s">
        <v>144</v>
      </c>
      <c r="C1023" s="325" t="s">
        <v>123</v>
      </c>
      <c r="D1023" s="325" t="s">
        <v>38</v>
      </c>
      <c r="E1023" s="325" t="s">
        <v>140</v>
      </c>
      <c r="F1023" s="325" t="s">
        <v>141</v>
      </c>
      <c r="G1023" s="325">
        <v>205</v>
      </c>
      <c r="H1023" s="325" t="s">
        <v>371</v>
      </c>
      <c r="I1023" s="325" t="s">
        <v>372</v>
      </c>
      <c r="J1023" s="325" t="str">
        <f t="shared" si="30"/>
        <v>CharHammersmith and FulhamAge group50 years old and overAge group50 years old and over</v>
      </c>
      <c r="K1023" s="325" t="s">
        <v>478</v>
      </c>
      <c r="L1023" s="325" t="s">
        <v>90</v>
      </c>
      <c r="M1023" s="325" t="str">
        <f t="shared" si="31"/>
        <v>Age group50 years old and over</v>
      </c>
      <c r="N1023" s="325">
        <v>28</v>
      </c>
      <c r="O1023" s="325">
        <v>20.399999999999999</v>
      </c>
      <c r="P1023" s="325">
        <v>29</v>
      </c>
      <c r="Q1023" s="325">
        <v>20.3</v>
      </c>
    </row>
    <row r="1024" spans="1:17" x14ac:dyDescent="0.25">
      <c r="A1024" s="325">
        <v>201718</v>
      </c>
      <c r="B1024" s="325" t="s">
        <v>144</v>
      </c>
      <c r="C1024" s="325" t="s">
        <v>123</v>
      </c>
      <c r="D1024" s="325" t="s">
        <v>38</v>
      </c>
      <c r="E1024" s="325" t="s">
        <v>140</v>
      </c>
      <c r="F1024" s="325" t="s">
        <v>141</v>
      </c>
      <c r="G1024" s="325">
        <v>309</v>
      </c>
      <c r="H1024" s="325" t="s">
        <v>373</v>
      </c>
      <c r="I1024" s="325" t="s">
        <v>374</v>
      </c>
      <c r="J1024" s="325" t="str">
        <f t="shared" si="30"/>
        <v>CharHaringeyAge group20 to 29 years oldAge group20 to 29 years old</v>
      </c>
      <c r="K1024" s="325" t="s">
        <v>478</v>
      </c>
      <c r="L1024" s="325" t="s">
        <v>58</v>
      </c>
      <c r="M1024" s="325" t="str">
        <f t="shared" si="31"/>
        <v>Age group20 to 29 years old</v>
      </c>
      <c r="N1024" s="325">
        <v>9</v>
      </c>
      <c r="O1024" s="325">
        <v>6.4</v>
      </c>
      <c r="P1024" s="325">
        <v>9</v>
      </c>
      <c r="Q1024" s="325">
        <v>6.3</v>
      </c>
    </row>
    <row r="1025" spans="1:17" x14ac:dyDescent="0.25">
      <c r="A1025" s="325">
        <v>201718</v>
      </c>
      <c r="B1025" s="325" t="s">
        <v>144</v>
      </c>
      <c r="C1025" s="325" t="s">
        <v>123</v>
      </c>
      <c r="D1025" s="325" t="s">
        <v>38</v>
      </c>
      <c r="E1025" s="325" t="s">
        <v>140</v>
      </c>
      <c r="F1025" s="325" t="s">
        <v>141</v>
      </c>
      <c r="G1025" s="325">
        <v>309</v>
      </c>
      <c r="H1025" s="325" t="s">
        <v>373</v>
      </c>
      <c r="I1025" s="325" t="s">
        <v>374</v>
      </c>
      <c r="J1025" s="325" t="str">
        <f t="shared" si="30"/>
        <v>CharHaringeyAge group30 to 39 years oldAge group30 to 39 years old</v>
      </c>
      <c r="K1025" s="325" t="s">
        <v>478</v>
      </c>
      <c r="L1025" s="325" t="s">
        <v>57</v>
      </c>
      <c r="M1025" s="325" t="str">
        <f t="shared" si="31"/>
        <v>Age group30 to 39 years old</v>
      </c>
      <c r="N1025" s="325">
        <v>37.6</v>
      </c>
      <c r="O1025" s="325">
        <v>26.7</v>
      </c>
      <c r="P1025" s="325">
        <v>38</v>
      </c>
      <c r="Q1025" s="325">
        <v>26.6</v>
      </c>
    </row>
    <row r="1026" spans="1:17" x14ac:dyDescent="0.25">
      <c r="A1026" s="325">
        <v>201718</v>
      </c>
      <c r="B1026" s="325" t="s">
        <v>144</v>
      </c>
      <c r="C1026" s="325" t="s">
        <v>123</v>
      </c>
      <c r="D1026" s="325" t="s">
        <v>38</v>
      </c>
      <c r="E1026" s="325" t="s">
        <v>140</v>
      </c>
      <c r="F1026" s="325" t="s">
        <v>141</v>
      </c>
      <c r="G1026" s="325">
        <v>309</v>
      </c>
      <c r="H1026" s="325" t="s">
        <v>373</v>
      </c>
      <c r="I1026" s="325" t="s">
        <v>374</v>
      </c>
      <c r="J1026" s="325" t="str">
        <f t="shared" si="30"/>
        <v>CharHaringeyAge group40 to 49 years oldAge group40 to 49 years old</v>
      </c>
      <c r="K1026" s="325" t="s">
        <v>478</v>
      </c>
      <c r="L1026" s="325" t="s">
        <v>61</v>
      </c>
      <c r="M1026" s="325" t="str">
        <f t="shared" si="31"/>
        <v>Age group40 to 49 years old</v>
      </c>
      <c r="N1026" s="325">
        <v>33.799999999999997</v>
      </c>
      <c r="O1026" s="325">
        <v>24</v>
      </c>
      <c r="P1026" s="325">
        <v>34</v>
      </c>
      <c r="Q1026" s="325">
        <v>23.8</v>
      </c>
    </row>
    <row r="1027" spans="1:17" x14ac:dyDescent="0.25">
      <c r="A1027" s="325">
        <v>201718</v>
      </c>
      <c r="B1027" s="325" t="s">
        <v>144</v>
      </c>
      <c r="C1027" s="325" t="s">
        <v>123</v>
      </c>
      <c r="D1027" s="325" t="s">
        <v>38</v>
      </c>
      <c r="E1027" s="325" t="s">
        <v>140</v>
      </c>
      <c r="F1027" s="325" t="s">
        <v>141</v>
      </c>
      <c r="G1027" s="325">
        <v>309</v>
      </c>
      <c r="H1027" s="325" t="s">
        <v>373</v>
      </c>
      <c r="I1027" s="325" t="s">
        <v>374</v>
      </c>
      <c r="J1027" s="325" t="str">
        <f t="shared" ref="J1027:J1090" si="32">CONCATENATE("Char",I1027,K1027,L1027,M1027)</f>
        <v>CharHaringeyAge group50 years old and overAge group50 years old and over</v>
      </c>
      <c r="K1027" s="325" t="s">
        <v>478</v>
      </c>
      <c r="L1027" s="325" t="s">
        <v>90</v>
      </c>
      <c r="M1027" s="325" t="str">
        <f t="shared" ref="M1027:M1090" si="33">CONCATENATE(K1027,L1027,)</f>
        <v>Age group50 years old and over</v>
      </c>
      <c r="N1027" s="325">
        <v>60.2</v>
      </c>
      <c r="O1027" s="325">
        <v>42.8</v>
      </c>
      <c r="P1027" s="325">
        <v>62</v>
      </c>
      <c r="Q1027" s="325">
        <v>43.4</v>
      </c>
    </row>
    <row r="1028" spans="1:17" x14ac:dyDescent="0.25">
      <c r="A1028" s="325">
        <v>201718</v>
      </c>
      <c r="B1028" s="325" t="s">
        <v>144</v>
      </c>
      <c r="C1028" s="325" t="s">
        <v>123</v>
      </c>
      <c r="D1028" s="325" t="s">
        <v>38</v>
      </c>
      <c r="E1028" s="325" t="s">
        <v>140</v>
      </c>
      <c r="F1028" s="325" t="s">
        <v>141</v>
      </c>
      <c r="G1028" s="325">
        <v>206</v>
      </c>
      <c r="H1028" s="325" t="s">
        <v>375</v>
      </c>
      <c r="I1028" s="325" t="s">
        <v>376</v>
      </c>
      <c r="J1028" s="325" t="str">
        <f t="shared" si="32"/>
        <v>CharIslingtonAge group20 to 29 years oldAge group20 to 29 years old</v>
      </c>
      <c r="K1028" s="325" t="s">
        <v>478</v>
      </c>
      <c r="L1028" s="325" t="s">
        <v>58</v>
      </c>
      <c r="M1028" s="325" t="str">
        <f t="shared" si="33"/>
        <v>Age group20 to 29 years old</v>
      </c>
      <c r="N1028" s="325">
        <v>25.5</v>
      </c>
      <c r="O1028" s="325">
        <v>11.9</v>
      </c>
      <c r="P1028" s="325">
        <v>26</v>
      </c>
      <c r="Q1028" s="325">
        <v>11.4</v>
      </c>
    </row>
    <row r="1029" spans="1:17" x14ac:dyDescent="0.25">
      <c r="A1029" s="325">
        <v>201718</v>
      </c>
      <c r="B1029" s="325" t="s">
        <v>144</v>
      </c>
      <c r="C1029" s="325" t="s">
        <v>123</v>
      </c>
      <c r="D1029" s="325" t="s">
        <v>38</v>
      </c>
      <c r="E1029" s="325" t="s">
        <v>140</v>
      </c>
      <c r="F1029" s="325" t="s">
        <v>141</v>
      </c>
      <c r="G1029" s="325">
        <v>206</v>
      </c>
      <c r="H1029" s="325" t="s">
        <v>375</v>
      </c>
      <c r="I1029" s="325" t="s">
        <v>376</v>
      </c>
      <c r="J1029" s="325" t="str">
        <f t="shared" si="32"/>
        <v>CharIslingtonAge group30 to 39 years oldAge group30 to 39 years old</v>
      </c>
      <c r="K1029" s="325" t="s">
        <v>478</v>
      </c>
      <c r="L1029" s="325" t="s">
        <v>57</v>
      </c>
      <c r="M1029" s="325" t="str">
        <f t="shared" si="33"/>
        <v>Age group30 to 39 years old</v>
      </c>
      <c r="N1029" s="325">
        <v>72</v>
      </c>
      <c r="O1029" s="325">
        <v>33.6</v>
      </c>
      <c r="P1029" s="325">
        <v>76</v>
      </c>
      <c r="Q1029" s="325">
        <v>33.299999999999997</v>
      </c>
    </row>
    <row r="1030" spans="1:17" x14ac:dyDescent="0.25">
      <c r="A1030" s="325">
        <v>201718</v>
      </c>
      <c r="B1030" s="325" t="s">
        <v>144</v>
      </c>
      <c r="C1030" s="325" t="s">
        <v>123</v>
      </c>
      <c r="D1030" s="325" t="s">
        <v>38</v>
      </c>
      <c r="E1030" s="325" t="s">
        <v>140</v>
      </c>
      <c r="F1030" s="325" t="s">
        <v>141</v>
      </c>
      <c r="G1030" s="325">
        <v>206</v>
      </c>
      <c r="H1030" s="325" t="s">
        <v>375</v>
      </c>
      <c r="I1030" s="325" t="s">
        <v>376</v>
      </c>
      <c r="J1030" s="325" t="str">
        <f t="shared" si="32"/>
        <v>CharIslingtonAge group40 to 49 years oldAge group40 to 49 years old</v>
      </c>
      <c r="K1030" s="325" t="s">
        <v>478</v>
      </c>
      <c r="L1030" s="325" t="s">
        <v>61</v>
      </c>
      <c r="M1030" s="325" t="str">
        <f t="shared" si="33"/>
        <v>Age group40 to 49 years old</v>
      </c>
      <c r="N1030" s="325">
        <v>53.6</v>
      </c>
      <c r="O1030" s="325">
        <v>25</v>
      </c>
      <c r="P1030" s="325">
        <v>56</v>
      </c>
      <c r="Q1030" s="325">
        <v>24.6</v>
      </c>
    </row>
    <row r="1031" spans="1:17" x14ac:dyDescent="0.25">
      <c r="A1031" s="325">
        <v>201718</v>
      </c>
      <c r="B1031" s="325" t="s">
        <v>144</v>
      </c>
      <c r="C1031" s="325" t="s">
        <v>123</v>
      </c>
      <c r="D1031" s="325" t="s">
        <v>38</v>
      </c>
      <c r="E1031" s="325" t="s">
        <v>140</v>
      </c>
      <c r="F1031" s="325" t="s">
        <v>141</v>
      </c>
      <c r="G1031" s="325">
        <v>206</v>
      </c>
      <c r="H1031" s="325" t="s">
        <v>375</v>
      </c>
      <c r="I1031" s="325" t="s">
        <v>376</v>
      </c>
      <c r="J1031" s="325" t="str">
        <f t="shared" si="32"/>
        <v>CharIslingtonAge group50 years old and overAge group50 years old and over</v>
      </c>
      <c r="K1031" s="325" t="s">
        <v>478</v>
      </c>
      <c r="L1031" s="325" t="s">
        <v>90</v>
      </c>
      <c r="M1031" s="325" t="str">
        <f t="shared" si="33"/>
        <v>Age group50 years old and over</v>
      </c>
      <c r="N1031" s="325">
        <v>63.3</v>
      </c>
      <c r="O1031" s="325">
        <v>29.5</v>
      </c>
      <c r="P1031" s="325">
        <v>70</v>
      </c>
      <c r="Q1031" s="325">
        <v>30.7</v>
      </c>
    </row>
    <row r="1032" spans="1:17" x14ac:dyDescent="0.25">
      <c r="A1032" s="325">
        <v>201718</v>
      </c>
      <c r="B1032" s="325" t="s">
        <v>144</v>
      </c>
      <c r="C1032" s="325" t="s">
        <v>123</v>
      </c>
      <c r="D1032" s="325" t="s">
        <v>38</v>
      </c>
      <c r="E1032" s="325" t="s">
        <v>140</v>
      </c>
      <c r="F1032" s="325" t="s">
        <v>141</v>
      </c>
      <c r="G1032" s="325">
        <v>207</v>
      </c>
      <c r="H1032" s="325" t="s">
        <v>377</v>
      </c>
      <c r="I1032" s="325" t="s">
        <v>378</v>
      </c>
      <c r="J1032" s="325" t="str">
        <f t="shared" si="32"/>
        <v>CharKensington and ChelseaAge group20 to 29 years oldAge group20 to 29 years old</v>
      </c>
      <c r="K1032" s="325" t="s">
        <v>478</v>
      </c>
      <c r="L1032" s="325" t="s">
        <v>58</v>
      </c>
      <c r="M1032" s="325" t="str">
        <f t="shared" si="33"/>
        <v>Age group20 to 29 years old</v>
      </c>
      <c r="N1032" s="325">
        <v>18</v>
      </c>
      <c r="O1032" s="325">
        <v>12.6</v>
      </c>
      <c r="P1032" s="325">
        <v>18</v>
      </c>
      <c r="Q1032" s="325">
        <v>11.9</v>
      </c>
    </row>
    <row r="1033" spans="1:17" x14ac:dyDescent="0.25">
      <c r="A1033" s="325">
        <v>201718</v>
      </c>
      <c r="B1033" s="325" t="s">
        <v>144</v>
      </c>
      <c r="C1033" s="325" t="s">
        <v>123</v>
      </c>
      <c r="D1033" s="325" t="s">
        <v>38</v>
      </c>
      <c r="E1033" s="325" t="s">
        <v>140</v>
      </c>
      <c r="F1033" s="325" t="s">
        <v>141</v>
      </c>
      <c r="G1033" s="325">
        <v>207</v>
      </c>
      <c r="H1033" s="325" t="s">
        <v>377</v>
      </c>
      <c r="I1033" s="325" t="s">
        <v>378</v>
      </c>
      <c r="J1033" s="325" t="str">
        <f t="shared" si="32"/>
        <v>CharKensington and ChelseaAge group30 to 39 years oldAge group30 to 39 years old</v>
      </c>
      <c r="K1033" s="325" t="s">
        <v>478</v>
      </c>
      <c r="L1033" s="325" t="s">
        <v>57</v>
      </c>
      <c r="M1033" s="325" t="str">
        <f t="shared" si="33"/>
        <v>Age group30 to 39 years old</v>
      </c>
      <c r="N1033" s="325">
        <v>60.5</v>
      </c>
      <c r="O1033" s="325">
        <v>42.3</v>
      </c>
      <c r="P1033" s="325">
        <v>63</v>
      </c>
      <c r="Q1033" s="325">
        <v>41.7</v>
      </c>
    </row>
    <row r="1034" spans="1:17" x14ac:dyDescent="0.25">
      <c r="A1034" s="325">
        <v>201718</v>
      </c>
      <c r="B1034" s="325" t="s">
        <v>144</v>
      </c>
      <c r="C1034" s="325" t="s">
        <v>123</v>
      </c>
      <c r="D1034" s="325" t="s">
        <v>38</v>
      </c>
      <c r="E1034" s="325" t="s">
        <v>140</v>
      </c>
      <c r="F1034" s="325" t="s">
        <v>141</v>
      </c>
      <c r="G1034" s="325">
        <v>207</v>
      </c>
      <c r="H1034" s="325" t="s">
        <v>377</v>
      </c>
      <c r="I1034" s="325" t="s">
        <v>378</v>
      </c>
      <c r="J1034" s="325" t="str">
        <f t="shared" si="32"/>
        <v>CharKensington and ChelseaAge group40 to 49 years oldAge group40 to 49 years old</v>
      </c>
      <c r="K1034" s="325" t="s">
        <v>478</v>
      </c>
      <c r="L1034" s="325" t="s">
        <v>61</v>
      </c>
      <c r="M1034" s="325" t="str">
        <f t="shared" si="33"/>
        <v>Age group40 to 49 years old</v>
      </c>
      <c r="N1034" s="325">
        <v>27.7</v>
      </c>
      <c r="O1034" s="325">
        <v>19.399999999999999</v>
      </c>
      <c r="P1034" s="325">
        <v>31</v>
      </c>
      <c r="Q1034" s="325">
        <v>20.5</v>
      </c>
    </row>
    <row r="1035" spans="1:17" x14ac:dyDescent="0.25">
      <c r="A1035" s="325">
        <v>201718</v>
      </c>
      <c r="B1035" s="325" t="s">
        <v>144</v>
      </c>
      <c r="C1035" s="325" t="s">
        <v>123</v>
      </c>
      <c r="D1035" s="325" t="s">
        <v>38</v>
      </c>
      <c r="E1035" s="325" t="s">
        <v>140</v>
      </c>
      <c r="F1035" s="325" t="s">
        <v>141</v>
      </c>
      <c r="G1035" s="325">
        <v>207</v>
      </c>
      <c r="H1035" s="325" t="s">
        <v>377</v>
      </c>
      <c r="I1035" s="325" t="s">
        <v>378</v>
      </c>
      <c r="J1035" s="325" t="str">
        <f t="shared" si="32"/>
        <v>CharKensington and ChelseaAge group50 years old and overAge group50 years old and over</v>
      </c>
      <c r="K1035" s="325" t="s">
        <v>478</v>
      </c>
      <c r="L1035" s="325" t="s">
        <v>90</v>
      </c>
      <c r="M1035" s="325" t="str">
        <f t="shared" si="33"/>
        <v>Age group50 years old and over</v>
      </c>
      <c r="N1035" s="325">
        <v>36.9</v>
      </c>
      <c r="O1035" s="325">
        <v>25.8</v>
      </c>
      <c r="P1035" s="325">
        <v>39</v>
      </c>
      <c r="Q1035" s="325">
        <v>25.8</v>
      </c>
    </row>
    <row r="1036" spans="1:17" x14ac:dyDescent="0.25">
      <c r="A1036" s="325">
        <v>201718</v>
      </c>
      <c r="B1036" s="325" t="s">
        <v>144</v>
      </c>
      <c r="C1036" s="325" t="s">
        <v>123</v>
      </c>
      <c r="D1036" s="325" t="s">
        <v>38</v>
      </c>
      <c r="E1036" s="325" t="s">
        <v>140</v>
      </c>
      <c r="F1036" s="325" t="s">
        <v>141</v>
      </c>
      <c r="G1036" s="325">
        <v>208</v>
      </c>
      <c r="H1036" s="325" t="s">
        <v>379</v>
      </c>
      <c r="I1036" s="325" t="s">
        <v>380</v>
      </c>
      <c r="J1036" s="325" t="str">
        <f t="shared" si="32"/>
        <v>CharLambethAge group20 to 29 years oldAge group20 to 29 years old</v>
      </c>
      <c r="K1036" s="325" t="s">
        <v>478</v>
      </c>
      <c r="L1036" s="325" t="s">
        <v>58</v>
      </c>
      <c r="M1036" s="325" t="str">
        <f t="shared" si="33"/>
        <v>Age group20 to 29 years old</v>
      </c>
      <c r="N1036" s="325">
        <v>25</v>
      </c>
      <c r="O1036" s="325">
        <v>15.4</v>
      </c>
      <c r="P1036" s="325">
        <v>26</v>
      </c>
      <c r="Q1036" s="325">
        <v>15.7</v>
      </c>
    </row>
    <row r="1037" spans="1:17" x14ac:dyDescent="0.25">
      <c r="A1037" s="325">
        <v>201718</v>
      </c>
      <c r="B1037" s="325" t="s">
        <v>144</v>
      </c>
      <c r="C1037" s="325" t="s">
        <v>123</v>
      </c>
      <c r="D1037" s="325" t="s">
        <v>38</v>
      </c>
      <c r="E1037" s="325" t="s">
        <v>140</v>
      </c>
      <c r="F1037" s="325" t="s">
        <v>141</v>
      </c>
      <c r="G1037" s="325">
        <v>208</v>
      </c>
      <c r="H1037" s="325" t="s">
        <v>379</v>
      </c>
      <c r="I1037" s="325" t="s">
        <v>380</v>
      </c>
      <c r="J1037" s="325" t="str">
        <f t="shared" si="32"/>
        <v>CharLambethAge group30 to 39 years oldAge group30 to 39 years old</v>
      </c>
      <c r="K1037" s="325" t="s">
        <v>478</v>
      </c>
      <c r="L1037" s="325" t="s">
        <v>57</v>
      </c>
      <c r="M1037" s="325" t="str">
        <f t="shared" si="33"/>
        <v>Age group30 to 39 years old</v>
      </c>
      <c r="N1037" s="325">
        <v>47.1</v>
      </c>
      <c r="O1037" s="325">
        <v>29</v>
      </c>
      <c r="P1037" s="325">
        <v>48</v>
      </c>
      <c r="Q1037" s="325">
        <v>28.9</v>
      </c>
    </row>
    <row r="1038" spans="1:17" x14ac:dyDescent="0.25">
      <c r="A1038" s="325">
        <v>201718</v>
      </c>
      <c r="B1038" s="325" t="s">
        <v>144</v>
      </c>
      <c r="C1038" s="325" t="s">
        <v>123</v>
      </c>
      <c r="D1038" s="325" t="s">
        <v>38</v>
      </c>
      <c r="E1038" s="325" t="s">
        <v>140</v>
      </c>
      <c r="F1038" s="325" t="s">
        <v>141</v>
      </c>
      <c r="G1038" s="325">
        <v>208</v>
      </c>
      <c r="H1038" s="325" t="s">
        <v>379</v>
      </c>
      <c r="I1038" s="325" t="s">
        <v>380</v>
      </c>
      <c r="J1038" s="325" t="str">
        <f t="shared" si="32"/>
        <v>CharLambethAge group40 to 49 years oldAge group40 to 49 years old</v>
      </c>
      <c r="K1038" s="325" t="s">
        <v>478</v>
      </c>
      <c r="L1038" s="325" t="s">
        <v>61</v>
      </c>
      <c r="M1038" s="325" t="str">
        <f t="shared" si="33"/>
        <v>Age group40 to 49 years old</v>
      </c>
      <c r="N1038" s="325">
        <v>30.7</v>
      </c>
      <c r="O1038" s="325">
        <v>18.899999999999999</v>
      </c>
      <c r="P1038" s="325">
        <v>31</v>
      </c>
      <c r="Q1038" s="325">
        <v>18.7</v>
      </c>
    </row>
    <row r="1039" spans="1:17" x14ac:dyDescent="0.25">
      <c r="A1039" s="325">
        <v>201718</v>
      </c>
      <c r="B1039" s="325" t="s">
        <v>144</v>
      </c>
      <c r="C1039" s="325" t="s">
        <v>123</v>
      </c>
      <c r="D1039" s="325" t="s">
        <v>38</v>
      </c>
      <c r="E1039" s="325" t="s">
        <v>140</v>
      </c>
      <c r="F1039" s="325" t="s">
        <v>141</v>
      </c>
      <c r="G1039" s="325">
        <v>208</v>
      </c>
      <c r="H1039" s="325" t="s">
        <v>379</v>
      </c>
      <c r="I1039" s="325" t="s">
        <v>380</v>
      </c>
      <c r="J1039" s="325" t="str">
        <f t="shared" si="32"/>
        <v>CharLambethAge group50 years old and overAge group50 years old and over</v>
      </c>
      <c r="K1039" s="325" t="s">
        <v>478</v>
      </c>
      <c r="L1039" s="325" t="s">
        <v>90</v>
      </c>
      <c r="M1039" s="325" t="str">
        <f t="shared" si="33"/>
        <v>Age group50 years old and over</v>
      </c>
      <c r="N1039" s="325">
        <v>59.5</v>
      </c>
      <c r="O1039" s="325">
        <v>36.700000000000003</v>
      </c>
      <c r="P1039" s="325">
        <v>61</v>
      </c>
      <c r="Q1039" s="325">
        <v>36.700000000000003</v>
      </c>
    </row>
    <row r="1040" spans="1:17" x14ac:dyDescent="0.25">
      <c r="A1040" s="325">
        <v>201718</v>
      </c>
      <c r="B1040" s="325" t="s">
        <v>144</v>
      </c>
      <c r="C1040" s="325" t="s">
        <v>123</v>
      </c>
      <c r="D1040" s="325" t="s">
        <v>38</v>
      </c>
      <c r="E1040" s="325" t="s">
        <v>140</v>
      </c>
      <c r="F1040" s="325" t="s">
        <v>141</v>
      </c>
      <c r="G1040" s="325">
        <v>209</v>
      </c>
      <c r="H1040" s="325" t="s">
        <v>381</v>
      </c>
      <c r="I1040" s="325" t="s">
        <v>382</v>
      </c>
      <c r="J1040" s="325" t="str">
        <f t="shared" si="32"/>
        <v>CharLewishamAge group20 to 29 years oldAge group20 to 29 years old</v>
      </c>
      <c r="K1040" s="325" t="s">
        <v>478</v>
      </c>
      <c r="L1040" s="325" t="s">
        <v>58</v>
      </c>
      <c r="M1040" s="325" t="str">
        <f t="shared" si="33"/>
        <v>Age group20 to 29 years old</v>
      </c>
      <c r="N1040" s="325">
        <v>22.9</v>
      </c>
      <c r="O1040" s="325">
        <v>14.9</v>
      </c>
      <c r="P1040" s="325">
        <v>23</v>
      </c>
      <c r="Q1040" s="325">
        <v>14</v>
      </c>
    </row>
    <row r="1041" spans="1:17" x14ac:dyDescent="0.25">
      <c r="A1041" s="325">
        <v>201718</v>
      </c>
      <c r="B1041" s="325" t="s">
        <v>144</v>
      </c>
      <c r="C1041" s="325" t="s">
        <v>123</v>
      </c>
      <c r="D1041" s="325" t="s">
        <v>38</v>
      </c>
      <c r="E1041" s="325" t="s">
        <v>140</v>
      </c>
      <c r="F1041" s="325" t="s">
        <v>141</v>
      </c>
      <c r="G1041" s="325">
        <v>209</v>
      </c>
      <c r="H1041" s="325" t="s">
        <v>381</v>
      </c>
      <c r="I1041" s="325" t="s">
        <v>382</v>
      </c>
      <c r="J1041" s="325" t="str">
        <f t="shared" si="32"/>
        <v>CharLewishamAge group30 to 39 years oldAge group30 to 39 years old</v>
      </c>
      <c r="K1041" s="325" t="s">
        <v>478</v>
      </c>
      <c r="L1041" s="325" t="s">
        <v>57</v>
      </c>
      <c r="M1041" s="325" t="str">
        <f t="shared" si="33"/>
        <v>Age group30 to 39 years old</v>
      </c>
      <c r="N1041" s="325">
        <v>52</v>
      </c>
      <c r="O1041" s="325">
        <v>33.9</v>
      </c>
      <c r="P1041" s="325">
        <v>55</v>
      </c>
      <c r="Q1041" s="325">
        <v>33.5</v>
      </c>
    </row>
    <row r="1042" spans="1:17" x14ac:dyDescent="0.25">
      <c r="A1042" s="325">
        <v>201718</v>
      </c>
      <c r="B1042" s="325" t="s">
        <v>144</v>
      </c>
      <c r="C1042" s="325" t="s">
        <v>123</v>
      </c>
      <c r="D1042" s="325" t="s">
        <v>38</v>
      </c>
      <c r="E1042" s="325" t="s">
        <v>140</v>
      </c>
      <c r="F1042" s="325" t="s">
        <v>141</v>
      </c>
      <c r="G1042" s="325">
        <v>209</v>
      </c>
      <c r="H1042" s="325" t="s">
        <v>381</v>
      </c>
      <c r="I1042" s="325" t="s">
        <v>382</v>
      </c>
      <c r="J1042" s="325" t="str">
        <f t="shared" si="32"/>
        <v>CharLewishamAge group40 to 49 years oldAge group40 to 49 years old</v>
      </c>
      <c r="K1042" s="325" t="s">
        <v>478</v>
      </c>
      <c r="L1042" s="325" t="s">
        <v>61</v>
      </c>
      <c r="M1042" s="325" t="str">
        <f t="shared" si="33"/>
        <v>Age group40 to 49 years old</v>
      </c>
      <c r="N1042" s="325">
        <v>36.5</v>
      </c>
      <c r="O1042" s="325">
        <v>23.8</v>
      </c>
      <c r="P1042" s="325">
        <v>39</v>
      </c>
      <c r="Q1042" s="325">
        <v>23.8</v>
      </c>
    </row>
    <row r="1043" spans="1:17" x14ac:dyDescent="0.25">
      <c r="A1043" s="325">
        <v>201718</v>
      </c>
      <c r="B1043" s="325" t="s">
        <v>144</v>
      </c>
      <c r="C1043" s="325" t="s">
        <v>123</v>
      </c>
      <c r="D1043" s="325" t="s">
        <v>38</v>
      </c>
      <c r="E1043" s="325" t="s">
        <v>140</v>
      </c>
      <c r="F1043" s="325" t="s">
        <v>141</v>
      </c>
      <c r="G1043" s="325">
        <v>209</v>
      </c>
      <c r="H1043" s="325" t="s">
        <v>381</v>
      </c>
      <c r="I1043" s="325" t="s">
        <v>382</v>
      </c>
      <c r="J1043" s="325" t="str">
        <f t="shared" si="32"/>
        <v>CharLewishamAge group50 years old and overAge group50 years old and over</v>
      </c>
      <c r="K1043" s="325" t="s">
        <v>478</v>
      </c>
      <c r="L1043" s="325" t="s">
        <v>90</v>
      </c>
      <c r="M1043" s="325" t="str">
        <f t="shared" si="33"/>
        <v>Age group50 years old and over</v>
      </c>
      <c r="N1043" s="325">
        <v>42</v>
      </c>
      <c r="O1043" s="325">
        <v>27.4</v>
      </c>
      <c r="P1043" s="325">
        <v>47</v>
      </c>
      <c r="Q1043" s="325">
        <v>28.7</v>
      </c>
    </row>
    <row r="1044" spans="1:17" x14ac:dyDescent="0.25">
      <c r="A1044" s="325">
        <v>201718</v>
      </c>
      <c r="B1044" s="325" t="s">
        <v>144</v>
      </c>
      <c r="C1044" s="325" t="s">
        <v>123</v>
      </c>
      <c r="D1044" s="325" t="s">
        <v>38</v>
      </c>
      <c r="E1044" s="325" t="s">
        <v>140</v>
      </c>
      <c r="F1044" s="325" t="s">
        <v>141</v>
      </c>
      <c r="G1044" s="325">
        <v>316</v>
      </c>
      <c r="H1044" s="325" t="s">
        <v>383</v>
      </c>
      <c r="I1044" s="325" t="s">
        <v>384</v>
      </c>
      <c r="J1044" s="325" t="str">
        <f t="shared" si="32"/>
        <v>CharNewhamAge group20 to 29 years oldAge group20 to 29 years old</v>
      </c>
      <c r="K1044" s="325" t="s">
        <v>478</v>
      </c>
      <c r="L1044" s="325" t="s">
        <v>58</v>
      </c>
      <c r="M1044" s="325" t="str">
        <f t="shared" si="33"/>
        <v>Age group20 to 29 years old</v>
      </c>
      <c r="N1044" s="325">
        <v>11</v>
      </c>
      <c r="O1044" s="325">
        <v>6.8</v>
      </c>
      <c r="P1044" s="325">
        <v>11</v>
      </c>
      <c r="Q1044" s="325">
        <v>6.7</v>
      </c>
    </row>
    <row r="1045" spans="1:17" x14ac:dyDescent="0.25">
      <c r="A1045" s="325">
        <v>201718</v>
      </c>
      <c r="B1045" s="325" t="s">
        <v>144</v>
      </c>
      <c r="C1045" s="325" t="s">
        <v>123</v>
      </c>
      <c r="D1045" s="325" t="s">
        <v>38</v>
      </c>
      <c r="E1045" s="325" t="s">
        <v>140</v>
      </c>
      <c r="F1045" s="325" t="s">
        <v>141</v>
      </c>
      <c r="G1045" s="325">
        <v>316</v>
      </c>
      <c r="H1045" s="325" t="s">
        <v>383</v>
      </c>
      <c r="I1045" s="325" t="s">
        <v>384</v>
      </c>
      <c r="J1045" s="325" t="str">
        <f t="shared" si="32"/>
        <v>CharNewhamAge group30 to 39 years oldAge group30 to 39 years old</v>
      </c>
      <c r="K1045" s="325" t="s">
        <v>478</v>
      </c>
      <c r="L1045" s="325" t="s">
        <v>57</v>
      </c>
      <c r="M1045" s="325" t="str">
        <f t="shared" si="33"/>
        <v>Age group30 to 39 years old</v>
      </c>
      <c r="N1045" s="325">
        <v>49.5</v>
      </c>
      <c r="O1045" s="325">
        <v>30.7</v>
      </c>
      <c r="P1045" s="325">
        <v>50</v>
      </c>
      <c r="Q1045" s="325">
        <v>30.5</v>
      </c>
    </row>
    <row r="1046" spans="1:17" x14ac:dyDescent="0.25">
      <c r="A1046" s="325">
        <v>201718</v>
      </c>
      <c r="B1046" s="325" t="s">
        <v>144</v>
      </c>
      <c r="C1046" s="325" t="s">
        <v>123</v>
      </c>
      <c r="D1046" s="325" t="s">
        <v>38</v>
      </c>
      <c r="E1046" s="325" t="s">
        <v>140</v>
      </c>
      <c r="F1046" s="325" t="s">
        <v>141</v>
      </c>
      <c r="G1046" s="325">
        <v>316</v>
      </c>
      <c r="H1046" s="325" t="s">
        <v>383</v>
      </c>
      <c r="I1046" s="325" t="s">
        <v>384</v>
      </c>
      <c r="J1046" s="325" t="str">
        <f t="shared" si="32"/>
        <v>CharNewhamAge group40 to 49 years oldAge group40 to 49 years old</v>
      </c>
      <c r="K1046" s="325" t="s">
        <v>478</v>
      </c>
      <c r="L1046" s="325" t="s">
        <v>61</v>
      </c>
      <c r="M1046" s="325" t="str">
        <f t="shared" si="33"/>
        <v>Age group40 to 49 years old</v>
      </c>
      <c r="N1046" s="325">
        <v>39.9</v>
      </c>
      <c r="O1046" s="325">
        <v>24.8</v>
      </c>
      <c r="P1046" s="325">
        <v>41</v>
      </c>
      <c r="Q1046" s="325">
        <v>25</v>
      </c>
    </row>
    <row r="1047" spans="1:17" x14ac:dyDescent="0.25">
      <c r="A1047" s="325">
        <v>201718</v>
      </c>
      <c r="B1047" s="325" t="s">
        <v>144</v>
      </c>
      <c r="C1047" s="325" t="s">
        <v>123</v>
      </c>
      <c r="D1047" s="325" t="s">
        <v>38</v>
      </c>
      <c r="E1047" s="325" t="s">
        <v>140</v>
      </c>
      <c r="F1047" s="325" t="s">
        <v>141</v>
      </c>
      <c r="G1047" s="325">
        <v>316</v>
      </c>
      <c r="H1047" s="325" t="s">
        <v>383</v>
      </c>
      <c r="I1047" s="325" t="s">
        <v>384</v>
      </c>
      <c r="J1047" s="325" t="str">
        <f t="shared" si="32"/>
        <v>CharNewhamAge group50 years old and overAge group50 years old and over</v>
      </c>
      <c r="K1047" s="325" t="s">
        <v>478</v>
      </c>
      <c r="L1047" s="325" t="s">
        <v>90</v>
      </c>
      <c r="M1047" s="325" t="str">
        <f t="shared" si="33"/>
        <v>Age group50 years old and over</v>
      </c>
      <c r="N1047" s="325">
        <v>60.8</v>
      </c>
      <c r="O1047" s="325">
        <v>37.700000000000003</v>
      </c>
      <c r="P1047" s="325">
        <v>62</v>
      </c>
      <c r="Q1047" s="325">
        <v>37.799999999999997</v>
      </c>
    </row>
    <row r="1048" spans="1:17" x14ac:dyDescent="0.25">
      <c r="A1048" s="325">
        <v>201718</v>
      </c>
      <c r="B1048" s="325" t="s">
        <v>144</v>
      </c>
      <c r="C1048" s="325" t="s">
        <v>123</v>
      </c>
      <c r="D1048" s="325" t="s">
        <v>38</v>
      </c>
      <c r="E1048" s="325" t="s">
        <v>140</v>
      </c>
      <c r="F1048" s="325" t="s">
        <v>141</v>
      </c>
      <c r="G1048" s="325">
        <v>210</v>
      </c>
      <c r="H1048" s="325" t="s">
        <v>385</v>
      </c>
      <c r="I1048" s="325" t="s">
        <v>386</v>
      </c>
      <c r="J1048" s="325" t="str">
        <f t="shared" si="32"/>
        <v>CharSouthwarkAge group20 to 29 years oldAge group20 to 29 years old</v>
      </c>
      <c r="K1048" s="325" t="s">
        <v>478</v>
      </c>
      <c r="L1048" s="325" t="s">
        <v>58</v>
      </c>
      <c r="M1048" s="325" t="str">
        <f t="shared" si="33"/>
        <v>Age group20 to 29 years old</v>
      </c>
      <c r="N1048" s="325">
        <v>31</v>
      </c>
      <c r="O1048" s="325">
        <v>13.5</v>
      </c>
      <c r="P1048" s="325">
        <v>32</v>
      </c>
      <c r="Q1048" s="325">
        <v>12.6</v>
      </c>
    </row>
    <row r="1049" spans="1:17" x14ac:dyDescent="0.25">
      <c r="A1049" s="325">
        <v>201718</v>
      </c>
      <c r="B1049" s="325" t="s">
        <v>144</v>
      </c>
      <c r="C1049" s="325" t="s">
        <v>123</v>
      </c>
      <c r="D1049" s="325" t="s">
        <v>38</v>
      </c>
      <c r="E1049" s="325" t="s">
        <v>140</v>
      </c>
      <c r="F1049" s="325" t="s">
        <v>141</v>
      </c>
      <c r="G1049" s="325">
        <v>210</v>
      </c>
      <c r="H1049" s="325" t="s">
        <v>385</v>
      </c>
      <c r="I1049" s="325" t="s">
        <v>386</v>
      </c>
      <c r="J1049" s="325" t="str">
        <f t="shared" si="32"/>
        <v>CharSouthwarkAge group30 to 39 years oldAge group30 to 39 years old</v>
      </c>
      <c r="K1049" s="325" t="s">
        <v>478</v>
      </c>
      <c r="L1049" s="325" t="s">
        <v>57</v>
      </c>
      <c r="M1049" s="325" t="str">
        <f t="shared" si="33"/>
        <v>Age group30 to 39 years old</v>
      </c>
      <c r="N1049" s="325">
        <v>65.599999999999994</v>
      </c>
      <c r="O1049" s="325">
        <v>28.6</v>
      </c>
      <c r="P1049" s="325">
        <v>73</v>
      </c>
      <c r="Q1049" s="325">
        <v>28.7</v>
      </c>
    </row>
    <row r="1050" spans="1:17" x14ac:dyDescent="0.25">
      <c r="A1050" s="325">
        <v>201718</v>
      </c>
      <c r="B1050" s="325" t="s">
        <v>144</v>
      </c>
      <c r="C1050" s="325" t="s">
        <v>123</v>
      </c>
      <c r="D1050" s="325" t="s">
        <v>38</v>
      </c>
      <c r="E1050" s="325" t="s">
        <v>140</v>
      </c>
      <c r="F1050" s="325" t="s">
        <v>141</v>
      </c>
      <c r="G1050" s="325">
        <v>210</v>
      </c>
      <c r="H1050" s="325" t="s">
        <v>385</v>
      </c>
      <c r="I1050" s="325" t="s">
        <v>386</v>
      </c>
      <c r="J1050" s="325" t="str">
        <f t="shared" si="32"/>
        <v>CharSouthwarkAge group40 to 49 years oldAge group40 to 49 years old</v>
      </c>
      <c r="K1050" s="325" t="s">
        <v>478</v>
      </c>
      <c r="L1050" s="325" t="s">
        <v>61</v>
      </c>
      <c r="M1050" s="325" t="str">
        <f t="shared" si="33"/>
        <v>Age group40 to 49 years old</v>
      </c>
      <c r="N1050" s="325">
        <v>52.6</v>
      </c>
      <c r="O1050" s="325">
        <v>23</v>
      </c>
      <c r="P1050" s="325">
        <v>58</v>
      </c>
      <c r="Q1050" s="325">
        <v>22.8</v>
      </c>
    </row>
    <row r="1051" spans="1:17" x14ac:dyDescent="0.25">
      <c r="A1051" s="325">
        <v>201718</v>
      </c>
      <c r="B1051" s="325" t="s">
        <v>144</v>
      </c>
      <c r="C1051" s="325" t="s">
        <v>123</v>
      </c>
      <c r="D1051" s="325" t="s">
        <v>38</v>
      </c>
      <c r="E1051" s="325" t="s">
        <v>140</v>
      </c>
      <c r="F1051" s="325" t="s">
        <v>141</v>
      </c>
      <c r="G1051" s="325">
        <v>210</v>
      </c>
      <c r="H1051" s="325" t="s">
        <v>385</v>
      </c>
      <c r="I1051" s="325" t="s">
        <v>386</v>
      </c>
      <c r="J1051" s="325" t="str">
        <f t="shared" si="32"/>
        <v>CharSouthwarkAge group50 years old and overAge group50 years old and over</v>
      </c>
      <c r="K1051" s="325" t="s">
        <v>478</v>
      </c>
      <c r="L1051" s="325" t="s">
        <v>90</v>
      </c>
      <c r="M1051" s="325" t="str">
        <f t="shared" si="33"/>
        <v>Age group50 years old and over</v>
      </c>
      <c r="N1051" s="325">
        <v>79.8</v>
      </c>
      <c r="O1051" s="325">
        <v>34.799999999999997</v>
      </c>
      <c r="P1051" s="325">
        <v>91</v>
      </c>
      <c r="Q1051" s="325">
        <v>35.799999999999997</v>
      </c>
    </row>
    <row r="1052" spans="1:17" x14ac:dyDescent="0.25">
      <c r="A1052" s="325">
        <v>201718</v>
      </c>
      <c r="B1052" s="325" t="s">
        <v>144</v>
      </c>
      <c r="C1052" s="325" t="s">
        <v>123</v>
      </c>
      <c r="D1052" s="325" t="s">
        <v>38</v>
      </c>
      <c r="E1052" s="325" t="s">
        <v>140</v>
      </c>
      <c r="F1052" s="325" t="s">
        <v>141</v>
      </c>
      <c r="G1052" s="325">
        <v>211</v>
      </c>
      <c r="H1052" s="325" t="s">
        <v>387</v>
      </c>
      <c r="I1052" s="325" t="s">
        <v>388</v>
      </c>
      <c r="J1052" s="325" t="str">
        <f t="shared" si="32"/>
        <v>CharTower HamletsAge group20 to 29 years oldAge group20 to 29 years old</v>
      </c>
      <c r="K1052" s="325" t="s">
        <v>478</v>
      </c>
      <c r="L1052" s="325" t="s">
        <v>58</v>
      </c>
      <c r="M1052" s="325" t="str">
        <f t="shared" si="33"/>
        <v>Age group20 to 29 years old</v>
      </c>
      <c r="N1052" s="325">
        <v>31.5</v>
      </c>
      <c r="O1052" s="325">
        <v>14.6</v>
      </c>
      <c r="P1052" s="325">
        <v>32</v>
      </c>
      <c r="Q1052" s="325">
        <v>14.2</v>
      </c>
    </row>
    <row r="1053" spans="1:17" x14ac:dyDescent="0.25">
      <c r="A1053" s="325">
        <v>201718</v>
      </c>
      <c r="B1053" s="325" t="s">
        <v>144</v>
      </c>
      <c r="C1053" s="325" t="s">
        <v>123</v>
      </c>
      <c r="D1053" s="325" t="s">
        <v>38</v>
      </c>
      <c r="E1053" s="325" t="s">
        <v>140</v>
      </c>
      <c r="F1053" s="325" t="s">
        <v>141</v>
      </c>
      <c r="G1053" s="325">
        <v>211</v>
      </c>
      <c r="H1053" s="325" t="s">
        <v>387</v>
      </c>
      <c r="I1053" s="325" t="s">
        <v>388</v>
      </c>
      <c r="J1053" s="325" t="str">
        <f t="shared" si="32"/>
        <v>CharTower HamletsAge group30 to 39 years oldAge group30 to 39 years old</v>
      </c>
      <c r="K1053" s="325" t="s">
        <v>478</v>
      </c>
      <c r="L1053" s="325" t="s">
        <v>57</v>
      </c>
      <c r="M1053" s="325" t="str">
        <f t="shared" si="33"/>
        <v>Age group30 to 39 years old</v>
      </c>
      <c r="N1053" s="325">
        <v>62.7</v>
      </c>
      <c r="O1053" s="325">
        <v>29.1</v>
      </c>
      <c r="P1053" s="325">
        <v>65</v>
      </c>
      <c r="Q1053" s="325">
        <v>28.9</v>
      </c>
    </row>
    <row r="1054" spans="1:17" x14ac:dyDescent="0.25">
      <c r="A1054" s="325">
        <v>201718</v>
      </c>
      <c r="B1054" s="325" t="s">
        <v>144</v>
      </c>
      <c r="C1054" s="325" t="s">
        <v>123</v>
      </c>
      <c r="D1054" s="325" t="s">
        <v>38</v>
      </c>
      <c r="E1054" s="325" t="s">
        <v>140</v>
      </c>
      <c r="F1054" s="325" t="s">
        <v>141</v>
      </c>
      <c r="G1054" s="325">
        <v>211</v>
      </c>
      <c r="H1054" s="325" t="s">
        <v>387</v>
      </c>
      <c r="I1054" s="325" t="s">
        <v>388</v>
      </c>
      <c r="J1054" s="325" t="str">
        <f t="shared" si="32"/>
        <v>CharTower HamletsAge group40 to 49 years oldAge group40 to 49 years old</v>
      </c>
      <c r="K1054" s="325" t="s">
        <v>478</v>
      </c>
      <c r="L1054" s="325" t="s">
        <v>61</v>
      </c>
      <c r="M1054" s="325" t="str">
        <f t="shared" si="33"/>
        <v>Age group40 to 49 years old</v>
      </c>
      <c r="N1054" s="325">
        <v>56.8</v>
      </c>
      <c r="O1054" s="325">
        <v>26.4</v>
      </c>
      <c r="P1054" s="325">
        <v>61</v>
      </c>
      <c r="Q1054" s="325">
        <v>27.1</v>
      </c>
    </row>
    <row r="1055" spans="1:17" x14ac:dyDescent="0.25">
      <c r="A1055" s="325">
        <v>201718</v>
      </c>
      <c r="B1055" s="325" t="s">
        <v>144</v>
      </c>
      <c r="C1055" s="325" t="s">
        <v>123</v>
      </c>
      <c r="D1055" s="325" t="s">
        <v>38</v>
      </c>
      <c r="E1055" s="325" t="s">
        <v>140</v>
      </c>
      <c r="F1055" s="325" t="s">
        <v>141</v>
      </c>
      <c r="G1055" s="325">
        <v>211</v>
      </c>
      <c r="H1055" s="325" t="s">
        <v>387</v>
      </c>
      <c r="I1055" s="325" t="s">
        <v>388</v>
      </c>
      <c r="J1055" s="325" t="str">
        <f t="shared" si="32"/>
        <v>CharTower HamletsAge group50 years old and overAge group50 years old and over</v>
      </c>
      <c r="K1055" s="325" t="s">
        <v>478</v>
      </c>
      <c r="L1055" s="325" t="s">
        <v>90</v>
      </c>
      <c r="M1055" s="325" t="str">
        <f t="shared" si="33"/>
        <v>Age group50 years old and over</v>
      </c>
      <c r="N1055" s="325">
        <v>64.099999999999994</v>
      </c>
      <c r="O1055" s="325">
        <v>29.8</v>
      </c>
      <c r="P1055" s="325">
        <v>67</v>
      </c>
      <c r="Q1055" s="325">
        <v>29.8</v>
      </c>
    </row>
    <row r="1056" spans="1:17" x14ac:dyDescent="0.25">
      <c r="A1056" s="325">
        <v>201718</v>
      </c>
      <c r="B1056" s="325" t="s">
        <v>144</v>
      </c>
      <c r="C1056" s="325" t="s">
        <v>123</v>
      </c>
      <c r="D1056" s="325" t="s">
        <v>38</v>
      </c>
      <c r="E1056" s="325" t="s">
        <v>140</v>
      </c>
      <c r="F1056" s="325" t="s">
        <v>141</v>
      </c>
      <c r="G1056" s="325">
        <v>212</v>
      </c>
      <c r="H1056" s="325" t="s">
        <v>389</v>
      </c>
      <c r="I1056" s="325" t="s">
        <v>390</v>
      </c>
      <c r="J1056" s="325" t="str">
        <f t="shared" si="32"/>
        <v>CharWandsworthAge group20 to 29 years oldAge group20 to 29 years old</v>
      </c>
      <c r="K1056" s="325" t="s">
        <v>478</v>
      </c>
      <c r="L1056" s="325" t="s">
        <v>58</v>
      </c>
      <c r="M1056" s="325" t="str">
        <f t="shared" si="33"/>
        <v>Age group20 to 29 years old</v>
      </c>
      <c r="N1056" s="325">
        <v>16</v>
      </c>
      <c r="O1056" s="325">
        <v>10.6</v>
      </c>
      <c r="P1056" s="325">
        <v>16</v>
      </c>
      <c r="Q1056" s="325">
        <v>10.199999999999999</v>
      </c>
    </row>
    <row r="1057" spans="1:17" x14ac:dyDescent="0.25">
      <c r="A1057" s="325">
        <v>201718</v>
      </c>
      <c r="B1057" s="325" t="s">
        <v>144</v>
      </c>
      <c r="C1057" s="325" t="s">
        <v>123</v>
      </c>
      <c r="D1057" s="325" t="s">
        <v>38</v>
      </c>
      <c r="E1057" s="325" t="s">
        <v>140</v>
      </c>
      <c r="F1057" s="325" t="s">
        <v>141</v>
      </c>
      <c r="G1057" s="325">
        <v>212</v>
      </c>
      <c r="H1057" s="325" t="s">
        <v>389</v>
      </c>
      <c r="I1057" s="325" t="s">
        <v>390</v>
      </c>
      <c r="J1057" s="325" t="str">
        <f t="shared" si="32"/>
        <v>CharWandsworthAge group30 to 39 years oldAge group30 to 39 years old</v>
      </c>
      <c r="K1057" s="325" t="s">
        <v>478</v>
      </c>
      <c r="L1057" s="325" t="s">
        <v>57</v>
      </c>
      <c r="M1057" s="325" t="str">
        <f t="shared" si="33"/>
        <v>Age group30 to 39 years old</v>
      </c>
      <c r="N1057" s="325">
        <v>38.6</v>
      </c>
      <c r="O1057" s="325">
        <v>25.7</v>
      </c>
      <c r="P1057" s="325">
        <v>40</v>
      </c>
      <c r="Q1057" s="325">
        <v>25.5</v>
      </c>
    </row>
    <row r="1058" spans="1:17" x14ac:dyDescent="0.25">
      <c r="A1058" s="325">
        <v>201718</v>
      </c>
      <c r="B1058" s="325" t="s">
        <v>144</v>
      </c>
      <c r="C1058" s="325" t="s">
        <v>123</v>
      </c>
      <c r="D1058" s="325" t="s">
        <v>38</v>
      </c>
      <c r="E1058" s="325" t="s">
        <v>140</v>
      </c>
      <c r="F1058" s="325" t="s">
        <v>141</v>
      </c>
      <c r="G1058" s="325">
        <v>212</v>
      </c>
      <c r="H1058" s="325" t="s">
        <v>389</v>
      </c>
      <c r="I1058" s="325" t="s">
        <v>390</v>
      </c>
      <c r="J1058" s="325" t="str">
        <f t="shared" si="32"/>
        <v>CharWandsworthAge group40 to 49 years oldAge group40 to 49 years old</v>
      </c>
      <c r="K1058" s="325" t="s">
        <v>478</v>
      </c>
      <c r="L1058" s="325" t="s">
        <v>61</v>
      </c>
      <c r="M1058" s="325" t="str">
        <f t="shared" si="33"/>
        <v>Age group40 to 49 years old</v>
      </c>
      <c r="N1058" s="325">
        <v>37</v>
      </c>
      <c r="O1058" s="325">
        <v>24.6</v>
      </c>
      <c r="P1058" s="325">
        <v>40</v>
      </c>
      <c r="Q1058" s="325">
        <v>25.5</v>
      </c>
    </row>
    <row r="1059" spans="1:17" x14ac:dyDescent="0.25">
      <c r="A1059" s="325">
        <v>201718</v>
      </c>
      <c r="B1059" s="325" t="s">
        <v>144</v>
      </c>
      <c r="C1059" s="325" t="s">
        <v>123</v>
      </c>
      <c r="D1059" s="325" t="s">
        <v>38</v>
      </c>
      <c r="E1059" s="325" t="s">
        <v>140</v>
      </c>
      <c r="F1059" s="325" t="s">
        <v>141</v>
      </c>
      <c r="G1059" s="325">
        <v>212</v>
      </c>
      <c r="H1059" s="325" t="s">
        <v>389</v>
      </c>
      <c r="I1059" s="325" t="s">
        <v>390</v>
      </c>
      <c r="J1059" s="325" t="str">
        <f t="shared" si="32"/>
        <v>CharWandsworthAge group50 years old and overAge group50 years old and over</v>
      </c>
      <c r="K1059" s="325" t="s">
        <v>478</v>
      </c>
      <c r="L1059" s="325" t="s">
        <v>90</v>
      </c>
      <c r="M1059" s="325" t="str">
        <f t="shared" si="33"/>
        <v>Age group50 years old and over</v>
      </c>
      <c r="N1059" s="325">
        <v>58.8</v>
      </c>
      <c r="O1059" s="325">
        <v>39.1</v>
      </c>
      <c r="P1059" s="325">
        <v>61</v>
      </c>
      <c r="Q1059" s="325">
        <v>38.9</v>
      </c>
    </row>
    <row r="1060" spans="1:17" x14ac:dyDescent="0.25">
      <c r="A1060" s="325">
        <v>201718</v>
      </c>
      <c r="B1060" s="325" t="s">
        <v>144</v>
      </c>
      <c r="C1060" s="325" t="s">
        <v>123</v>
      </c>
      <c r="D1060" s="325" t="s">
        <v>38</v>
      </c>
      <c r="E1060" s="325" t="s">
        <v>140</v>
      </c>
      <c r="F1060" s="325" t="s">
        <v>141</v>
      </c>
      <c r="G1060" s="325">
        <v>213</v>
      </c>
      <c r="H1060" s="325" t="s">
        <v>391</v>
      </c>
      <c r="I1060" s="325" t="s">
        <v>392</v>
      </c>
      <c r="J1060" s="325" t="str">
        <f t="shared" si="32"/>
        <v>CharWestminsterAge group20 to 29 years oldAge group20 to 29 years old</v>
      </c>
      <c r="K1060" s="325" t="s">
        <v>478</v>
      </c>
      <c r="L1060" s="325" t="s">
        <v>58</v>
      </c>
      <c r="M1060" s="325" t="str">
        <f t="shared" si="33"/>
        <v>Age group20 to 29 years old</v>
      </c>
      <c r="N1060" s="325">
        <v>17</v>
      </c>
      <c r="O1060" s="325">
        <v>13.8</v>
      </c>
      <c r="P1060" s="325">
        <v>17</v>
      </c>
      <c r="Q1060" s="325">
        <v>13.6</v>
      </c>
    </row>
    <row r="1061" spans="1:17" x14ac:dyDescent="0.25">
      <c r="A1061" s="325">
        <v>201718</v>
      </c>
      <c r="B1061" s="325" t="s">
        <v>144</v>
      </c>
      <c r="C1061" s="325" t="s">
        <v>123</v>
      </c>
      <c r="D1061" s="325" t="s">
        <v>38</v>
      </c>
      <c r="E1061" s="325" t="s">
        <v>140</v>
      </c>
      <c r="F1061" s="325" t="s">
        <v>141</v>
      </c>
      <c r="G1061" s="325">
        <v>213</v>
      </c>
      <c r="H1061" s="325" t="s">
        <v>391</v>
      </c>
      <c r="I1061" s="325" t="s">
        <v>392</v>
      </c>
      <c r="J1061" s="325" t="str">
        <f t="shared" si="32"/>
        <v>CharWestminsterAge group30 to 39 years oldAge group30 to 39 years old</v>
      </c>
      <c r="K1061" s="325" t="s">
        <v>478</v>
      </c>
      <c r="L1061" s="325" t="s">
        <v>57</v>
      </c>
      <c r="M1061" s="325" t="str">
        <f t="shared" si="33"/>
        <v>Age group30 to 39 years old</v>
      </c>
      <c r="N1061" s="325">
        <v>45.2</v>
      </c>
      <c r="O1061" s="325">
        <v>36.6</v>
      </c>
      <c r="P1061" s="325">
        <v>46</v>
      </c>
      <c r="Q1061" s="325">
        <v>36.799999999999997</v>
      </c>
    </row>
    <row r="1062" spans="1:17" x14ac:dyDescent="0.25">
      <c r="A1062" s="325">
        <v>201718</v>
      </c>
      <c r="B1062" s="325" t="s">
        <v>144</v>
      </c>
      <c r="C1062" s="325" t="s">
        <v>123</v>
      </c>
      <c r="D1062" s="325" t="s">
        <v>38</v>
      </c>
      <c r="E1062" s="325" t="s">
        <v>140</v>
      </c>
      <c r="F1062" s="325" t="s">
        <v>141</v>
      </c>
      <c r="G1062" s="325">
        <v>213</v>
      </c>
      <c r="H1062" s="325" t="s">
        <v>391</v>
      </c>
      <c r="I1062" s="325" t="s">
        <v>392</v>
      </c>
      <c r="J1062" s="325" t="str">
        <f t="shared" si="32"/>
        <v>CharWestminsterAge group40 to 49 years oldAge group40 to 49 years old</v>
      </c>
      <c r="K1062" s="325" t="s">
        <v>478</v>
      </c>
      <c r="L1062" s="325" t="s">
        <v>61</v>
      </c>
      <c r="M1062" s="325" t="str">
        <f t="shared" si="33"/>
        <v>Age group40 to 49 years old</v>
      </c>
      <c r="N1062" s="325">
        <v>25.8</v>
      </c>
      <c r="O1062" s="325">
        <v>20.9</v>
      </c>
      <c r="P1062" s="325">
        <v>26</v>
      </c>
      <c r="Q1062" s="325">
        <v>20.8</v>
      </c>
    </row>
    <row r="1063" spans="1:17" x14ac:dyDescent="0.25">
      <c r="A1063" s="325">
        <v>201718</v>
      </c>
      <c r="B1063" s="325" t="s">
        <v>144</v>
      </c>
      <c r="C1063" s="325" t="s">
        <v>123</v>
      </c>
      <c r="D1063" s="325" t="s">
        <v>38</v>
      </c>
      <c r="E1063" s="325" t="s">
        <v>140</v>
      </c>
      <c r="F1063" s="325" t="s">
        <v>141</v>
      </c>
      <c r="G1063" s="325">
        <v>213</v>
      </c>
      <c r="H1063" s="325" t="s">
        <v>391</v>
      </c>
      <c r="I1063" s="325" t="s">
        <v>392</v>
      </c>
      <c r="J1063" s="325" t="str">
        <f t="shared" si="32"/>
        <v>CharWestminsterAge group50 years old and overAge group50 years old and over</v>
      </c>
      <c r="K1063" s="325" t="s">
        <v>478</v>
      </c>
      <c r="L1063" s="325" t="s">
        <v>90</v>
      </c>
      <c r="M1063" s="325" t="str">
        <f t="shared" si="33"/>
        <v>Age group50 years old and over</v>
      </c>
      <c r="N1063" s="325">
        <v>35.4</v>
      </c>
      <c r="O1063" s="325">
        <v>28.7</v>
      </c>
      <c r="P1063" s="325">
        <v>36</v>
      </c>
      <c r="Q1063" s="325">
        <v>28.8</v>
      </c>
    </row>
    <row r="1064" spans="1:17" x14ac:dyDescent="0.25">
      <c r="A1064" s="325">
        <v>201718</v>
      </c>
      <c r="B1064" s="325" t="s">
        <v>144</v>
      </c>
      <c r="C1064" s="325" t="s">
        <v>123</v>
      </c>
      <c r="D1064" s="325" t="s">
        <v>38</v>
      </c>
      <c r="E1064" s="325" t="s">
        <v>142</v>
      </c>
      <c r="F1064" s="325" t="s">
        <v>143</v>
      </c>
      <c r="G1064" s="325">
        <v>301</v>
      </c>
      <c r="H1064" s="325" t="s">
        <v>393</v>
      </c>
      <c r="I1064" s="325" t="s">
        <v>394</v>
      </c>
      <c r="J1064" s="325" t="str">
        <f t="shared" si="32"/>
        <v>CharBarking and DagenhamAge group20 to 29 years oldAge group20 to 29 years old</v>
      </c>
      <c r="K1064" s="325" t="s">
        <v>478</v>
      </c>
      <c r="L1064" s="325" t="s">
        <v>58</v>
      </c>
      <c r="M1064" s="325" t="str">
        <f t="shared" si="33"/>
        <v>Age group20 to 29 years old</v>
      </c>
      <c r="N1064" s="325">
        <v>8</v>
      </c>
      <c r="O1064" s="325">
        <v>6</v>
      </c>
      <c r="P1064" s="325">
        <v>8</v>
      </c>
      <c r="Q1064" s="325">
        <v>5.8</v>
      </c>
    </row>
    <row r="1065" spans="1:17" x14ac:dyDescent="0.25">
      <c r="A1065" s="325">
        <v>201718</v>
      </c>
      <c r="B1065" s="325" t="s">
        <v>144</v>
      </c>
      <c r="C1065" s="325" t="s">
        <v>123</v>
      </c>
      <c r="D1065" s="325" t="s">
        <v>38</v>
      </c>
      <c r="E1065" s="325" t="s">
        <v>142</v>
      </c>
      <c r="F1065" s="325" t="s">
        <v>143</v>
      </c>
      <c r="G1065" s="325">
        <v>301</v>
      </c>
      <c r="H1065" s="325" t="s">
        <v>393</v>
      </c>
      <c r="I1065" s="325" t="s">
        <v>394</v>
      </c>
      <c r="J1065" s="325" t="str">
        <f t="shared" si="32"/>
        <v>CharBarking and DagenhamAge group30 to 39 years oldAge group30 to 39 years old</v>
      </c>
      <c r="K1065" s="325" t="s">
        <v>478</v>
      </c>
      <c r="L1065" s="325" t="s">
        <v>57</v>
      </c>
      <c r="M1065" s="325" t="str">
        <f t="shared" si="33"/>
        <v>Age group30 to 39 years old</v>
      </c>
      <c r="N1065" s="325">
        <v>37.1</v>
      </c>
      <c r="O1065" s="325">
        <v>27.7</v>
      </c>
      <c r="P1065" s="325">
        <v>39</v>
      </c>
      <c r="Q1065" s="325">
        <v>28.5</v>
      </c>
    </row>
    <row r="1066" spans="1:17" x14ac:dyDescent="0.25">
      <c r="A1066" s="325">
        <v>201718</v>
      </c>
      <c r="B1066" s="325" t="s">
        <v>144</v>
      </c>
      <c r="C1066" s="325" t="s">
        <v>123</v>
      </c>
      <c r="D1066" s="325" t="s">
        <v>38</v>
      </c>
      <c r="E1066" s="325" t="s">
        <v>142</v>
      </c>
      <c r="F1066" s="325" t="s">
        <v>143</v>
      </c>
      <c r="G1066" s="325">
        <v>301</v>
      </c>
      <c r="H1066" s="325" t="s">
        <v>393</v>
      </c>
      <c r="I1066" s="325" t="s">
        <v>394</v>
      </c>
      <c r="J1066" s="325" t="str">
        <f t="shared" si="32"/>
        <v>CharBarking and DagenhamAge group40 to 49 years oldAge group40 to 49 years old</v>
      </c>
      <c r="K1066" s="325" t="s">
        <v>478</v>
      </c>
      <c r="L1066" s="325" t="s">
        <v>61</v>
      </c>
      <c r="M1066" s="325" t="str">
        <f t="shared" si="33"/>
        <v>Age group40 to 49 years old</v>
      </c>
      <c r="N1066" s="325">
        <v>38.5</v>
      </c>
      <c r="O1066" s="325">
        <v>28.8</v>
      </c>
      <c r="P1066" s="325">
        <v>39</v>
      </c>
      <c r="Q1066" s="325">
        <v>28.5</v>
      </c>
    </row>
    <row r="1067" spans="1:17" x14ac:dyDescent="0.25">
      <c r="A1067" s="325">
        <v>201718</v>
      </c>
      <c r="B1067" s="325" t="s">
        <v>144</v>
      </c>
      <c r="C1067" s="325" t="s">
        <v>123</v>
      </c>
      <c r="D1067" s="325" t="s">
        <v>38</v>
      </c>
      <c r="E1067" s="325" t="s">
        <v>142</v>
      </c>
      <c r="F1067" s="325" t="s">
        <v>143</v>
      </c>
      <c r="G1067" s="325">
        <v>301</v>
      </c>
      <c r="H1067" s="325" t="s">
        <v>393</v>
      </c>
      <c r="I1067" s="325" t="s">
        <v>394</v>
      </c>
      <c r="J1067" s="325" t="str">
        <f t="shared" si="32"/>
        <v>CharBarking and DagenhamAge group50 years old and overAge group50 years old and over</v>
      </c>
      <c r="K1067" s="325" t="s">
        <v>478</v>
      </c>
      <c r="L1067" s="325" t="s">
        <v>90</v>
      </c>
      <c r="M1067" s="325" t="str">
        <f t="shared" si="33"/>
        <v>Age group50 years old and over</v>
      </c>
      <c r="N1067" s="325">
        <v>50.1</v>
      </c>
      <c r="O1067" s="325">
        <v>37.5</v>
      </c>
      <c r="P1067" s="325">
        <v>51</v>
      </c>
      <c r="Q1067" s="325">
        <v>37.200000000000003</v>
      </c>
    </row>
    <row r="1068" spans="1:17" x14ac:dyDescent="0.25">
      <c r="A1068" s="325">
        <v>201718</v>
      </c>
      <c r="B1068" s="325" t="s">
        <v>144</v>
      </c>
      <c r="C1068" s="325" t="s">
        <v>123</v>
      </c>
      <c r="D1068" s="325" t="s">
        <v>38</v>
      </c>
      <c r="E1068" s="325" t="s">
        <v>142</v>
      </c>
      <c r="F1068" s="325" t="s">
        <v>143</v>
      </c>
      <c r="G1068" s="325">
        <v>302</v>
      </c>
      <c r="H1068" s="325" t="s">
        <v>395</v>
      </c>
      <c r="I1068" s="325" t="s">
        <v>396</v>
      </c>
      <c r="J1068" s="325" t="str">
        <f t="shared" si="32"/>
        <v>CharBarnetAge group20 to 29 years oldAge group20 to 29 years old</v>
      </c>
      <c r="K1068" s="325" t="s">
        <v>478</v>
      </c>
      <c r="L1068" s="325" t="s">
        <v>58</v>
      </c>
      <c r="M1068" s="325" t="str">
        <f t="shared" si="33"/>
        <v>Age group20 to 29 years old</v>
      </c>
      <c r="N1068" s="325">
        <v>11</v>
      </c>
      <c r="O1068" s="325">
        <v>7.9</v>
      </c>
      <c r="P1068" s="325">
        <v>11</v>
      </c>
      <c r="Q1068" s="325">
        <v>7.5</v>
      </c>
    </row>
    <row r="1069" spans="1:17" x14ac:dyDescent="0.25">
      <c r="A1069" s="325">
        <v>201718</v>
      </c>
      <c r="B1069" s="325" t="s">
        <v>144</v>
      </c>
      <c r="C1069" s="325" t="s">
        <v>123</v>
      </c>
      <c r="D1069" s="325" t="s">
        <v>38</v>
      </c>
      <c r="E1069" s="325" t="s">
        <v>142</v>
      </c>
      <c r="F1069" s="325" t="s">
        <v>143</v>
      </c>
      <c r="G1069" s="325">
        <v>302</v>
      </c>
      <c r="H1069" s="325" t="s">
        <v>395</v>
      </c>
      <c r="I1069" s="325" t="s">
        <v>396</v>
      </c>
      <c r="J1069" s="325" t="str">
        <f t="shared" si="32"/>
        <v>CharBarnetAge group30 to 39 years oldAge group30 to 39 years old</v>
      </c>
      <c r="K1069" s="325" t="s">
        <v>478</v>
      </c>
      <c r="L1069" s="325" t="s">
        <v>57</v>
      </c>
      <c r="M1069" s="325" t="str">
        <f t="shared" si="33"/>
        <v>Age group30 to 39 years old</v>
      </c>
      <c r="N1069" s="325">
        <v>38.4</v>
      </c>
      <c r="O1069" s="325">
        <v>27.7</v>
      </c>
      <c r="P1069" s="325">
        <v>40</v>
      </c>
      <c r="Q1069" s="325">
        <v>27.2</v>
      </c>
    </row>
    <row r="1070" spans="1:17" x14ac:dyDescent="0.25">
      <c r="A1070" s="325">
        <v>201718</v>
      </c>
      <c r="B1070" s="325" t="s">
        <v>144</v>
      </c>
      <c r="C1070" s="325" t="s">
        <v>123</v>
      </c>
      <c r="D1070" s="325" t="s">
        <v>38</v>
      </c>
      <c r="E1070" s="325" t="s">
        <v>142</v>
      </c>
      <c r="F1070" s="325" t="s">
        <v>143</v>
      </c>
      <c r="G1070" s="325">
        <v>302</v>
      </c>
      <c r="H1070" s="325" t="s">
        <v>395</v>
      </c>
      <c r="I1070" s="325" t="s">
        <v>396</v>
      </c>
      <c r="J1070" s="325" t="str">
        <f t="shared" si="32"/>
        <v>CharBarnetAge group40 to 49 years oldAge group40 to 49 years old</v>
      </c>
      <c r="K1070" s="325" t="s">
        <v>478</v>
      </c>
      <c r="L1070" s="325" t="s">
        <v>61</v>
      </c>
      <c r="M1070" s="325" t="str">
        <f t="shared" si="33"/>
        <v>Age group40 to 49 years old</v>
      </c>
      <c r="N1070" s="325">
        <v>35</v>
      </c>
      <c r="O1070" s="325">
        <v>25.2</v>
      </c>
      <c r="P1070" s="325">
        <v>37</v>
      </c>
      <c r="Q1070" s="325">
        <v>25.2</v>
      </c>
    </row>
    <row r="1071" spans="1:17" x14ac:dyDescent="0.25">
      <c r="A1071" s="325">
        <v>201718</v>
      </c>
      <c r="B1071" s="325" t="s">
        <v>144</v>
      </c>
      <c r="C1071" s="325" t="s">
        <v>123</v>
      </c>
      <c r="D1071" s="325" t="s">
        <v>38</v>
      </c>
      <c r="E1071" s="325" t="s">
        <v>142</v>
      </c>
      <c r="F1071" s="325" t="s">
        <v>143</v>
      </c>
      <c r="G1071" s="325">
        <v>302</v>
      </c>
      <c r="H1071" s="325" t="s">
        <v>395</v>
      </c>
      <c r="I1071" s="325" t="s">
        <v>396</v>
      </c>
      <c r="J1071" s="325" t="str">
        <f t="shared" si="32"/>
        <v>CharBarnetAge group50 years old and overAge group50 years old and over</v>
      </c>
      <c r="K1071" s="325" t="s">
        <v>478</v>
      </c>
      <c r="L1071" s="325" t="s">
        <v>90</v>
      </c>
      <c r="M1071" s="325" t="str">
        <f t="shared" si="33"/>
        <v>Age group50 years old and over</v>
      </c>
      <c r="N1071" s="325">
        <v>54.4</v>
      </c>
      <c r="O1071" s="325">
        <v>39.200000000000003</v>
      </c>
      <c r="P1071" s="325">
        <v>59</v>
      </c>
      <c r="Q1071" s="325">
        <v>40.1</v>
      </c>
    </row>
    <row r="1072" spans="1:17" x14ac:dyDescent="0.25">
      <c r="A1072" s="325">
        <v>201718</v>
      </c>
      <c r="B1072" s="325" t="s">
        <v>144</v>
      </c>
      <c r="C1072" s="325" t="s">
        <v>123</v>
      </c>
      <c r="D1072" s="325" t="s">
        <v>38</v>
      </c>
      <c r="E1072" s="325" t="s">
        <v>142</v>
      </c>
      <c r="F1072" s="325" t="s">
        <v>143</v>
      </c>
      <c r="G1072" s="325">
        <v>303</v>
      </c>
      <c r="H1072" s="325" t="s">
        <v>397</v>
      </c>
      <c r="I1072" s="325" t="s">
        <v>398</v>
      </c>
      <c r="J1072" s="325" t="str">
        <f t="shared" si="32"/>
        <v>CharBexleyAge group20 to 29 years oldAge group20 to 29 years old</v>
      </c>
      <c r="K1072" s="325" t="s">
        <v>478</v>
      </c>
      <c r="L1072" s="325" t="s">
        <v>58</v>
      </c>
      <c r="M1072" s="325" t="str">
        <f t="shared" si="33"/>
        <v>Age group20 to 29 years old</v>
      </c>
      <c r="N1072" s="325">
        <v>37.5</v>
      </c>
      <c r="O1072" s="325">
        <v>20.8</v>
      </c>
      <c r="P1072" s="325">
        <v>38</v>
      </c>
      <c r="Q1072" s="325">
        <v>20.3</v>
      </c>
    </row>
    <row r="1073" spans="1:17" x14ac:dyDescent="0.25">
      <c r="A1073" s="325">
        <v>201718</v>
      </c>
      <c r="B1073" s="325" t="s">
        <v>144</v>
      </c>
      <c r="C1073" s="325" t="s">
        <v>123</v>
      </c>
      <c r="D1073" s="325" t="s">
        <v>38</v>
      </c>
      <c r="E1073" s="325" t="s">
        <v>142</v>
      </c>
      <c r="F1073" s="325" t="s">
        <v>143</v>
      </c>
      <c r="G1073" s="325">
        <v>303</v>
      </c>
      <c r="H1073" s="325" t="s">
        <v>397</v>
      </c>
      <c r="I1073" s="325" t="s">
        <v>398</v>
      </c>
      <c r="J1073" s="325" t="str">
        <f t="shared" si="32"/>
        <v>CharBexleyAge group30 to 39 years oldAge group30 to 39 years old</v>
      </c>
      <c r="K1073" s="325" t="s">
        <v>478</v>
      </c>
      <c r="L1073" s="325" t="s">
        <v>57</v>
      </c>
      <c r="M1073" s="325" t="str">
        <f t="shared" si="33"/>
        <v>Age group30 to 39 years old</v>
      </c>
      <c r="N1073" s="325">
        <v>46.8</v>
      </c>
      <c r="O1073" s="325">
        <v>26</v>
      </c>
      <c r="P1073" s="325">
        <v>49</v>
      </c>
      <c r="Q1073" s="325">
        <v>26.2</v>
      </c>
    </row>
    <row r="1074" spans="1:17" x14ac:dyDescent="0.25">
      <c r="A1074" s="325">
        <v>201718</v>
      </c>
      <c r="B1074" s="325" t="s">
        <v>144</v>
      </c>
      <c r="C1074" s="325" t="s">
        <v>123</v>
      </c>
      <c r="D1074" s="325" t="s">
        <v>38</v>
      </c>
      <c r="E1074" s="325" t="s">
        <v>142</v>
      </c>
      <c r="F1074" s="325" t="s">
        <v>143</v>
      </c>
      <c r="G1074" s="325">
        <v>303</v>
      </c>
      <c r="H1074" s="325" t="s">
        <v>397</v>
      </c>
      <c r="I1074" s="325" t="s">
        <v>398</v>
      </c>
      <c r="J1074" s="325" t="str">
        <f t="shared" si="32"/>
        <v>CharBexleyAge group40 to 49 years oldAge group40 to 49 years old</v>
      </c>
      <c r="K1074" s="325" t="s">
        <v>478</v>
      </c>
      <c r="L1074" s="325" t="s">
        <v>61</v>
      </c>
      <c r="M1074" s="325" t="str">
        <f t="shared" si="33"/>
        <v>Age group40 to 49 years old</v>
      </c>
      <c r="N1074" s="325">
        <v>40.9</v>
      </c>
      <c r="O1074" s="325">
        <v>22.7</v>
      </c>
      <c r="P1074" s="325">
        <v>42</v>
      </c>
      <c r="Q1074" s="325">
        <v>22.5</v>
      </c>
    </row>
    <row r="1075" spans="1:17" x14ac:dyDescent="0.25">
      <c r="A1075" s="325">
        <v>201718</v>
      </c>
      <c r="B1075" s="325" t="s">
        <v>144</v>
      </c>
      <c r="C1075" s="325" t="s">
        <v>123</v>
      </c>
      <c r="D1075" s="325" t="s">
        <v>38</v>
      </c>
      <c r="E1075" s="325" t="s">
        <v>142</v>
      </c>
      <c r="F1075" s="325" t="s">
        <v>143</v>
      </c>
      <c r="G1075" s="325">
        <v>303</v>
      </c>
      <c r="H1075" s="325" t="s">
        <v>397</v>
      </c>
      <c r="I1075" s="325" t="s">
        <v>398</v>
      </c>
      <c r="J1075" s="325" t="str">
        <f t="shared" si="32"/>
        <v>CharBexleyAge group50 years old and overAge group50 years old and over</v>
      </c>
      <c r="K1075" s="325" t="s">
        <v>478</v>
      </c>
      <c r="L1075" s="325" t="s">
        <v>90</v>
      </c>
      <c r="M1075" s="325" t="str">
        <f t="shared" si="33"/>
        <v>Age group50 years old and over</v>
      </c>
      <c r="N1075" s="325">
        <v>54.9</v>
      </c>
      <c r="O1075" s="325">
        <v>30.5</v>
      </c>
      <c r="P1075" s="325">
        <v>58</v>
      </c>
      <c r="Q1075" s="325">
        <v>31</v>
      </c>
    </row>
    <row r="1076" spans="1:17" x14ac:dyDescent="0.25">
      <c r="A1076" s="325">
        <v>201718</v>
      </c>
      <c r="B1076" s="325" t="s">
        <v>144</v>
      </c>
      <c r="C1076" s="325" t="s">
        <v>123</v>
      </c>
      <c r="D1076" s="325" t="s">
        <v>38</v>
      </c>
      <c r="E1076" s="325" t="s">
        <v>142</v>
      </c>
      <c r="F1076" s="325" t="s">
        <v>143</v>
      </c>
      <c r="G1076" s="325">
        <v>304</v>
      </c>
      <c r="H1076" s="325" t="s">
        <v>399</v>
      </c>
      <c r="I1076" s="325" t="s">
        <v>400</v>
      </c>
      <c r="J1076" s="325" t="str">
        <f t="shared" si="32"/>
        <v>CharBrentAge group20 to 29 years oldAge group20 to 29 years old</v>
      </c>
      <c r="K1076" s="325" t="s">
        <v>478</v>
      </c>
      <c r="L1076" s="325" t="s">
        <v>58</v>
      </c>
      <c r="M1076" s="325" t="str">
        <f t="shared" si="33"/>
        <v>Age group20 to 29 years old</v>
      </c>
      <c r="N1076" s="325">
        <v>17</v>
      </c>
      <c r="O1076" s="325">
        <v>14.7</v>
      </c>
      <c r="P1076" s="325">
        <v>17</v>
      </c>
      <c r="Q1076" s="325">
        <v>14.4</v>
      </c>
    </row>
    <row r="1077" spans="1:17" x14ac:dyDescent="0.25">
      <c r="A1077" s="325">
        <v>201718</v>
      </c>
      <c r="B1077" s="325" t="s">
        <v>144</v>
      </c>
      <c r="C1077" s="325" t="s">
        <v>123</v>
      </c>
      <c r="D1077" s="325" t="s">
        <v>38</v>
      </c>
      <c r="E1077" s="325" t="s">
        <v>142</v>
      </c>
      <c r="F1077" s="325" t="s">
        <v>143</v>
      </c>
      <c r="G1077" s="325">
        <v>304</v>
      </c>
      <c r="H1077" s="325" t="s">
        <v>399</v>
      </c>
      <c r="I1077" s="325" t="s">
        <v>400</v>
      </c>
      <c r="J1077" s="325" t="str">
        <f t="shared" si="32"/>
        <v>CharBrentAge group30 to 39 years oldAge group30 to 39 years old</v>
      </c>
      <c r="K1077" s="325" t="s">
        <v>478</v>
      </c>
      <c r="L1077" s="325" t="s">
        <v>57</v>
      </c>
      <c r="M1077" s="325" t="str">
        <f t="shared" si="33"/>
        <v>Age group30 to 39 years old</v>
      </c>
      <c r="N1077" s="325">
        <v>37</v>
      </c>
      <c r="O1077" s="325">
        <v>32</v>
      </c>
      <c r="P1077" s="325">
        <v>38</v>
      </c>
      <c r="Q1077" s="325">
        <v>32.200000000000003</v>
      </c>
    </row>
    <row r="1078" spans="1:17" x14ac:dyDescent="0.25">
      <c r="A1078" s="325">
        <v>201718</v>
      </c>
      <c r="B1078" s="325" t="s">
        <v>144</v>
      </c>
      <c r="C1078" s="325" t="s">
        <v>123</v>
      </c>
      <c r="D1078" s="325" t="s">
        <v>38</v>
      </c>
      <c r="E1078" s="325" t="s">
        <v>142</v>
      </c>
      <c r="F1078" s="325" t="s">
        <v>143</v>
      </c>
      <c r="G1078" s="325">
        <v>304</v>
      </c>
      <c r="H1078" s="325" t="s">
        <v>399</v>
      </c>
      <c r="I1078" s="325" t="s">
        <v>400</v>
      </c>
      <c r="J1078" s="325" t="str">
        <f t="shared" si="32"/>
        <v>CharBrentAge group40 to 49 years oldAge group40 to 49 years old</v>
      </c>
      <c r="K1078" s="325" t="s">
        <v>478</v>
      </c>
      <c r="L1078" s="325" t="s">
        <v>61</v>
      </c>
      <c r="M1078" s="325" t="str">
        <f t="shared" si="33"/>
        <v>Age group40 to 49 years old</v>
      </c>
      <c r="N1078" s="325">
        <v>29.1</v>
      </c>
      <c r="O1078" s="325">
        <v>25.2</v>
      </c>
      <c r="P1078" s="325">
        <v>30</v>
      </c>
      <c r="Q1078" s="325">
        <v>25.4</v>
      </c>
    </row>
    <row r="1079" spans="1:17" x14ac:dyDescent="0.25">
      <c r="A1079" s="325">
        <v>201718</v>
      </c>
      <c r="B1079" s="325" t="s">
        <v>144</v>
      </c>
      <c r="C1079" s="325" t="s">
        <v>123</v>
      </c>
      <c r="D1079" s="325" t="s">
        <v>38</v>
      </c>
      <c r="E1079" s="325" t="s">
        <v>142</v>
      </c>
      <c r="F1079" s="325" t="s">
        <v>143</v>
      </c>
      <c r="G1079" s="325">
        <v>304</v>
      </c>
      <c r="H1079" s="325" t="s">
        <v>399</v>
      </c>
      <c r="I1079" s="325" t="s">
        <v>400</v>
      </c>
      <c r="J1079" s="325" t="str">
        <f t="shared" si="32"/>
        <v>CharBrentAge group50 years old and overAge group50 years old and over</v>
      </c>
      <c r="K1079" s="325" t="s">
        <v>478</v>
      </c>
      <c r="L1079" s="325" t="s">
        <v>90</v>
      </c>
      <c r="M1079" s="325" t="str">
        <f t="shared" si="33"/>
        <v>Age group50 years old and over</v>
      </c>
      <c r="N1079" s="325">
        <v>32.4</v>
      </c>
      <c r="O1079" s="325">
        <v>28.1</v>
      </c>
      <c r="P1079" s="325">
        <v>33</v>
      </c>
      <c r="Q1079" s="325">
        <v>28</v>
      </c>
    </row>
    <row r="1080" spans="1:17" x14ac:dyDescent="0.25">
      <c r="A1080" s="325">
        <v>201718</v>
      </c>
      <c r="B1080" s="325" t="s">
        <v>144</v>
      </c>
      <c r="C1080" s="325" t="s">
        <v>123</v>
      </c>
      <c r="D1080" s="325" t="s">
        <v>38</v>
      </c>
      <c r="E1080" s="325" t="s">
        <v>142</v>
      </c>
      <c r="F1080" s="325" t="s">
        <v>143</v>
      </c>
      <c r="G1080" s="325">
        <v>305</v>
      </c>
      <c r="H1080" s="325" t="s">
        <v>401</v>
      </c>
      <c r="I1080" s="325" t="s">
        <v>402</v>
      </c>
      <c r="J1080" s="325" t="str">
        <f t="shared" si="32"/>
        <v>CharBromleyAge group20 to 29 years oldAge group20 to 29 years old</v>
      </c>
      <c r="K1080" s="325" t="s">
        <v>478</v>
      </c>
      <c r="L1080" s="325" t="s">
        <v>58</v>
      </c>
      <c r="M1080" s="325" t="str">
        <f t="shared" si="33"/>
        <v>Age group20 to 29 years old</v>
      </c>
      <c r="N1080" s="325">
        <v>16</v>
      </c>
      <c r="O1080" s="325">
        <v>10.199999999999999</v>
      </c>
      <c r="P1080" s="325">
        <v>16</v>
      </c>
      <c r="Q1080" s="325">
        <v>9.4</v>
      </c>
    </row>
    <row r="1081" spans="1:17" x14ac:dyDescent="0.25">
      <c r="A1081" s="325">
        <v>201718</v>
      </c>
      <c r="B1081" s="325" t="s">
        <v>144</v>
      </c>
      <c r="C1081" s="325" t="s">
        <v>123</v>
      </c>
      <c r="D1081" s="325" t="s">
        <v>38</v>
      </c>
      <c r="E1081" s="325" t="s">
        <v>142</v>
      </c>
      <c r="F1081" s="325" t="s">
        <v>143</v>
      </c>
      <c r="G1081" s="325">
        <v>305</v>
      </c>
      <c r="H1081" s="325" t="s">
        <v>401</v>
      </c>
      <c r="I1081" s="325" t="s">
        <v>402</v>
      </c>
      <c r="J1081" s="325" t="str">
        <f t="shared" si="32"/>
        <v>CharBromleyAge group30 to 39 years oldAge group30 to 39 years old</v>
      </c>
      <c r="K1081" s="325" t="s">
        <v>478</v>
      </c>
      <c r="L1081" s="325" t="s">
        <v>57</v>
      </c>
      <c r="M1081" s="325" t="str">
        <f t="shared" si="33"/>
        <v>Age group30 to 39 years old</v>
      </c>
      <c r="N1081" s="325">
        <v>50.7</v>
      </c>
      <c r="O1081" s="325">
        <v>32.4</v>
      </c>
      <c r="P1081" s="325">
        <v>55</v>
      </c>
      <c r="Q1081" s="325">
        <v>32.4</v>
      </c>
    </row>
    <row r="1082" spans="1:17" x14ac:dyDescent="0.25">
      <c r="A1082" s="325">
        <v>201718</v>
      </c>
      <c r="B1082" s="325" t="s">
        <v>144</v>
      </c>
      <c r="C1082" s="325" t="s">
        <v>123</v>
      </c>
      <c r="D1082" s="325" t="s">
        <v>38</v>
      </c>
      <c r="E1082" s="325" t="s">
        <v>142</v>
      </c>
      <c r="F1082" s="325" t="s">
        <v>143</v>
      </c>
      <c r="G1082" s="325">
        <v>305</v>
      </c>
      <c r="H1082" s="325" t="s">
        <v>401</v>
      </c>
      <c r="I1082" s="325" t="s">
        <v>402</v>
      </c>
      <c r="J1082" s="325" t="str">
        <f t="shared" si="32"/>
        <v>CharBromleyAge group40 to 49 years oldAge group40 to 49 years old</v>
      </c>
      <c r="K1082" s="325" t="s">
        <v>478</v>
      </c>
      <c r="L1082" s="325" t="s">
        <v>61</v>
      </c>
      <c r="M1082" s="325" t="str">
        <f t="shared" si="33"/>
        <v>Age group40 to 49 years old</v>
      </c>
      <c r="N1082" s="325">
        <v>44.4</v>
      </c>
      <c r="O1082" s="325">
        <v>28.3</v>
      </c>
      <c r="P1082" s="325">
        <v>49</v>
      </c>
      <c r="Q1082" s="325">
        <v>28.8</v>
      </c>
    </row>
    <row r="1083" spans="1:17" x14ac:dyDescent="0.25">
      <c r="A1083" s="325">
        <v>201718</v>
      </c>
      <c r="B1083" s="325" t="s">
        <v>144</v>
      </c>
      <c r="C1083" s="325" t="s">
        <v>123</v>
      </c>
      <c r="D1083" s="325" t="s">
        <v>38</v>
      </c>
      <c r="E1083" s="325" t="s">
        <v>142</v>
      </c>
      <c r="F1083" s="325" t="s">
        <v>143</v>
      </c>
      <c r="G1083" s="325">
        <v>305</v>
      </c>
      <c r="H1083" s="325" t="s">
        <v>401</v>
      </c>
      <c r="I1083" s="325" t="s">
        <v>402</v>
      </c>
      <c r="J1083" s="325" t="str">
        <f t="shared" si="32"/>
        <v>CharBromleyAge group50 years old and overAge group50 years old and over</v>
      </c>
      <c r="K1083" s="325" t="s">
        <v>478</v>
      </c>
      <c r="L1083" s="325" t="s">
        <v>90</v>
      </c>
      <c r="M1083" s="325" t="str">
        <f t="shared" si="33"/>
        <v>Age group50 years old and over</v>
      </c>
      <c r="N1083" s="325">
        <v>45.5</v>
      </c>
      <c r="O1083" s="325">
        <v>29.1</v>
      </c>
      <c r="P1083" s="325">
        <v>50</v>
      </c>
      <c r="Q1083" s="325">
        <v>29.4</v>
      </c>
    </row>
    <row r="1084" spans="1:17" x14ac:dyDescent="0.25">
      <c r="A1084" s="325">
        <v>201718</v>
      </c>
      <c r="B1084" s="325" t="s">
        <v>144</v>
      </c>
      <c r="C1084" s="325" t="s">
        <v>123</v>
      </c>
      <c r="D1084" s="325" t="s">
        <v>38</v>
      </c>
      <c r="E1084" s="325" t="s">
        <v>142</v>
      </c>
      <c r="F1084" s="325" t="s">
        <v>143</v>
      </c>
      <c r="G1084" s="325">
        <v>306</v>
      </c>
      <c r="H1084" s="325" t="s">
        <v>403</v>
      </c>
      <c r="I1084" s="325" t="s">
        <v>404</v>
      </c>
      <c r="J1084" s="325" t="str">
        <f t="shared" si="32"/>
        <v>CharCroydonAge group20 to 29 years oldAge group20 to 29 years old</v>
      </c>
      <c r="K1084" s="325" t="s">
        <v>478</v>
      </c>
      <c r="L1084" s="325" t="s">
        <v>58</v>
      </c>
      <c r="M1084" s="325" t="str">
        <f t="shared" si="33"/>
        <v>Age group20 to 29 years old</v>
      </c>
      <c r="N1084" s="325">
        <v>20</v>
      </c>
      <c r="O1084" s="325">
        <v>9.6999999999999993</v>
      </c>
      <c r="P1084" s="325">
        <v>20</v>
      </c>
      <c r="Q1084" s="325">
        <v>9.6</v>
      </c>
    </row>
    <row r="1085" spans="1:17" x14ac:dyDescent="0.25">
      <c r="A1085" s="325">
        <v>201718</v>
      </c>
      <c r="B1085" s="325" t="s">
        <v>144</v>
      </c>
      <c r="C1085" s="325" t="s">
        <v>123</v>
      </c>
      <c r="D1085" s="325" t="s">
        <v>38</v>
      </c>
      <c r="E1085" s="325" t="s">
        <v>142</v>
      </c>
      <c r="F1085" s="325" t="s">
        <v>143</v>
      </c>
      <c r="G1085" s="325">
        <v>306</v>
      </c>
      <c r="H1085" s="325" t="s">
        <v>403</v>
      </c>
      <c r="I1085" s="325" t="s">
        <v>404</v>
      </c>
      <c r="J1085" s="325" t="str">
        <f t="shared" si="32"/>
        <v>CharCroydonAge group30 to 39 years oldAge group30 to 39 years old</v>
      </c>
      <c r="K1085" s="325" t="s">
        <v>478</v>
      </c>
      <c r="L1085" s="325" t="s">
        <v>57</v>
      </c>
      <c r="M1085" s="325" t="str">
        <f t="shared" si="33"/>
        <v>Age group30 to 39 years old</v>
      </c>
      <c r="N1085" s="325">
        <v>56.4</v>
      </c>
      <c r="O1085" s="325">
        <v>27.5</v>
      </c>
      <c r="P1085" s="325">
        <v>57</v>
      </c>
      <c r="Q1085" s="325">
        <v>27.3</v>
      </c>
    </row>
    <row r="1086" spans="1:17" x14ac:dyDescent="0.25">
      <c r="A1086" s="325">
        <v>201718</v>
      </c>
      <c r="B1086" s="325" t="s">
        <v>144</v>
      </c>
      <c r="C1086" s="325" t="s">
        <v>123</v>
      </c>
      <c r="D1086" s="325" t="s">
        <v>38</v>
      </c>
      <c r="E1086" s="325" t="s">
        <v>142</v>
      </c>
      <c r="F1086" s="325" t="s">
        <v>143</v>
      </c>
      <c r="G1086" s="325">
        <v>306</v>
      </c>
      <c r="H1086" s="325" t="s">
        <v>403</v>
      </c>
      <c r="I1086" s="325" t="s">
        <v>404</v>
      </c>
      <c r="J1086" s="325" t="str">
        <f t="shared" si="32"/>
        <v>CharCroydonAge group40 to 49 years oldAge group40 to 49 years old</v>
      </c>
      <c r="K1086" s="325" t="s">
        <v>478</v>
      </c>
      <c r="L1086" s="325" t="s">
        <v>61</v>
      </c>
      <c r="M1086" s="325" t="str">
        <f t="shared" si="33"/>
        <v>Age group40 to 49 years old</v>
      </c>
      <c r="N1086" s="325">
        <v>45.7</v>
      </c>
      <c r="O1086" s="325">
        <v>22.3</v>
      </c>
      <c r="P1086" s="325">
        <v>47</v>
      </c>
      <c r="Q1086" s="325">
        <v>22.5</v>
      </c>
    </row>
    <row r="1087" spans="1:17" x14ac:dyDescent="0.25">
      <c r="A1087" s="325">
        <v>201718</v>
      </c>
      <c r="B1087" s="325" t="s">
        <v>144</v>
      </c>
      <c r="C1087" s="325" t="s">
        <v>123</v>
      </c>
      <c r="D1087" s="325" t="s">
        <v>38</v>
      </c>
      <c r="E1087" s="325" t="s">
        <v>142</v>
      </c>
      <c r="F1087" s="325" t="s">
        <v>143</v>
      </c>
      <c r="G1087" s="325">
        <v>306</v>
      </c>
      <c r="H1087" s="325" t="s">
        <v>403</v>
      </c>
      <c r="I1087" s="325" t="s">
        <v>404</v>
      </c>
      <c r="J1087" s="325" t="str">
        <f t="shared" si="32"/>
        <v>CharCroydonAge group50 years old and overAge group50 years old and over</v>
      </c>
      <c r="K1087" s="325" t="s">
        <v>478</v>
      </c>
      <c r="L1087" s="325" t="s">
        <v>90</v>
      </c>
      <c r="M1087" s="325" t="str">
        <f t="shared" si="33"/>
        <v>Age group50 years old and over</v>
      </c>
      <c r="N1087" s="325">
        <v>83.1</v>
      </c>
      <c r="O1087" s="325">
        <v>40.5</v>
      </c>
      <c r="P1087" s="325">
        <v>85</v>
      </c>
      <c r="Q1087" s="325">
        <v>40.700000000000003</v>
      </c>
    </row>
    <row r="1088" spans="1:17" x14ac:dyDescent="0.25">
      <c r="A1088" s="325">
        <v>201718</v>
      </c>
      <c r="B1088" s="325" t="s">
        <v>144</v>
      </c>
      <c r="C1088" s="325" t="s">
        <v>123</v>
      </c>
      <c r="D1088" s="325" t="s">
        <v>38</v>
      </c>
      <c r="E1088" s="325" t="s">
        <v>142</v>
      </c>
      <c r="F1088" s="325" t="s">
        <v>143</v>
      </c>
      <c r="G1088" s="325">
        <v>307</v>
      </c>
      <c r="H1088" s="325" t="s">
        <v>405</v>
      </c>
      <c r="I1088" s="325" t="s">
        <v>406</v>
      </c>
      <c r="J1088" s="325" t="str">
        <f t="shared" si="32"/>
        <v>CharEalingAge group20 to 29 years oldAge group20 to 29 years old</v>
      </c>
      <c r="K1088" s="325" t="s">
        <v>478</v>
      </c>
      <c r="L1088" s="325" t="s">
        <v>58</v>
      </c>
      <c r="M1088" s="325" t="str">
        <f t="shared" si="33"/>
        <v>Age group20 to 29 years old</v>
      </c>
      <c r="N1088" s="325">
        <v>33.799999999999997</v>
      </c>
      <c r="O1088" s="325">
        <v>18.100000000000001</v>
      </c>
      <c r="P1088" s="325">
        <v>35</v>
      </c>
      <c r="Q1088" s="325">
        <v>17.2</v>
      </c>
    </row>
    <row r="1089" spans="1:17" x14ac:dyDescent="0.25">
      <c r="A1089" s="325">
        <v>201718</v>
      </c>
      <c r="B1089" s="325" t="s">
        <v>144</v>
      </c>
      <c r="C1089" s="325" t="s">
        <v>123</v>
      </c>
      <c r="D1089" s="325" t="s">
        <v>38</v>
      </c>
      <c r="E1089" s="325" t="s">
        <v>142</v>
      </c>
      <c r="F1089" s="325" t="s">
        <v>143</v>
      </c>
      <c r="G1089" s="325">
        <v>307</v>
      </c>
      <c r="H1089" s="325" t="s">
        <v>405</v>
      </c>
      <c r="I1089" s="325" t="s">
        <v>406</v>
      </c>
      <c r="J1089" s="325" t="str">
        <f t="shared" si="32"/>
        <v>CharEalingAge group30 to 39 years oldAge group30 to 39 years old</v>
      </c>
      <c r="K1089" s="325" t="s">
        <v>478</v>
      </c>
      <c r="L1089" s="325" t="s">
        <v>57</v>
      </c>
      <c r="M1089" s="325" t="str">
        <f t="shared" si="33"/>
        <v>Age group30 to 39 years old</v>
      </c>
      <c r="N1089" s="325">
        <v>53.9</v>
      </c>
      <c r="O1089" s="325">
        <v>28.8</v>
      </c>
      <c r="P1089" s="325">
        <v>56</v>
      </c>
      <c r="Q1089" s="325">
        <v>27.6</v>
      </c>
    </row>
    <row r="1090" spans="1:17" x14ac:dyDescent="0.25">
      <c r="A1090" s="325">
        <v>201718</v>
      </c>
      <c r="B1090" s="325" t="s">
        <v>144</v>
      </c>
      <c r="C1090" s="325" t="s">
        <v>123</v>
      </c>
      <c r="D1090" s="325" t="s">
        <v>38</v>
      </c>
      <c r="E1090" s="325" t="s">
        <v>142</v>
      </c>
      <c r="F1090" s="325" t="s">
        <v>143</v>
      </c>
      <c r="G1090" s="325">
        <v>307</v>
      </c>
      <c r="H1090" s="325" t="s">
        <v>405</v>
      </c>
      <c r="I1090" s="325" t="s">
        <v>406</v>
      </c>
      <c r="J1090" s="325" t="str">
        <f t="shared" si="32"/>
        <v>CharEalingAge group40 to 49 years oldAge group40 to 49 years old</v>
      </c>
      <c r="K1090" s="325" t="s">
        <v>478</v>
      </c>
      <c r="L1090" s="325" t="s">
        <v>61</v>
      </c>
      <c r="M1090" s="325" t="str">
        <f t="shared" si="33"/>
        <v>Age group40 to 49 years old</v>
      </c>
      <c r="N1090" s="325">
        <v>50.6</v>
      </c>
      <c r="O1090" s="325">
        <v>27.1</v>
      </c>
      <c r="P1090" s="325">
        <v>55</v>
      </c>
      <c r="Q1090" s="325">
        <v>27.1</v>
      </c>
    </row>
    <row r="1091" spans="1:17" x14ac:dyDescent="0.25">
      <c r="A1091" s="325">
        <v>201718</v>
      </c>
      <c r="B1091" s="325" t="s">
        <v>144</v>
      </c>
      <c r="C1091" s="325" t="s">
        <v>123</v>
      </c>
      <c r="D1091" s="325" t="s">
        <v>38</v>
      </c>
      <c r="E1091" s="325" t="s">
        <v>142</v>
      </c>
      <c r="F1091" s="325" t="s">
        <v>143</v>
      </c>
      <c r="G1091" s="325">
        <v>307</v>
      </c>
      <c r="H1091" s="325" t="s">
        <v>405</v>
      </c>
      <c r="I1091" s="325" t="s">
        <v>406</v>
      </c>
      <c r="J1091" s="325" t="str">
        <f t="shared" ref="J1091:J1154" si="34">CONCATENATE("Char",I1091,K1091,L1091,M1091)</f>
        <v>CharEalingAge group50 years old and overAge group50 years old and over</v>
      </c>
      <c r="K1091" s="325" t="s">
        <v>478</v>
      </c>
      <c r="L1091" s="325" t="s">
        <v>90</v>
      </c>
      <c r="M1091" s="325" t="str">
        <f t="shared" ref="M1091:M1154" si="35">CONCATENATE(K1091,L1091,)</f>
        <v>Age group50 years old and over</v>
      </c>
      <c r="N1091" s="325">
        <v>48.7</v>
      </c>
      <c r="O1091" s="325">
        <v>26</v>
      </c>
      <c r="P1091" s="325">
        <v>57</v>
      </c>
      <c r="Q1091" s="325">
        <v>28.1</v>
      </c>
    </row>
    <row r="1092" spans="1:17" x14ac:dyDescent="0.25">
      <c r="A1092" s="325">
        <v>201718</v>
      </c>
      <c r="B1092" s="325" t="s">
        <v>144</v>
      </c>
      <c r="C1092" s="325" t="s">
        <v>123</v>
      </c>
      <c r="D1092" s="325" t="s">
        <v>38</v>
      </c>
      <c r="E1092" s="325" t="s">
        <v>142</v>
      </c>
      <c r="F1092" s="325" t="s">
        <v>143</v>
      </c>
      <c r="G1092" s="325">
        <v>308</v>
      </c>
      <c r="H1092" s="325" t="s">
        <v>407</v>
      </c>
      <c r="I1092" s="325" t="s">
        <v>408</v>
      </c>
      <c r="J1092" s="325" t="str">
        <f t="shared" si="34"/>
        <v>CharEnfieldAge group20 to 29 years oldAge group20 to 29 years old</v>
      </c>
      <c r="K1092" s="325" t="s">
        <v>478</v>
      </c>
      <c r="L1092" s="325" t="s">
        <v>58</v>
      </c>
      <c r="M1092" s="325" t="str">
        <f t="shared" si="35"/>
        <v>Age group20 to 29 years old</v>
      </c>
      <c r="N1092" s="325">
        <v>22</v>
      </c>
      <c r="O1092" s="325">
        <v>13.2</v>
      </c>
      <c r="P1092" s="325">
        <v>22</v>
      </c>
      <c r="Q1092" s="325">
        <v>12.8</v>
      </c>
    </row>
    <row r="1093" spans="1:17" x14ac:dyDescent="0.25">
      <c r="A1093" s="325">
        <v>201718</v>
      </c>
      <c r="B1093" s="325" t="s">
        <v>144</v>
      </c>
      <c r="C1093" s="325" t="s">
        <v>123</v>
      </c>
      <c r="D1093" s="325" t="s">
        <v>38</v>
      </c>
      <c r="E1093" s="325" t="s">
        <v>142</v>
      </c>
      <c r="F1093" s="325" t="s">
        <v>143</v>
      </c>
      <c r="G1093" s="325">
        <v>308</v>
      </c>
      <c r="H1093" s="325" t="s">
        <v>407</v>
      </c>
      <c r="I1093" s="325" t="s">
        <v>408</v>
      </c>
      <c r="J1093" s="325" t="str">
        <f t="shared" si="34"/>
        <v>CharEnfieldAge group30 to 39 years oldAge group30 to 39 years old</v>
      </c>
      <c r="K1093" s="325" t="s">
        <v>478</v>
      </c>
      <c r="L1093" s="325" t="s">
        <v>57</v>
      </c>
      <c r="M1093" s="325" t="str">
        <f t="shared" si="35"/>
        <v>Age group30 to 39 years old</v>
      </c>
      <c r="N1093" s="325">
        <v>56.9</v>
      </c>
      <c r="O1093" s="325">
        <v>34.200000000000003</v>
      </c>
      <c r="P1093" s="325">
        <v>59</v>
      </c>
      <c r="Q1093" s="325">
        <v>34.299999999999997</v>
      </c>
    </row>
    <row r="1094" spans="1:17" x14ac:dyDescent="0.25">
      <c r="A1094" s="325">
        <v>201718</v>
      </c>
      <c r="B1094" s="325" t="s">
        <v>144</v>
      </c>
      <c r="C1094" s="325" t="s">
        <v>123</v>
      </c>
      <c r="D1094" s="325" t="s">
        <v>38</v>
      </c>
      <c r="E1094" s="325" t="s">
        <v>142</v>
      </c>
      <c r="F1094" s="325" t="s">
        <v>143</v>
      </c>
      <c r="G1094" s="325">
        <v>308</v>
      </c>
      <c r="H1094" s="325" t="s">
        <v>407</v>
      </c>
      <c r="I1094" s="325" t="s">
        <v>408</v>
      </c>
      <c r="J1094" s="325" t="str">
        <f t="shared" si="34"/>
        <v>CharEnfieldAge group40 to 49 years oldAge group40 to 49 years old</v>
      </c>
      <c r="K1094" s="325" t="s">
        <v>478</v>
      </c>
      <c r="L1094" s="325" t="s">
        <v>61</v>
      </c>
      <c r="M1094" s="325" t="str">
        <f t="shared" si="35"/>
        <v>Age group40 to 49 years old</v>
      </c>
      <c r="N1094" s="325">
        <v>24.5</v>
      </c>
      <c r="O1094" s="325">
        <v>14.7</v>
      </c>
      <c r="P1094" s="325">
        <v>25</v>
      </c>
      <c r="Q1094" s="325">
        <v>14.5</v>
      </c>
    </row>
    <row r="1095" spans="1:17" x14ac:dyDescent="0.25">
      <c r="A1095" s="325">
        <v>201718</v>
      </c>
      <c r="B1095" s="325" t="s">
        <v>144</v>
      </c>
      <c r="C1095" s="325" t="s">
        <v>123</v>
      </c>
      <c r="D1095" s="325" t="s">
        <v>38</v>
      </c>
      <c r="E1095" s="325" t="s">
        <v>142</v>
      </c>
      <c r="F1095" s="325" t="s">
        <v>143</v>
      </c>
      <c r="G1095" s="325">
        <v>308</v>
      </c>
      <c r="H1095" s="325" t="s">
        <v>407</v>
      </c>
      <c r="I1095" s="325" t="s">
        <v>408</v>
      </c>
      <c r="J1095" s="325" t="str">
        <f t="shared" si="34"/>
        <v>CharEnfieldAge group50 years old and overAge group50 years old and over</v>
      </c>
      <c r="K1095" s="325" t="s">
        <v>478</v>
      </c>
      <c r="L1095" s="325" t="s">
        <v>90</v>
      </c>
      <c r="M1095" s="325" t="str">
        <f t="shared" si="35"/>
        <v>Age group50 years old and over</v>
      </c>
      <c r="N1095" s="325">
        <v>62.9</v>
      </c>
      <c r="O1095" s="325">
        <v>37.799999999999997</v>
      </c>
      <c r="P1095" s="325">
        <v>66</v>
      </c>
      <c r="Q1095" s="325">
        <v>38.4</v>
      </c>
    </row>
    <row r="1096" spans="1:17" x14ac:dyDescent="0.25">
      <c r="A1096" s="325">
        <v>201718</v>
      </c>
      <c r="B1096" s="325" t="s">
        <v>144</v>
      </c>
      <c r="C1096" s="325" t="s">
        <v>123</v>
      </c>
      <c r="D1096" s="325" t="s">
        <v>38</v>
      </c>
      <c r="E1096" s="325" t="s">
        <v>142</v>
      </c>
      <c r="F1096" s="325" t="s">
        <v>143</v>
      </c>
      <c r="G1096" s="325">
        <v>203</v>
      </c>
      <c r="H1096" s="325" t="s">
        <v>409</v>
      </c>
      <c r="I1096" s="325" t="s">
        <v>410</v>
      </c>
      <c r="J1096" s="325" t="str">
        <f t="shared" si="34"/>
        <v>CharGreenwichAge group20 to 29 years oldAge group20 to 29 years old</v>
      </c>
      <c r="K1096" s="325" t="s">
        <v>478</v>
      </c>
      <c r="L1096" s="325" t="s">
        <v>58</v>
      </c>
      <c r="M1096" s="325" t="str">
        <f t="shared" si="35"/>
        <v>Age group20 to 29 years old</v>
      </c>
      <c r="N1096" s="325">
        <v>29.8</v>
      </c>
      <c r="O1096" s="325">
        <v>12.9</v>
      </c>
      <c r="P1096" s="325">
        <v>30</v>
      </c>
      <c r="Q1096" s="325">
        <v>12.4</v>
      </c>
    </row>
    <row r="1097" spans="1:17" x14ac:dyDescent="0.25">
      <c r="A1097" s="325">
        <v>201718</v>
      </c>
      <c r="B1097" s="325" t="s">
        <v>144</v>
      </c>
      <c r="C1097" s="325" t="s">
        <v>123</v>
      </c>
      <c r="D1097" s="325" t="s">
        <v>38</v>
      </c>
      <c r="E1097" s="325" t="s">
        <v>142</v>
      </c>
      <c r="F1097" s="325" t="s">
        <v>143</v>
      </c>
      <c r="G1097" s="325">
        <v>203</v>
      </c>
      <c r="H1097" s="325" t="s">
        <v>409</v>
      </c>
      <c r="I1097" s="325" t="s">
        <v>410</v>
      </c>
      <c r="J1097" s="325" t="str">
        <f t="shared" si="34"/>
        <v>CharGreenwichAge group30 to 39 years oldAge group30 to 39 years old</v>
      </c>
      <c r="K1097" s="325" t="s">
        <v>478</v>
      </c>
      <c r="L1097" s="325" t="s">
        <v>57</v>
      </c>
      <c r="M1097" s="325" t="str">
        <f t="shared" si="35"/>
        <v>Age group30 to 39 years old</v>
      </c>
      <c r="N1097" s="325">
        <v>78</v>
      </c>
      <c r="O1097" s="325">
        <v>33.799999999999997</v>
      </c>
      <c r="P1097" s="325">
        <v>81</v>
      </c>
      <c r="Q1097" s="325">
        <v>33.6</v>
      </c>
    </row>
    <row r="1098" spans="1:17" x14ac:dyDescent="0.25">
      <c r="A1098" s="325">
        <v>201718</v>
      </c>
      <c r="B1098" s="325" t="s">
        <v>144</v>
      </c>
      <c r="C1098" s="325" t="s">
        <v>123</v>
      </c>
      <c r="D1098" s="325" t="s">
        <v>38</v>
      </c>
      <c r="E1098" s="325" t="s">
        <v>142</v>
      </c>
      <c r="F1098" s="325" t="s">
        <v>143</v>
      </c>
      <c r="G1098" s="325">
        <v>203</v>
      </c>
      <c r="H1098" s="325" t="s">
        <v>409</v>
      </c>
      <c r="I1098" s="325" t="s">
        <v>410</v>
      </c>
      <c r="J1098" s="325" t="str">
        <f t="shared" si="34"/>
        <v>CharGreenwichAge group40 to 49 years oldAge group40 to 49 years old</v>
      </c>
      <c r="K1098" s="325" t="s">
        <v>478</v>
      </c>
      <c r="L1098" s="325" t="s">
        <v>61</v>
      </c>
      <c r="M1098" s="325" t="str">
        <f t="shared" si="35"/>
        <v>Age group40 to 49 years old</v>
      </c>
      <c r="N1098" s="325">
        <v>45.2</v>
      </c>
      <c r="O1098" s="325">
        <v>19.600000000000001</v>
      </c>
      <c r="P1098" s="325">
        <v>49</v>
      </c>
      <c r="Q1098" s="325">
        <v>20.3</v>
      </c>
    </row>
    <row r="1099" spans="1:17" x14ac:dyDescent="0.25">
      <c r="A1099" s="325">
        <v>201718</v>
      </c>
      <c r="B1099" s="325" t="s">
        <v>144</v>
      </c>
      <c r="C1099" s="325" t="s">
        <v>123</v>
      </c>
      <c r="D1099" s="325" t="s">
        <v>38</v>
      </c>
      <c r="E1099" s="325" t="s">
        <v>142</v>
      </c>
      <c r="F1099" s="325" t="s">
        <v>143</v>
      </c>
      <c r="G1099" s="325">
        <v>203</v>
      </c>
      <c r="H1099" s="325" t="s">
        <v>409</v>
      </c>
      <c r="I1099" s="325" t="s">
        <v>410</v>
      </c>
      <c r="J1099" s="325" t="str">
        <f t="shared" si="34"/>
        <v>CharGreenwichAge group50 years old and overAge group50 years old and over</v>
      </c>
      <c r="K1099" s="325" t="s">
        <v>478</v>
      </c>
      <c r="L1099" s="325" t="s">
        <v>90</v>
      </c>
      <c r="M1099" s="325" t="str">
        <f t="shared" si="35"/>
        <v>Age group50 years old and over</v>
      </c>
      <c r="N1099" s="325">
        <v>77.7</v>
      </c>
      <c r="O1099" s="325">
        <v>33.700000000000003</v>
      </c>
      <c r="P1099" s="325">
        <v>81</v>
      </c>
      <c r="Q1099" s="325">
        <v>33.6</v>
      </c>
    </row>
    <row r="1100" spans="1:17" x14ac:dyDescent="0.25">
      <c r="A1100" s="325">
        <v>201718</v>
      </c>
      <c r="B1100" s="325" t="s">
        <v>144</v>
      </c>
      <c r="C1100" s="325" t="s">
        <v>123</v>
      </c>
      <c r="D1100" s="325" t="s">
        <v>38</v>
      </c>
      <c r="E1100" s="325" t="s">
        <v>142</v>
      </c>
      <c r="F1100" s="325" t="s">
        <v>143</v>
      </c>
      <c r="G1100" s="325">
        <v>310</v>
      </c>
      <c r="H1100" s="325" t="s">
        <v>411</v>
      </c>
      <c r="I1100" s="325" t="s">
        <v>412</v>
      </c>
      <c r="J1100" s="325" t="str">
        <f t="shared" si="34"/>
        <v>CharHarrowAge group20 to 29 years oldAge group20 to 29 years old</v>
      </c>
      <c r="K1100" s="325" t="s">
        <v>478</v>
      </c>
      <c r="L1100" s="325" t="s">
        <v>58</v>
      </c>
      <c r="M1100" s="325" t="str">
        <f t="shared" si="35"/>
        <v>Age group20 to 29 years old</v>
      </c>
      <c r="N1100" s="325">
        <v>28</v>
      </c>
      <c r="O1100" s="325">
        <v>21.6</v>
      </c>
      <c r="P1100" s="325">
        <v>28</v>
      </c>
      <c r="Q1100" s="325">
        <v>20.6</v>
      </c>
    </row>
    <row r="1101" spans="1:17" x14ac:dyDescent="0.25">
      <c r="A1101" s="325">
        <v>201718</v>
      </c>
      <c r="B1101" s="325" t="s">
        <v>144</v>
      </c>
      <c r="C1101" s="325" t="s">
        <v>123</v>
      </c>
      <c r="D1101" s="325" t="s">
        <v>38</v>
      </c>
      <c r="E1101" s="325" t="s">
        <v>142</v>
      </c>
      <c r="F1101" s="325" t="s">
        <v>143</v>
      </c>
      <c r="G1101" s="325">
        <v>310</v>
      </c>
      <c r="H1101" s="325" t="s">
        <v>411</v>
      </c>
      <c r="I1101" s="325" t="s">
        <v>412</v>
      </c>
      <c r="J1101" s="325" t="str">
        <f t="shared" si="34"/>
        <v>CharHarrowAge group30 to 39 years oldAge group30 to 39 years old</v>
      </c>
      <c r="K1101" s="325" t="s">
        <v>478</v>
      </c>
      <c r="L1101" s="325" t="s">
        <v>57</v>
      </c>
      <c r="M1101" s="325" t="str">
        <f t="shared" si="35"/>
        <v>Age group30 to 39 years old</v>
      </c>
      <c r="N1101" s="325">
        <v>44.5</v>
      </c>
      <c r="O1101" s="325">
        <v>34.299999999999997</v>
      </c>
      <c r="P1101" s="325">
        <v>46</v>
      </c>
      <c r="Q1101" s="325">
        <v>33.799999999999997</v>
      </c>
    </row>
    <row r="1102" spans="1:17" x14ac:dyDescent="0.25">
      <c r="A1102" s="325">
        <v>201718</v>
      </c>
      <c r="B1102" s="325" t="s">
        <v>144</v>
      </c>
      <c r="C1102" s="325" t="s">
        <v>123</v>
      </c>
      <c r="D1102" s="325" t="s">
        <v>38</v>
      </c>
      <c r="E1102" s="325" t="s">
        <v>142</v>
      </c>
      <c r="F1102" s="325" t="s">
        <v>143</v>
      </c>
      <c r="G1102" s="325">
        <v>310</v>
      </c>
      <c r="H1102" s="325" t="s">
        <v>411</v>
      </c>
      <c r="I1102" s="325" t="s">
        <v>412</v>
      </c>
      <c r="J1102" s="325" t="str">
        <f t="shared" si="34"/>
        <v>CharHarrowAge group40 to 49 years oldAge group40 to 49 years old</v>
      </c>
      <c r="K1102" s="325" t="s">
        <v>478</v>
      </c>
      <c r="L1102" s="325" t="s">
        <v>61</v>
      </c>
      <c r="M1102" s="325" t="str">
        <f t="shared" si="35"/>
        <v>Age group40 to 49 years old</v>
      </c>
      <c r="N1102" s="325">
        <v>24.4</v>
      </c>
      <c r="O1102" s="325">
        <v>18.8</v>
      </c>
      <c r="P1102" s="325">
        <v>27</v>
      </c>
      <c r="Q1102" s="325">
        <v>19.899999999999999</v>
      </c>
    </row>
    <row r="1103" spans="1:17" x14ac:dyDescent="0.25">
      <c r="A1103" s="325">
        <v>201718</v>
      </c>
      <c r="B1103" s="325" t="s">
        <v>144</v>
      </c>
      <c r="C1103" s="325" t="s">
        <v>123</v>
      </c>
      <c r="D1103" s="325" t="s">
        <v>38</v>
      </c>
      <c r="E1103" s="325" t="s">
        <v>142</v>
      </c>
      <c r="F1103" s="325" t="s">
        <v>143</v>
      </c>
      <c r="G1103" s="325">
        <v>310</v>
      </c>
      <c r="H1103" s="325" t="s">
        <v>411</v>
      </c>
      <c r="I1103" s="325" t="s">
        <v>412</v>
      </c>
      <c r="J1103" s="325" t="str">
        <f t="shared" si="34"/>
        <v>CharHarrowAge group50 years old and overAge group50 years old and over</v>
      </c>
      <c r="K1103" s="325" t="s">
        <v>478</v>
      </c>
      <c r="L1103" s="325" t="s">
        <v>90</v>
      </c>
      <c r="M1103" s="325" t="str">
        <f t="shared" si="35"/>
        <v>Age group50 years old and over</v>
      </c>
      <c r="N1103" s="325">
        <v>32.700000000000003</v>
      </c>
      <c r="O1103" s="325">
        <v>25.2</v>
      </c>
      <c r="P1103" s="325">
        <v>35</v>
      </c>
      <c r="Q1103" s="325">
        <v>25.7</v>
      </c>
    </row>
    <row r="1104" spans="1:17" x14ac:dyDescent="0.25">
      <c r="A1104" s="325">
        <v>201718</v>
      </c>
      <c r="B1104" s="325" t="s">
        <v>144</v>
      </c>
      <c r="C1104" s="325" t="s">
        <v>123</v>
      </c>
      <c r="D1104" s="325" t="s">
        <v>38</v>
      </c>
      <c r="E1104" s="325" t="s">
        <v>142</v>
      </c>
      <c r="F1104" s="325" t="s">
        <v>143</v>
      </c>
      <c r="G1104" s="325">
        <v>311</v>
      </c>
      <c r="H1104" s="325" t="s">
        <v>413</v>
      </c>
      <c r="I1104" s="325" t="s">
        <v>414</v>
      </c>
      <c r="J1104" s="325" t="str">
        <f t="shared" si="34"/>
        <v>CharHaveringAge group20 to 29 years oldAge group20 to 29 years old</v>
      </c>
      <c r="K1104" s="325" t="s">
        <v>478</v>
      </c>
      <c r="L1104" s="325" t="s">
        <v>58</v>
      </c>
      <c r="M1104" s="325" t="str">
        <f t="shared" si="35"/>
        <v>Age group20 to 29 years old</v>
      </c>
      <c r="N1104" s="325">
        <v>10</v>
      </c>
      <c r="O1104" s="325">
        <v>9.6</v>
      </c>
      <c r="P1104" s="325">
        <v>10</v>
      </c>
      <c r="Q1104" s="325">
        <v>9.3000000000000007</v>
      </c>
    </row>
    <row r="1105" spans="1:17" x14ac:dyDescent="0.25">
      <c r="A1105" s="325">
        <v>201718</v>
      </c>
      <c r="B1105" s="325" t="s">
        <v>144</v>
      </c>
      <c r="C1105" s="325" t="s">
        <v>123</v>
      </c>
      <c r="D1105" s="325" t="s">
        <v>38</v>
      </c>
      <c r="E1105" s="325" t="s">
        <v>142</v>
      </c>
      <c r="F1105" s="325" t="s">
        <v>143</v>
      </c>
      <c r="G1105" s="325">
        <v>311</v>
      </c>
      <c r="H1105" s="325" t="s">
        <v>413</v>
      </c>
      <c r="I1105" s="325" t="s">
        <v>414</v>
      </c>
      <c r="J1105" s="325" t="str">
        <f t="shared" si="34"/>
        <v>CharHaveringAge group30 to 39 years oldAge group30 to 39 years old</v>
      </c>
      <c r="K1105" s="325" t="s">
        <v>478</v>
      </c>
      <c r="L1105" s="325" t="s">
        <v>57</v>
      </c>
      <c r="M1105" s="325" t="str">
        <f t="shared" si="35"/>
        <v>Age group30 to 39 years old</v>
      </c>
      <c r="N1105" s="325">
        <v>26</v>
      </c>
      <c r="O1105" s="325">
        <v>25</v>
      </c>
      <c r="P1105" s="325">
        <v>26</v>
      </c>
      <c r="Q1105" s="325">
        <v>24.3</v>
      </c>
    </row>
    <row r="1106" spans="1:17" x14ac:dyDescent="0.25">
      <c r="A1106" s="325">
        <v>201718</v>
      </c>
      <c r="B1106" s="325" t="s">
        <v>144</v>
      </c>
      <c r="C1106" s="325" t="s">
        <v>123</v>
      </c>
      <c r="D1106" s="325" t="s">
        <v>38</v>
      </c>
      <c r="E1106" s="325" t="s">
        <v>142</v>
      </c>
      <c r="F1106" s="325" t="s">
        <v>143</v>
      </c>
      <c r="G1106" s="325">
        <v>311</v>
      </c>
      <c r="H1106" s="325" t="s">
        <v>413</v>
      </c>
      <c r="I1106" s="325" t="s">
        <v>414</v>
      </c>
      <c r="J1106" s="325" t="str">
        <f t="shared" si="34"/>
        <v>CharHaveringAge group40 to 49 years oldAge group40 to 49 years old</v>
      </c>
      <c r="K1106" s="325" t="s">
        <v>478</v>
      </c>
      <c r="L1106" s="325" t="s">
        <v>61</v>
      </c>
      <c r="M1106" s="325" t="str">
        <f t="shared" si="35"/>
        <v>Age group40 to 49 years old</v>
      </c>
      <c r="N1106" s="325">
        <v>27.5</v>
      </c>
      <c r="O1106" s="325">
        <v>26.5</v>
      </c>
      <c r="P1106" s="325">
        <v>28</v>
      </c>
      <c r="Q1106" s="325">
        <v>26.2</v>
      </c>
    </row>
    <row r="1107" spans="1:17" x14ac:dyDescent="0.25">
      <c r="A1107" s="325">
        <v>201718</v>
      </c>
      <c r="B1107" s="325" t="s">
        <v>144</v>
      </c>
      <c r="C1107" s="325" t="s">
        <v>123</v>
      </c>
      <c r="D1107" s="325" t="s">
        <v>38</v>
      </c>
      <c r="E1107" s="325" t="s">
        <v>142</v>
      </c>
      <c r="F1107" s="325" t="s">
        <v>143</v>
      </c>
      <c r="G1107" s="325">
        <v>311</v>
      </c>
      <c r="H1107" s="325" t="s">
        <v>413</v>
      </c>
      <c r="I1107" s="325" t="s">
        <v>414</v>
      </c>
      <c r="J1107" s="325" t="str">
        <f t="shared" si="34"/>
        <v>CharHaveringAge group50 years old and overAge group50 years old and over</v>
      </c>
      <c r="K1107" s="325" t="s">
        <v>478</v>
      </c>
      <c r="L1107" s="325" t="s">
        <v>90</v>
      </c>
      <c r="M1107" s="325" t="str">
        <f t="shared" si="35"/>
        <v>Age group50 years old and over</v>
      </c>
      <c r="N1107" s="325">
        <v>40.299999999999997</v>
      </c>
      <c r="O1107" s="325">
        <v>38.799999999999997</v>
      </c>
      <c r="P1107" s="325">
        <v>43</v>
      </c>
      <c r="Q1107" s="325">
        <v>40.200000000000003</v>
      </c>
    </row>
    <row r="1108" spans="1:17" x14ac:dyDescent="0.25">
      <c r="A1108" s="325">
        <v>201718</v>
      </c>
      <c r="B1108" s="325" t="s">
        <v>144</v>
      </c>
      <c r="C1108" s="325" t="s">
        <v>123</v>
      </c>
      <c r="D1108" s="325" t="s">
        <v>38</v>
      </c>
      <c r="E1108" s="325" t="s">
        <v>142</v>
      </c>
      <c r="F1108" s="325" t="s">
        <v>143</v>
      </c>
      <c r="G1108" s="325">
        <v>312</v>
      </c>
      <c r="H1108" s="325" t="s">
        <v>415</v>
      </c>
      <c r="I1108" s="325" t="s">
        <v>416</v>
      </c>
      <c r="J1108" s="325" t="str">
        <f t="shared" si="34"/>
        <v>CharHillingdonAge group20 to 29 years oldAge group20 to 29 years old</v>
      </c>
      <c r="K1108" s="325" t="s">
        <v>478</v>
      </c>
      <c r="L1108" s="325" t="s">
        <v>58</v>
      </c>
      <c r="M1108" s="325" t="str">
        <f t="shared" si="35"/>
        <v>Age group20 to 29 years old</v>
      </c>
      <c r="N1108" s="325">
        <v>14</v>
      </c>
      <c r="O1108" s="325">
        <v>11.2</v>
      </c>
      <c r="P1108" s="325">
        <v>14</v>
      </c>
      <c r="Q1108" s="325">
        <v>11</v>
      </c>
    </row>
    <row r="1109" spans="1:17" x14ac:dyDescent="0.25">
      <c r="A1109" s="325">
        <v>201718</v>
      </c>
      <c r="B1109" s="325" t="s">
        <v>144</v>
      </c>
      <c r="C1109" s="325" t="s">
        <v>123</v>
      </c>
      <c r="D1109" s="325" t="s">
        <v>38</v>
      </c>
      <c r="E1109" s="325" t="s">
        <v>142</v>
      </c>
      <c r="F1109" s="325" t="s">
        <v>143</v>
      </c>
      <c r="G1109" s="325">
        <v>312</v>
      </c>
      <c r="H1109" s="325" t="s">
        <v>415</v>
      </c>
      <c r="I1109" s="325" t="s">
        <v>416</v>
      </c>
      <c r="J1109" s="325" t="str">
        <f t="shared" si="34"/>
        <v>CharHillingdonAge group30 to 39 years oldAge group30 to 39 years old</v>
      </c>
      <c r="K1109" s="325" t="s">
        <v>478</v>
      </c>
      <c r="L1109" s="325" t="s">
        <v>57</v>
      </c>
      <c r="M1109" s="325" t="str">
        <f t="shared" si="35"/>
        <v>Age group30 to 39 years old</v>
      </c>
      <c r="N1109" s="325">
        <v>40.4</v>
      </c>
      <c r="O1109" s="325">
        <v>32.299999999999997</v>
      </c>
      <c r="P1109" s="325">
        <v>41</v>
      </c>
      <c r="Q1109" s="325">
        <v>32.299999999999997</v>
      </c>
    </row>
    <row r="1110" spans="1:17" x14ac:dyDescent="0.25">
      <c r="A1110" s="325">
        <v>201718</v>
      </c>
      <c r="B1110" s="325" t="s">
        <v>144</v>
      </c>
      <c r="C1110" s="325" t="s">
        <v>123</v>
      </c>
      <c r="D1110" s="325" t="s">
        <v>38</v>
      </c>
      <c r="E1110" s="325" t="s">
        <v>142</v>
      </c>
      <c r="F1110" s="325" t="s">
        <v>143</v>
      </c>
      <c r="G1110" s="325">
        <v>312</v>
      </c>
      <c r="H1110" s="325" t="s">
        <v>415</v>
      </c>
      <c r="I1110" s="325" t="s">
        <v>416</v>
      </c>
      <c r="J1110" s="325" t="str">
        <f t="shared" si="34"/>
        <v>CharHillingdonAge group40 to 49 years oldAge group40 to 49 years old</v>
      </c>
      <c r="K1110" s="325" t="s">
        <v>478</v>
      </c>
      <c r="L1110" s="325" t="s">
        <v>61</v>
      </c>
      <c r="M1110" s="325" t="str">
        <f t="shared" si="35"/>
        <v>Age group40 to 49 years old</v>
      </c>
      <c r="N1110" s="325">
        <v>37.4</v>
      </c>
      <c r="O1110" s="325">
        <v>30</v>
      </c>
      <c r="P1110" s="325">
        <v>38</v>
      </c>
      <c r="Q1110" s="325">
        <v>29.9</v>
      </c>
    </row>
    <row r="1111" spans="1:17" x14ac:dyDescent="0.25">
      <c r="A1111" s="325">
        <v>201718</v>
      </c>
      <c r="B1111" s="325" t="s">
        <v>144</v>
      </c>
      <c r="C1111" s="325" t="s">
        <v>123</v>
      </c>
      <c r="D1111" s="325" t="s">
        <v>38</v>
      </c>
      <c r="E1111" s="325" t="s">
        <v>142</v>
      </c>
      <c r="F1111" s="325" t="s">
        <v>143</v>
      </c>
      <c r="G1111" s="325">
        <v>312</v>
      </c>
      <c r="H1111" s="325" t="s">
        <v>415</v>
      </c>
      <c r="I1111" s="325" t="s">
        <v>416</v>
      </c>
      <c r="J1111" s="325" t="str">
        <f t="shared" si="34"/>
        <v>CharHillingdonAge group50 years old and overAge group50 years old and over</v>
      </c>
      <c r="K1111" s="325" t="s">
        <v>478</v>
      </c>
      <c r="L1111" s="325" t="s">
        <v>90</v>
      </c>
      <c r="M1111" s="325" t="str">
        <f t="shared" si="35"/>
        <v>Age group50 years old and over</v>
      </c>
      <c r="N1111" s="325">
        <v>33</v>
      </c>
      <c r="O1111" s="325">
        <v>26.5</v>
      </c>
      <c r="P1111" s="325">
        <v>34</v>
      </c>
      <c r="Q1111" s="325">
        <v>26.8</v>
      </c>
    </row>
    <row r="1112" spans="1:17" x14ac:dyDescent="0.25">
      <c r="A1112" s="325">
        <v>201718</v>
      </c>
      <c r="B1112" s="325" t="s">
        <v>144</v>
      </c>
      <c r="C1112" s="325" t="s">
        <v>123</v>
      </c>
      <c r="D1112" s="325" t="s">
        <v>38</v>
      </c>
      <c r="E1112" s="325" t="s">
        <v>142</v>
      </c>
      <c r="F1112" s="325" t="s">
        <v>143</v>
      </c>
      <c r="G1112" s="325">
        <v>313</v>
      </c>
      <c r="H1112" s="325" t="s">
        <v>417</v>
      </c>
      <c r="I1112" s="325" t="s">
        <v>418</v>
      </c>
      <c r="J1112" s="325" t="str">
        <f t="shared" si="34"/>
        <v>CharHounslowAge group20 to 29 years oldAge group20 to 29 years old</v>
      </c>
      <c r="K1112" s="325" t="s">
        <v>478</v>
      </c>
      <c r="L1112" s="325" t="s">
        <v>58</v>
      </c>
      <c r="M1112" s="325" t="str">
        <f t="shared" si="35"/>
        <v>Age group20 to 29 years old</v>
      </c>
      <c r="N1112" s="325">
        <v>26</v>
      </c>
      <c r="O1112" s="325">
        <v>16</v>
      </c>
      <c r="P1112" s="325">
        <v>26</v>
      </c>
      <c r="Q1112" s="325">
        <v>15.8</v>
      </c>
    </row>
    <row r="1113" spans="1:17" x14ac:dyDescent="0.25">
      <c r="A1113" s="325">
        <v>201718</v>
      </c>
      <c r="B1113" s="325" t="s">
        <v>144</v>
      </c>
      <c r="C1113" s="325" t="s">
        <v>123</v>
      </c>
      <c r="D1113" s="325" t="s">
        <v>38</v>
      </c>
      <c r="E1113" s="325" t="s">
        <v>142</v>
      </c>
      <c r="F1113" s="325" t="s">
        <v>143</v>
      </c>
      <c r="G1113" s="325">
        <v>313</v>
      </c>
      <c r="H1113" s="325" t="s">
        <v>417</v>
      </c>
      <c r="I1113" s="325" t="s">
        <v>418</v>
      </c>
      <c r="J1113" s="325" t="str">
        <f t="shared" si="34"/>
        <v>CharHounslowAge group30 to 39 years oldAge group30 to 39 years old</v>
      </c>
      <c r="K1113" s="325" t="s">
        <v>478</v>
      </c>
      <c r="L1113" s="325" t="s">
        <v>57</v>
      </c>
      <c r="M1113" s="325" t="str">
        <f t="shared" si="35"/>
        <v>Age group30 to 39 years old</v>
      </c>
      <c r="N1113" s="325">
        <v>74.2</v>
      </c>
      <c r="O1113" s="325">
        <v>45.8</v>
      </c>
      <c r="P1113" s="325">
        <v>75</v>
      </c>
      <c r="Q1113" s="325">
        <v>45.5</v>
      </c>
    </row>
    <row r="1114" spans="1:17" x14ac:dyDescent="0.25">
      <c r="A1114" s="325">
        <v>201718</v>
      </c>
      <c r="B1114" s="325" t="s">
        <v>144</v>
      </c>
      <c r="C1114" s="325" t="s">
        <v>123</v>
      </c>
      <c r="D1114" s="325" t="s">
        <v>38</v>
      </c>
      <c r="E1114" s="325" t="s">
        <v>142</v>
      </c>
      <c r="F1114" s="325" t="s">
        <v>143</v>
      </c>
      <c r="G1114" s="325">
        <v>313</v>
      </c>
      <c r="H1114" s="325" t="s">
        <v>417</v>
      </c>
      <c r="I1114" s="325" t="s">
        <v>418</v>
      </c>
      <c r="J1114" s="325" t="str">
        <f t="shared" si="34"/>
        <v>CharHounslowAge group40 to 49 years oldAge group40 to 49 years old</v>
      </c>
      <c r="K1114" s="325" t="s">
        <v>478</v>
      </c>
      <c r="L1114" s="325" t="s">
        <v>61</v>
      </c>
      <c r="M1114" s="325" t="str">
        <f t="shared" si="35"/>
        <v>Age group40 to 49 years old</v>
      </c>
      <c r="N1114" s="325">
        <v>25.5</v>
      </c>
      <c r="O1114" s="325">
        <v>15.7</v>
      </c>
      <c r="P1114" s="325">
        <v>26</v>
      </c>
      <c r="Q1114" s="325">
        <v>15.8</v>
      </c>
    </row>
    <row r="1115" spans="1:17" x14ac:dyDescent="0.25">
      <c r="A1115" s="325">
        <v>201718</v>
      </c>
      <c r="B1115" s="325" t="s">
        <v>144</v>
      </c>
      <c r="C1115" s="325" t="s">
        <v>123</v>
      </c>
      <c r="D1115" s="325" t="s">
        <v>38</v>
      </c>
      <c r="E1115" s="325" t="s">
        <v>142</v>
      </c>
      <c r="F1115" s="325" t="s">
        <v>143</v>
      </c>
      <c r="G1115" s="325">
        <v>313</v>
      </c>
      <c r="H1115" s="325" t="s">
        <v>417</v>
      </c>
      <c r="I1115" s="325" t="s">
        <v>418</v>
      </c>
      <c r="J1115" s="325" t="str">
        <f t="shared" si="34"/>
        <v>CharHounslowAge group50 years old and overAge group50 years old and over</v>
      </c>
      <c r="K1115" s="325" t="s">
        <v>478</v>
      </c>
      <c r="L1115" s="325" t="s">
        <v>90</v>
      </c>
      <c r="M1115" s="325" t="str">
        <f t="shared" si="35"/>
        <v>Age group50 years old and over</v>
      </c>
      <c r="N1115" s="325">
        <v>36.299999999999997</v>
      </c>
      <c r="O1115" s="325">
        <v>22.4</v>
      </c>
      <c r="P1115" s="325">
        <v>38</v>
      </c>
      <c r="Q1115" s="325">
        <v>23</v>
      </c>
    </row>
    <row r="1116" spans="1:17" x14ac:dyDescent="0.25">
      <c r="A1116" s="325">
        <v>201718</v>
      </c>
      <c r="B1116" s="325" t="s">
        <v>144</v>
      </c>
      <c r="C1116" s="325" t="s">
        <v>123</v>
      </c>
      <c r="D1116" s="325" t="s">
        <v>38</v>
      </c>
      <c r="E1116" s="325" t="s">
        <v>142</v>
      </c>
      <c r="F1116" s="325" t="s">
        <v>143</v>
      </c>
      <c r="G1116" s="325">
        <v>314</v>
      </c>
      <c r="H1116" s="325" t="s">
        <v>419</v>
      </c>
      <c r="I1116" s="325" t="s">
        <v>420</v>
      </c>
      <c r="J1116" s="325" t="str">
        <f t="shared" si="34"/>
        <v>CharKingston upon ThamesAge group20 to 29 years oldAge group20 to 29 years old</v>
      </c>
      <c r="K1116" s="325" t="s">
        <v>478</v>
      </c>
      <c r="L1116" s="325" t="s">
        <v>58</v>
      </c>
      <c r="M1116" s="325" t="str">
        <f t="shared" si="35"/>
        <v>Age group20 to 29 years old</v>
      </c>
      <c r="N1116" s="325">
        <v>35</v>
      </c>
      <c r="O1116" s="325">
        <v>27.4</v>
      </c>
      <c r="P1116" s="325">
        <v>34</v>
      </c>
      <c r="Q1116" s="325">
        <v>26.4</v>
      </c>
    </row>
    <row r="1117" spans="1:17" x14ac:dyDescent="0.25">
      <c r="A1117" s="325">
        <v>201718</v>
      </c>
      <c r="B1117" s="325" t="s">
        <v>144</v>
      </c>
      <c r="C1117" s="325" t="s">
        <v>123</v>
      </c>
      <c r="D1117" s="325" t="s">
        <v>38</v>
      </c>
      <c r="E1117" s="325" t="s">
        <v>142</v>
      </c>
      <c r="F1117" s="325" t="s">
        <v>143</v>
      </c>
      <c r="G1117" s="325">
        <v>314</v>
      </c>
      <c r="H1117" s="325" t="s">
        <v>419</v>
      </c>
      <c r="I1117" s="325" t="s">
        <v>420</v>
      </c>
      <c r="J1117" s="325" t="str">
        <f t="shared" si="34"/>
        <v>CharKingston upon ThamesAge group30 to 39 years oldAge group30 to 39 years old</v>
      </c>
      <c r="K1117" s="325" t="s">
        <v>478</v>
      </c>
      <c r="L1117" s="325" t="s">
        <v>57</v>
      </c>
      <c r="M1117" s="325" t="str">
        <f t="shared" si="35"/>
        <v>Age group30 to 39 years old</v>
      </c>
      <c r="N1117" s="325">
        <v>43.7</v>
      </c>
      <c r="O1117" s="325">
        <v>34.200000000000003</v>
      </c>
      <c r="P1117" s="325">
        <v>46</v>
      </c>
      <c r="Q1117" s="325">
        <v>35.700000000000003</v>
      </c>
    </row>
    <row r="1118" spans="1:17" x14ac:dyDescent="0.25">
      <c r="A1118" s="325">
        <v>201718</v>
      </c>
      <c r="B1118" s="325" t="s">
        <v>144</v>
      </c>
      <c r="C1118" s="325" t="s">
        <v>123</v>
      </c>
      <c r="D1118" s="325" t="s">
        <v>38</v>
      </c>
      <c r="E1118" s="325" t="s">
        <v>142</v>
      </c>
      <c r="F1118" s="325" t="s">
        <v>143</v>
      </c>
      <c r="G1118" s="325">
        <v>314</v>
      </c>
      <c r="H1118" s="325" t="s">
        <v>419</v>
      </c>
      <c r="I1118" s="325" t="s">
        <v>420</v>
      </c>
      <c r="J1118" s="325" t="str">
        <f t="shared" si="34"/>
        <v>CharKingston upon ThamesAge group40 to 49 years oldAge group40 to 49 years old</v>
      </c>
      <c r="K1118" s="325" t="s">
        <v>478</v>
      </c>
      <c r="L1118" s="325" t="s">
        <v>61</v>
      </c>
      <c r="M1118" s="325" t="str">
        <f t="shared" si="35"/>
        <v>Age group40 to 49 years old</v>
      </c>
      <c r="N1118" s="325">
        <v>26.1</v>
      </c>
      <c r="O1118" s="325">
        <v>20.399999999999999</v>
      </c>
      <c r="P1118" s="325">
        <v>25</v>
      </c>
      <c r="Q1118" s="325">
        <v>19.399999999999999</v>
      </c>
    </row>
    <row r="1119" spans="1:17" x14ac:dyDescent="0.25">
      <c r="A1119" s="325">
        <v>201718</v>
      </c>
      <c r="B1119" s="325" t="s">
        <v>144</v>
      </c>
      <c r="C1119" s="325" t="s">
        <v>123</v>
      </c>
      <c r="D1119" s="325" t="s">
        <v>38</v>
      </c>
      <c r="E1119" s="325" t="s">
        <v>142</v>
      </c>
      <c r="F1119" s="325" t="s">
        <v>143</v>
      </c>
      <c r="G1119" s="325">
        <v>314</v>
      </c>
      <c r="H1119" s="325" t="s">
        <v>419</v>
      </c>
      <c r="I1119" s="325" t="s">
        <v>420</v>
      </c>
      <c r="J1119" s="325" t="str">
        <f t="shared" si="34"/>
        <v>CharKingston upon ThamesAge group50 years old and overAge group50 years old and over</v>
      </c>
      <c r="K1119" s="325" t="s">
        <v>478</v>
      </c>
      <c r="L1119" s="325" t="s">
        <v>90</v>
      </c>
      <c r="M1119" s="325" t="str">
        <f t="shared" si="35"/>
        <v>Age group50 years old and over</v>
      </c>
      <c r="N1119" s="325">
        <v>22.9</v>
      </c>
      <c r="O1119" s="325">
        <v>17.899999999999999</v>
      </c>
      <c r="P1119" s="325">
        <v>24</v>
      </c>
      <c r="Q1119" s="325">
        <v>18.600000000000001</v>
      </c>
    </row>
    <row r="1120" spans="1:17" x14ac:dyDescent="0.25">
      <c r="A1120" s="325">
        <v>201718</v>
      </c>
      <c r="B1120" s="325" t="s">
        <v>144</v>
      </c>
      <c r="C1120" s="325" t="s">
        <v>123</v>
      </c>
      <c r="D1120" s="325" t="s">
        <v>38</v>
      </c>
      <c r="E1120" s="325" t="s">
        <v>142</v>
      </c>
      <c r="F1120" s="325" t="s">
        <v>143</v>
      </c>
      <c r="G1120" s="325">
        <v>315</v>
      </c>
      <c r="H1120" s="325" t="s">
        <v>421</v>
      </c>
      <c r="I1120" s="325" t="s">
        <v>422</v>
      </c>
      <c r="J1120" s="325" t="str">
        <f t="shared" si="34"/>
        <v>CharMertonAge group20 to 29 years oldAge group20 to 29 years old</v>
      </c>
      <c r="K1120" s="325" t="s">
        <v>478</v>
      </c>
      <c r="L1120" s="325" t="s">
        <v>58</v>
      </c>
      <c r="M1120" s="325" t="str">
        <f t="shared" si="35"/>
        <v>Age group20 to 29 years old</v>
      </c>
      <c r="N1120" s="325">
        <v>11</v>
      </c>
      <c r="O1120" s="325">
        <v>9.1</v>
      </c>
      <c r="P1120" s="325">
        <v>11</v>
      </c>
      <c r="Q1120" s="325">
        <v>8.6999999999999993</v>
      </c>
    </row>
    <row r="1121" spans="1:17" x14ac:dyDescent="0.25">
      <c r="A1121" s="325">
        <v>201718</v>
      </c>
      <c r="B1121" s="325" t="s">
        <v>144</v>
      </c>
      <c r="C1121" s="325" t="s">
        <v>123</v>
      </c>
      <c r="D1121" s="325" t="s">
        <v>38</v>
      </c>
      <c r="E1121" s="325" t="s">
        <v>142</v>
      </c>
      <c r="F1121" s="325" t="s">
        <v>143</v>
      </c>
      <c r="G1121" s="325">
        <v>315</v>
      </c>
      <c r="H1121" s="325" t="s">
        <v>421</v>
      </c>
      <c r="I1121" s="325" t="s">
        <v>422</v>
      </c>
      <c r="J1121" s="325" t="str">
        <f t="shared" si="34"/>
        <v>CharMertonAge group30 to 39 years oldAge group30 to 39 years old</v>
      </c>
      <c r="K1121" s="325" t="s">
        <v>478</v>
      </c>
      <c r="L1121" s="325" t="s">
        <v>57</v>
      </c>
      <c r="M1121" s="325" t="str">
        <f t="shared" si="35"/>
        <v>Age group30 to 39 years old</v>
      </c>
      <c r="N1121" s="325">
        <v>41.3</v>
      </c>
      <c r="O1121" s="325">
        <v>34.1</v>
      </c>
      <c r="P1121" s="325">
        <v>43</v>
      </c>
      <c r="Q1121" s="325">
        <v>33.9</v>
      </c>
    </row>
    <row r="1122" spans="1:17" x14ac:dyDescent="0.25">
      <c r="A1122" s="325">
        <v>201718</v>
      </c>
      <c r="B1122" s="325" t="s">
        <v>144</v>
      </c>
      <c r="C1122" s="325" t="s">
        <v>123</v>
      </c>
      <c r="D1122" s="325" t="s">
        <v>38</v>
      </c>
      <c r="E1122" s="325" t="s">
        <v>142</v>
      </c>
      <c r="F1122" s="325" t="s">
        <v>143</v>
      </c>
      <c r="G1122" s="325">
        <v>315</v>
      </c>
      <c r="H1122" s="325" t="s">
        <v>421</v>
      </c>
      <c r="I1122" s="325" t="s">
        <v>422</v>
      </c>
      <c r="J1122" s="325" t="str">
        <f t="shared" si="34"/>
        <v>CharMertonAge group40 to 49 years oldAge group40 to 49 years old</v>
      </c>
      <c r="K1122" s="325" t="s">
        <v>478</v>
      </c>
      <c r="L1122" s="325" t="s">
        <v>61</v>
      </c>
      <c r="M1122" s="325" t="str">
        <f t="shared" si="35"/>
        <v>Age group40 to 49 years old</v>
      </c>
      <c r="N1122" s="325">
        <v>27.5</v>
      </c>
      <c r="O1122" s="325">
        <v>22.7</v>
      </c>
      <c r="P1122" s="325">
        <v>28</v>
      </c>
      <c r="Q1122" s="325">
        <v>22</v>
      </c>
    </row>
    <row r="1123" spans="1:17" x14ac:dyDescent="0.25">
      <c r="A1123" s="325">
        <v>201718</v>
      </c>
      <c r="B1123" s="325" t="s">
        <v>144</v>
      </c>
      <c r="C1123" s="325" t="s">
        <v>123</v>
      </c>
      <c r="D1123" s="325" t="s">
        <v>38</v>
      </c>
      <c r="E1123" s="325" t="s">
        <v>142</v>
      </c>
      <c r="F1123" s="325" t="s">
        <v>143</v>
      </c>
      <c r="G1123" s="325">
        <v>315</v>
      </c>
      <c r="H1123" s="325" t="s">
        <v>421</v>
      </c>
      <c r="I1123" s="325" t="s">
        <v>422</v>
      </c>
      <c r="J1123" s="325" t="str">
        <f t="shared" si="34"/>
        <v>CharMertonAge group50 years old and overAge group50 years old and over</v>
      </c>
      <c r="K1123" s="325" t="s">
        <v>478</v>
      </c>
      <c r="L1123" s="325" t="s">
        <v>90</v>
      </c>
      <c r="M1123" s="325" t="str">
        <f t="shared" si="35"/>
        <v>Age group50 years old and over</v>
      </c>
      <c r="N1123" s="325">
        <v>41.4</v>
      </c>
      <c r="O1123" s="325">
        <v>34.200000000000003</v>
      </c>
      <c r="P1123" s="325">
        <v>45</v>
      </c>
      <c r="Q1123" s="325">
        <v>35.4</v>
      </c>
    </row>
    <row r="1124" spans="1:17" x14ac:dyDescent="0.25">
      <c r="A1124" s="325">
        <v>201718</v>
      </c>
      <c r="B1124" s="325" t="s">
        <v>144</v>
      </c>
      <c r="C1124" s="325" t="s">
        <v>123</v>
      </c>
      <c r="D1124" s="325" t="s">
        <v>38</v>
      </c>
      <c r="E1124" s="325" t="s">
        <v>142</v>
      </c>
      <c r="F1124" s="325" t="s">
        <v>143</v>
      </c>
      <c r="G1124" s="325">
        <v>317</v>
      </c>
      <c r="H1124" s="325" t="s">
        <v>423</v>
      </c>
      <c r="I1124" s="325" t="s">
        <v>424</v>
      </c>
      <c r="J1124" s="325" t="str">
        <f t="shared" si="34"/>
        <v>CharRedbridgeAge group20 to 29 years oldAge group20 to 29 years old</v>
      </c>
      <c r="K1124" s="325" t="s">
        <v>478</v>
      </c>
      <c r="L1124" s="325" t="s">
        <v>58</v>
      </c>
      <c r="M1124" s="325" t="str">
        <f t="shared" si="35"/>
        <v>Age group20 to 29 years old</v>
      </c>
      <c r="N1124" s="325">
        <v>25.5</v>
      </c>
      <c r="O1124" s="325">
        <v>18.100000000000001</v>
      </c>
      <c r="P1124" s="325">
        <v>26</v>
      </c>
      <c r="Q1124" s="325">
        <v>17</v>
      </c>
    </row>
    <row r="1125" spans="1:17" x14ac:dyDescent="0.25">
      <c r="A1125" s="325">
        <v>201718</v>
      </c>
      <c r="B1125" s="325" t="s">
        <v>144</v>
      </c>
      <c r="C1125" s="325" t="s">
        <v>123</v>
      </c>
      <c r="D1125" s="325" t="s">
        <v>38</v>
      </c>
      <c r="E1125" s="325" t="s">
        <v>142</v>
      </c>
      <c r="F1125" s="325" t="s">
        <v>143</v>
      </c>
      <c r="G1125" s="325">
        <v>317</v>
      </c>
      <c r="H1125" s="325" t="s">
        <v>423</v>
      </c>
      <c r="I1125" s="325" t="s">
        <v>424</v>
      </c>
      <c r="J1125" s="325" t="str">
        <f t="shared" si="34"/>
        <v>CharRedbridgeAge group30 to 39 years oldAge group30 to 39 years old</v>
      </c>
      <c r="K1125" s="325" t="s">
        <v>478</v>
      </c>
      <c r="L1125" s="325" t="s">
        <v>57</v>
      </c>
      <c r="M1125" s="325" t="str">
        <f t="shared" si="35"/>
        <v>Age group30 to 39 years old</v>
      </c>
      <c r="N1125" s="325">
        <v>46.5</v>
      </c>
      <c r="O1125" s="325">
        <v>33</v>
      </c>
      <c r="P1125" s="325">
        <v>49</v>
      </c>
      <c r="Q1125" s="325">
        <v>32</v>
      </c>
    </row>
    <row r="1126" spans="1:17" x14ac:dyDescent="0.25">
      <c r="A1126" s="325">
        <v>201718</v>
      </c>
      <c r="B1126" s="325" t="s">
        <v>144</v>
      </c>
      <c r="C1126" s="325" t="s">
        <v>123</v>
      </c>
      <c r="D1126" s="325" t="s">
        <v>38</v>
      </c>
      <c r="E1126" s="325" t="s">
        <v>142</v>
      </c>
      <c r="F1126" s="325" t="s">
        <v>143</v>
      </c>
      <c r="G1126" s="325">
        <v>317</v>
      </c>
      <c r="H1126" s="325" t="s">
        <v>423</v>
      </c>
      <c r="I1126" s="325" t="s">
        <v>424</v>
      </c>
      <c r="J1126" s="325" t="str">
        <f t="shared" si="34"/>
        <v>CharRedbridgeAge group40 to 49 years oldAge group40 to 49 years old</v>
      </c>
      <c r="K1126" s="325" t="s">
        <v>478</v>
      </c>
      <c r="L1126" s="325" t="s">
        <v>61</v>
      </c>
      <c r="M1126" s="325" t="str">
        <f t="shared" si="35"/>
        <v>Age group40 to 49 years old</v>
      </c>
      <c r="N1126" s="325">
        <v>29.2</v>
      </c>
      <c r="O1126" s="325">
        <v>20.7</v>
      </c>
      <c r="P1126" s="325">
        <v>34</v>
      </c>
      <c r="Q1126" s="325">
        <v>22.2</v>
      </c>
    </row>
    <row r="1127" spans="1:17" x14ac:dyDescent="0.25">
      <c r="A1127" s="325">
        <v>201718</v>
      </c>
      <c r="B1127" s="325" t="s">
        <v>144</v>
      </c>
      <c r="C1127" s="325" t="s">
        <v>123</v>
      </c>
      <c r="D1127" s="325" t="s">
        <v>38</v>
      </c>
      <c r="E1127" s="325" t="s">
        <v>142</v>
      </c>
      <c r="F1127" s="325" t="s">
        <v>143</v>
      </c>
      <c r="G1127" s="325">
        <v>317</v>
      </c>
      <c r="H1127" s="325" t="s">
        <v>423</v>
      </c>
      <c r="I1127" s="325" t="s">
        <v>424</v>
      </c>
      <c r="J1127" s="325" t="str">
        <f t="shared" si="34"/>
        <v>CharRedbridgeAge group50 years old and overAge group50 years old and over</v>
      </c>
      <c r="K1127" s="325" t="s">
        <v>478</v>
      </c>
      <c r="L1127" s="325" t="s">
        <v>90</v>
      </c>
      <c r="M1127" s="325" t="str">
        <f t="shared" si="35"/>
        <v>Age group50 years old and over</v>
      </c>
      <c r="N1127" s="325">
        <v>39.6</v>
      </c>
      <c r="O1127" s="325">
        <v>28.1</v>
      </c>
      <c r="P1127" s="325">
        <v>44</v>
      </c>
      <c r="Q1127" s="325">
        <v>28.8</v>
      </c>
    </row>
    <row r="1128" spans="1:17" x14ac:dyDescent="0.25">
      <c r="A1128" s="325">
        <v>201718</v>
      </c>
      <c r="B1128" s="325" t="s">
        <v>144</v>
      </c>
      <c r="C1128" s="325" t="s">
        <v>123</v>
      </c>
      <c r="D1128" s="325" t="s">
        <v>38</v>
      </c>
      <c r="E1128" s="325" t="s">
        <v>142</v>
      </c>
      <c r="F1128" s="325" t="s">
        <v>143</v>
      </c>
      <c r="G1128" s="325">
        <v>319</v>
      </c>
      <c r="H1128" s="325" t="s">
        <v>425</v>
      </c>
      <c r="I1128" s="325" t="s">
        <v>426</v>
      </c>
      <c r="J1128" s="325" t="str">
        <f t="shared" si="34"/>
        <v>CharSuttonAge group20 to 29 years oldAge group20 to 29 years old</v>
      </c>
      <c r="K1128" s="325" t="s">
        <v>478</v>
      </c>
      <c r="L1128" s="325" t="s">
        <v>58</v>
      </c>
      <c r="M1128" s="325" t="str">
        <f t="shared" si="35"/>
        <v>Age group20 to 29 years old</v>
      </c>
      <c r="N1128" s="325">
        <v>17</v>
      </c>
      <c r="O1128" s="325">
        <v>15.4</v>
      </c>
      <c r="P1128" s="325">
        <v>17</v>
      </c>
      <c r="Q1128" s="325">
        <v>14.8</v>
      </c>
    </row>
    <row r="1129" spans="1:17" x14ac:dyDescent="0.25">
      <c r="A1129" s="325">
        <v>201718</v>
      </c>
      <c r="B1129" s="325" t="s">
        <v>144</v>
      </c>
      <c r="C1129" s="325" t="s">
        <v>123</v>
      </c>
      <c r="D1129" s="325" t="s">
        <v>38</v>
      </c>
      <c r="E1129" s="325" t="s">
        <v>142</v>
      </c>
      <c r="F1129" s="325" t="s">
        <v>143</v>
      </c>
      <c r="G1129" s="325">
        <v>319</v>
      </c>
      <c r="H1129" s="325" t="s">
        <v>425</v>
      </c>
      <c r="I1129" s="325" t="s">
        <v>426</v>
      </c>
      <c r="J1129" s="325" t="str">
        <f t="shared" si="34"/>
        <v>CharSuttonAge group30 to 39 years oldAge group30 to 39 years old</v>
      </c>
      <c r="K1129" s="325" t="s">
        <v>478</v>
      </c>
      <c r="L1129" s="325" t="s">
        <v>57</v>
      </c>
      <c r="M1129" s="325" t="str">
        <f t="shared" si="35"/>
        <v>Age group30 to 39 years old</v>
      </c>
      <c r="N1129" s="325">
        <v>42.6</v>
      </c>
      <c r="O1129" s="325">
        <v>38.6</v>
      </c>
      <c r="P1129" s="325">
        <v>44</v>
      </c>
      <c r="Q1129" s="325">
        <v>38.299999999999997</v>
      </c>
    </row>
    <row r="1130" spans="1:17" x14ac:dyDescent="0.25">
      <c r="A1130" s="325">
        <v>201718</v>
      </c>
      <c r="B1130" s="325" t="s">
        <v>144</v>
      </c>
      <c r="C1130" s="325" t="s">
        <v>123</v>
      </c>
      <c r="D1130" s="325" t="s">
        <v>38</v>
      </c>
      <c r="E1130" s="325" t="s">
        <v>142</v>
      </c>
      <c r="F1130" s="325" t="s">
        <v>143</v>
      </c>
      <c r="G1130" s="325">
        <v>319</v>
      </c>
      <c r="H1130" s="325" t="s">
        <v>425</v>
      </c>
      <c r="I1130" s="325" t="s">
        <v>426</v>
      </c>
      <c r="J1130" s="325" t="str">
        <f t="shared" si="34"/>
        <v>CharSuttonAge group40 to 49 years oldAge group40 to 49 years old</v>
      </c>
      <c r="K1130" s="325" t="s">
        <v>478</v>
      </c>
      <c r="L1130" s="325" t="s">
        <v>61</v>
      </c>
      <c r="M1130" s="325" t="str">
        <f t="shared" si="35"/>
        <v>Age group40 to 49 years old</v>
      </c>
      <c r="N1130" s="325">
        <v>22.1</v>
      </c>
      <c r="O1130" s="325">
        <v>20</v>
      </c>
      <c r="P1130" s="325">
        <v>23</v>
      </c>
      <c r="Q1130" s="325">
        <v>20</v>
      </c>
    </row>
    <row r="1131" spans="1:17" x14ac:dyDescent="0.25">
      <c r="A1131" s="325">
        <v>201718</v>
      </c>
      <c r="B1131" s="325" t="s">
        <v>144</v>
      </c>
      <c r="C1131" s="325" t="s">
        <v>123</v>
      </c>
      <c r="D1131" s="325" t="s">
        <v>38</v>
      </c>
      <c r="E1131" s="325" t="s">
        <v>142</v>
      </c>
      <c r="F1131" s="325" t="s">
        <v>143</v>
      </c>
      <c r="G1131" s="325">
        <v>319</v>
      </c>
      <c r="H1131" s="325" t="s">
        <v>425</v>
      </c>
      <c r="I1131" s="325" t="s">
        <v>426</v>
      </c>
      <c r="J1131" s="325" t="str">
        <f t="shared" si="34"/>
        <v>CharSuttonAge group50 years old and overAge group50 years old and over</v>
      </c>
      <c r="K1131" s="325" t="s">
        <v>478</v>
      </c>
      <c r="L1131" s="325" t="s">
        <v>90</v>
      </c>
      <c r="M1131" s="325" t="str">
        <f t="shared" si="35"/>
        <v>Age group50 years old and over</v>
      </c>
      <c r="N1131" s="325">
        <v>28.8</v>
      </c>
      <c r="O1131" s="325">
        <v>26</v>
      </c>
      <c r="P1131" s="325">
        <v>31</v>
      </c>
      <c r="Q1131" s="325">
        <v>27</v>
      </c>
    </row>
    <row r="1132" spans="1:17" x14ac:dyDescent="0.25">
      <c r="A1132" s="325">
        <v>201718</v>
      </c>
      <c r="B1132" s="325" t="s">
        <v>144</v>
      </c>
      <c r="C1132" s="325" t="s">
        <v>123</v>
      </c>
      <c r="D1132" s="325" t="s">
        <v>38</v>
      </c>
      <c r="E1132" s="325" t="s">
        <v>142</v>
      </c>
      <c r="F1132" s="325" t="s">
        <v>143</v>
      </c>
      <c r="G1132" s="325">
        <v>320</v>
      </c>
      <c r="H1132" s="325" t="s">
        <v>427</v>
      </c>
      <c r="I1132" s="325" t="s">
        <v>428</v>
      </c>
      <c r="J1132" s="325" t="str">
        <f t="shared" si="34"/>
        <v>CharWaltham ForestAge group20 to 29 years oldAge group20 to 29 years old</v>
      </c>
      <c r="K1132" s="325" t="s">
        <v>478</v>
      </c>
      <c r="L1132" s="325" t="s">
        <v>58</v>
      </c>
      <c r="M1132" s="325" t="str">
        <f t="shared" si="35"/>
        <v>Age group20 to 29 years old</v>
      </c>
      <c r="N1132" s="325">
        <v>8</v>
      </c>
      <c r="O1132" s="325">
        <v>6.4</v>
      </c>
      <c r="P1132" s="325">
        <v>8</v>
      </c>
      <c r="Q1132" s="325">
        <v>6.2</v>
      </c>
    </row>
    <row r="1133" spans="1:17" x14ac:dyDescent="0.25">
      <c r="A1133" s="325">
        <v>201718</v>
      </c>
      <c r="B1133" s="325" t="s">
        <v>144</v>
      </c>
      <c r="C1133" s="325" t="s">
        <v>123</v>
      </c>
      <c r="D1133" s="325" t="s">
        <v>38</v>
      </c>
      <c r="E1133" s="325" t="s">
        <v>142</v>
      </c>
      <c r="F1133" s="325" t="s">
        <v>143</v>
      </c>
      <c r="G1133" s="325">
        <v>320</v>
      </c>
      <c r="H1133" s="325" t="s">
        <v>427</v>
      </c>
      <c r="I1133" s="325" t="s">
        <v>428</v>
      </c>
      <c r="J1133" s="325" t="str">
        <f t="shared" si="34"/>
        <v>CharWaltham ForestAge group30 to 39 years oldAge group30 to 39 years old</v>
      </c>
      <c r="K1133" s="325" t="s">
        <v>478</v>
      </c>
      <c r="L1133" s="325" t="s">
        <v>57</v>
      </c>
      <c r="M1133" s="325" t="str">
        <f t="shared" si="35"/>
        <v>Age group30 to 39 years old</v>
      </c>
      <c r="N1133" s="325">
        <v>30.5</v>
      </c>
      <c r="O1133" s="325">
        <v>24.4</v>
      </c>
      <c r="P1133" s="325">
        <v>34</v>
      </c>
      <c r="Q1133" s="325">
        <v>26.4</v>
      </c>
    </row>
    <row r="1134" spans="1:17" x14ac:dyDescent="0.25">
      <c r="A1134" s="325">
        <v>201718</v>
      </c>
      <c r="B1134" s="325" t="s">
        <v>144</v>
      </c>
      <c r="C1134" s="325" t="s">
        <v>123</v>
      </c>
      <c r="D1134" s="325" t="s">
        <v>38</v>
      </c>
      <c r="E1134" s="325" t="s">
        <v>142</v>
      </c>
      <c r="F1134" s="325" t="s">
        <v>143</v>
      </c>
      <c r="G1134" s="325">
        <v>320</v>
      </c>
      <c r="H1134" s="325" t="s">
        <v>427</v>
      </c>
      <c r="I1134" s="325" t="s">
        <v>428</v>
      </c>
      <c r="J1134" s="325" t="str">
        <f t="shared" si="34"/>
        <v>CharWaltham ForestAge group40 to 49 years oldAge group40 to 49 years old</v>
      </c>
      <c r="K1134" s="325" t="s">
        <v>478</v>
      </c>
      <c r="L1134" s="325" t="s">
        <v>61</v>
      </c>
      <c r="M1134" s="325" t="str">
        <f t="shared" si="35"/>
        <v>Age group40 to 49 years old</v>
      </c>
      <c r="N1134" s="325">
        <v>42</v>
      </c>
      <c r="O1134" s="325">
        <v>33.6</v>
      </c>
      <c r="P1134" s="325">
        <v>42</v>
      </c>
      <c r="Q1134" s="325">
        <v>32.6</v>
      </c>
    </row>
    <row r="1135" spans="1:17" x14ac:dyDescent="0.25">
      <c r="A1135" s="325">
        <v>201718</v>
      </c>
      <c r="B1135" s="325" t="s">
        <v>144</v>
      </c>
      <c r="C1135" s="325" t="s">
        <v>123</v>
      </c>
      <c r="D1135" s="325" t="s">
        <v>38</v>
      </c>
      <c r="E1135" s="325" t="s">
        <v>142</v>
      </c>
      <c r="F1135" s="325" t="s">
        <v>143</v>
      </c>
      <c r="G1135" s="325">
        <v>320</v>
      </c>
      <c r="H1135" s="325" t="s">
        <v>427</v>
      </c>
      <c r="I1135" s="325" t="s">
        <v>428</v>
      </c>
      <c r="J1135" s="325" t="str">
        <f t="shared" si="34"/>
        <v>CharWaltham ForestAge group50 years old and overAge group50 years old and over</v>
      </c>
      <c r="K1135" s="325" t="s">
        <v>478</v>
      </c>
      <c r="L1135" s="325" t="s">
        <v>90</v>
      </c>
      <c r="M1135" s="325" t="str">
        <f t="shared" si="35"/>
        <v>Age group50 years old and over</v>
      </c>
      <c r="N1135" s="325">
        <v>44.6</v>
      </c>
      <c r="O1135" s="325">
        <v>35.6</v>
      </c>
      <c r="P1135" s="325">
        <v>45</v>
      </c>
      <c r="Q1135" s="325">
        <v>34.9</v>
      </c>
    </row>
    <row r="1136" spans="1:17" x14ac:dyDescent="0.25">
      <c r="A1136" s="325">
        <v>201718</v>
      </c>
      <c r="B1136" s="325" t="s">
        <v>122</v>
      </c>
      <c r="C1136" s="325" t="s">
        <v>123</v>
      </c>
      <c r="D1136" s="325" t="s">
        <v>38</v>
      </c>
      <c r="E1136" s="325" t="s">
        <v>124</v>
      </c>
      <c r="F1136" s="325" t="s">
        <v>38</v>
      </c>
      <c r="G1136" s="325" t="s">
        <v>124</v>
      </c>
      <c r="H1136" s="325" t="s">
        <v>124</v>
      </c>
      <c r="I1136" s="325" t="s">
        <v>38</v>
      </c>
      <c r="J1136" s="325" t="str">
        <f t="shared" si="34"/>
        <v>CharEnglandTime in serviceLess than 2 yearsTime in serviceLess than 2 years</v>
      </c>
      <c r="K1136" s="325" t="s">
        <v>479</v>
      </c>
      <c r="L1136" s="325" t="s">
        <v>480</v>
      </c>
      <c r="M1136" s="325" t="str">
        <f t="shared" si="35"/>
        <v>Time in serviceLess than 2 years</v>
      </c>
      <c r="N1136" s="325">
        <v>9889.5</v>
      </c>
      <c r="O1136" s="325">
        <v>33.6</v>
      </c>
      <c r="P1136" s="325">
        <v>10298</v>
      </c>
      <c r="Q1136" s="325">
        <v>32.5</v>
      </c>
    </row>
    <row r="1137" spans="1:17" x14ac:dyDescent="0.25">
      <c r="A1137" s="325">
        <v>201718</v>
      </c>
      <c r="B1137" s="325" t="s">
        <v>122</v>
      </c>
      <c r="C1137" s="325" t="s">
        <v>123</v>
      </c>
      <c r="D1137" s="325" t="s">
        <v>38</v>
      </c>
      <c r="E1137" s="325" t="s">
        <v>124</v>
      </c>
      <c r="F1137" s="325" t="s">
        <v>38</v>
      </c>
      <c r="G1137" s="325" t="s">
        <v>124</v>
      </c>
      <c r="H1137" s="325" t="s">
        <v>124</v>
      </c>
      <c r="I1137" s="325" t="s">
        <v>38</v>
      </c>
      <c r="J1137" s="325" t="str">
        <f t="shared" si="34"/>
        <v>CharEnglandTime in service2 years or more but less than 5 yearsTime in service2 years or more but less than 5 years</v>
      </c>
      <c r="K1137" s="325" t="s">
        <v>479</v>
      </c>
      <c r="L1137" s="325" t="s">
        <v>481</v>
      </c>
      <c r="M1137" s="325" t="str">
        <f t="shared" si="35"/>
        <v>Time in service2 years or more but less than 5 years</v>
      </c>
      <c r="N1137" s="325">
        <v>7504</v>
      </c>
      <c r="O1137" s="325">
        <v>25.5</v>
      </c>
      <c r="P1137" s="325">
        <v>7999</v>
      </c>
      <c r="Q1137" s="325">
        <v>25.2</v>
      </c>
    </row>
    <row r="1138" spans="1:17" x14ac:dyDescent="0.25">
      <c r="A1138" s="325">
        <v>201718</v>
      </c>
      <c r="B1138" s="325" t="s">
        <v>122</v>
      </c>
      <c r="C1138" s="325" t="s">
        <v>123</v>
      </c>
      <c r="D1138" s="325" t="s">
        <v>38</v>
      </c>
      <c r="E1138" s="325" t="s">
        <v>124</v>
      </c>
      <c r="F1138" s="325" t="s">
        <v>38</v>
      </c>
      <c r="G1138" s="325" t="s">
        <v>124</v>
      </c>
      <c r="H1138" s="325" t="s">
        <v>124</v>
      </c>
      <c r="I1138" s="325" t="s">
        <v>38</v>
      </c>
      <c r="J1138" s="325" t="str">
        <f t="shared" si="34"/>
        <v>CharEnglandTime in service5 years or more but less than 10 yearsTime in service5 years or more but less than 10 years</v>
      </c>
      <c r="K1138" s="325" t="s">
        <v>479</v>
      </c>
      <c r="L1138" s="325" t="s">
        <v>482</v>
      </c>
      <c r="M1138" s="325" t="str">
        <f t="shared" si="35"/>
        <v>Time in service5 years or more but less than 10 years</v>
      </c>
      <c r="N1138" s="325">
        <v>5051.1000000000004</v>
      </c>
      <c r="O1138" s="325">
        <v>17.100000000000001</v>
      </c>
      <c r="P1138" s="325">
        <v>5601</v>
      </c>
      <c r="Q1138" s="325">
        <v>17.7</v>
      </c>
    </row>
    <row r="1139" spans="1:17" x14ac:dyDescent="0.25">
      <c r="A1139" s="325">
        <v>201718</v>
      </c>
      <c r="B1139" s="325" t="s">
        <v>122</v>
      </c>
      <c r="C1139" s="325" t="s">
        <v>123</v>
      </c>
      <c r="D1139" s="325" t="s">
        <v>38</v>
      </c>
      <c r="E1139" s="325" t="s">
        <v>124</v>
      </c>
      <c r="F1139" s="325" t="s">
        <v>38</v>
      </c>
      <c r="G1139" s="325" t="s">
        <v>124</v>
      </c>
      <c r="H1139" s="325" t="s">
        <v>124</v>
      </c>
      <c r="I1139" s="325" t="s">
        <v>38</v>
      </c>
      <c r="J1139" s="325" t="str">
        <f t="shared" si="34"/>
        <v>CharEnglandTime in service10 years or more but less than 20 yearsTime in service10 years or more but less than 20 years</v>
      </c>
      <c r="K1139" s="325" t="s">
        <v>479</v>
      </c>
      <c r="L1139" s="325" t="s">
        <v>483</v>
      </c>
      <c r="M1139" s="325" t="str">
        <f t="shared" si="35"/>
        <v>Time in service10 years or more but less than 20 years</v>
      </c>
      <c r="N1139" s="325">
        <v>5151.5</v>
      </c>
      <c r="O1139" s="325">
        <v>17.5</v>
      </c>
      <c r="P1139" s="325">
        <v>5734</v>
      </c>
      <c r="Q1139" s="325">
        <v>18.100000000000001</v>
      </c>
    </row>
    <row r="1140" spans="1:17" x14ac:dyDescent="0.25">
      <c r="A1140" s="325">
        <v>201718</v>
      </c>
      <c r="B1140" s="325" t="s">
        <v>122</v>
      </c>
      <c r="C1140" s="325" t="s">
        <v>123</v>
      </c>
      <c r="D1140" s="325" t="s">
        <v>38</v>
      </c>
      <c r="E1140" s="325" t="s">
        <v>124</v>
      </c>
      <c r="F1140" s="325" t="s">
        <v>38</v>
      </c>
      <c r="G1140" s="325" t="s">
        <v>124</v>
      </c>
      <c r="H1140" s="325" t="s">
        <v>124</v>
      </c>
      <c r="I1140" s="325" t="s">
        <v>38</v>
      </c>
      <c r="J1140" s="325" t="str">
        <f t="shared" si="34"/>
        <v>CharEnglandTime in service20 years or more but less than 30 yearsTime in service20 years or more but less than 30 years</v>
      </c>
      <c r="K1140" s="325" t="s">
        <v>479</v>
      </c>
      <c r="L1140" s="325" t="s">
        <v>484</v>
      </c>
      <c r="M1140" s="325" t="str">
        <f t="shared" si="35"/>
        <v>Time in service20 years or more but less than 30 years</v>
      </c>
      <c r="N1140" s="325">
        <v>1420</v>
      </c>
      <c r="O1140" s="325">
        <v>4.8</v>
      </c>
      <c r="P1140" s="325">
        <v>1564</v>
      </c>
      <c r="Q1140" s="325">
        <v>4.9000000000000004</v>
      </c>
    </row>
    <row r="1141" spans="1:17" x14ac:dyDescent="0.25">
      <c r="A1141" s="325">
        <v>201718</v>
      </c>
      <c r="B1141" s="325" t="s">
        <v>122</v>
      </c>
      <c r="C1141" s="325" t="s">
        <v>123</v>
      </c>
      <c r="D1141" s="325" t="s">
        <v>38</v>
      </c>
      <c r="E1141" s="325" t="s">
        <v>124</v>
      </c>
      <c r="F1141" s="325" t="s">
        <v>38</v>
      </c>
      <c r="G1141" s="325" t="s">
        <v>124</v>
      </c>
      <c r="H1141" s="325" t="s">
        <v>124</v>
      </c>
      <c r="I1141" s="325" t="s">
        <v>38</v>
      </c>
      <c r="J1141" s="325" t="str">
        <f t="shared" si="34"/>
        <v>CharEnglandTime in service30 years or moreTime in service30 years or more</v>
      </c>
      <c r="K1141" s="325" t="s">
        <v>479</v>
      </c>
      <c r="L1141" s="325" t="s">
        <v>485</v>
      </c>
      <c r="M1141" s="325" t="str">
        <f t="shared" si="35"/>
        <v>Time in service30 years or more</v>
      </c>
      <c r="N1141" s="325">
        <v>458.6</v>
      </c>
      <c r="O1141" s="325">
        <v>1.6</v>
      </c>
      <c r="P1141" s="325">
        <v>526</v>
      </c>
      <c r="Q1141" s="325">
        <v>1.7</v>
      </c>
    </row>
    <row r="1142" spans="1:17" x14ac:dyDescent="0.25">
      <c r="A1142" s="325">
        <v>201718</v>
      </c>
      <c r="B1142" s="325" t="s">
        <v>125</v>
      </c>
      <c r="C1142" s="325" t="s">
        <v>123</v>
      </c>
      <c r="D1142" s="325" t="s">
        <v>38</v>
      </c>
      <c r="E1142" s="325" t="s">
        <v>126</v>
      </c>
      <c r="F1142" s="325" t="s">
        <v>127</v>
      </c>
      <c r="G1142" s="325" t="s">
        <v>124</v>
      </c>
      <c r="H1142" s="325" t="s">
        <v>124</v>
      </c>
      <c r="I1142" s="325" t="s">
        <v>127</v>
      </c>
      <c r="J1142" s="325" t="str">
        <f t="shared" si="34"/>
        <v>CharNorth EastTime in serviceLess than 2 yearsTime in serviceLess than 2 years</v>
      </c>
      <c r="K1142" s="325" t="s">
        <v>479</v>
      </c>
      <c r="L1142" s="325" t="s">
        <v>480</v>
      </c>
      <c r="M1142" s="325" t="str">
        <f t="shared" si="35"/>
        <v>Time in serviceLess than 2 years</v>
      </c>
      <c r="N1142" s="325">
        <v>673.2</v>
      </c>
      <c r="O1142" s="325">
        <v>36.4</v>
      </c>
      <c r="P1142" s="325">
        <v>697</v>
      </c>
      <c r="Q1142" s="325">
        <v>35.5</v>
      </c>
    </row>
    <row r="1143" spans="1:17" x14ac:dyDescent="0.25">
      <c r="A1143" s="325">
        <v>201718</v>
      </c>
      <c r="B1143" s="325" t="s">
        <v>125</v>
      </c>
      <c r="C1143" s="325" t="s">
        <v>123</v>
      </c>
      <c r="D1143" s="325" t="s">
        <v>38</v>
      </c>
      <c r="E1143" s="325" t="s">
        <v>126</v>
      </c>
      <c r="F1143" s="325" t="s">
        <v>127</v>
      </c>
      <c r="G1143" s="325" t="s">
        <v>124</v>
      </c>
      <c r="H1143" s="325" t="s">
        <v>124</v>
      </c>
      <c r="I1143" s="325" t="s">
        <v>127</v>
      </c>
      <c r="J1143" s="325" t="str">
        <f t="shared" si="34"/>
        <v>CharNorth EastTime in service2 years or more but less than 5 yearsTime in service2 years or more but less than 5 years</v>
      </c>
      <c r="K1143" s="325" t="s">
        <v>479</v>
      </c>
      <c r="L1143" s="325" t="s">
        <v>481</v>
      </c>
      <c r="M1143" s="325" t="str">
        <f t="shared" si="35"/>
        <v>Time in service2 years or more but less than 5 years</v>
      </c>
      <c r="N1143" s="325">
        <v>420.1</v>
      </c>
      <c r="O1143" s="325">
        <v>22.7</v>
      </c>
      <c r="P1143" s="325">
        <v>441</v>
      </c>
      <c r="Q1143" s="325">
        <v>22.4</v>
      </c>
    </row>
    <row r="1144" spans="1:17" x14ac:dyDescent="0.25">
      <c r="A1144" s="325">
        <v>201718</v>
      </c>
      <c r="B1144" s="325" t="s">
        <v>125</v>
      </c>
      <c r="C1144" s="325" t="s">
        <v>123</v>
      </c>
      <c r="D1144" s="325" t="s">
        <v>38</v>
      </c>
      <c r="E1144" s="325" t="s">
        <v>126</v>
      </c>
      <c r="F1144" s="325" t="s">
        <v>127</v>
      </c>
      <c r="G1144" s="325" t="s">
        <v>124</v>
      </c>
      <c r="H1144" s="325" t="s">
        <v>124</v>
      </c>
      <c r="I1144" s="325" t="s">
        <v>127</v>
      </c>
      <c r="J1144" s="325" t="str">
        <f t="shared" si="34"/>
        <v>CharNorth EastTime in service5 years or more but less than 10 yearsTime in service5 years or more but less than 10 years</v>
      </c>
      <c r="K1144" s="325" t="s">
        <v>479</v>
      </c>
      <c r="L1144" s="325" t="s">
        <v>482</v>
      </c>
      <c r="M1144" s="325" t="str">
        <f t="shared" si="35"/>
        <v>Time in service5 years or more but less than 10 years</v>
      </c>
      <c r="N1144" s="325">
        <v>311</v>
      </c>
      <c r="O1144" s="325">
        <v>16.8</v>
      </c>
      <c r="P1144" s="325">
        <v>344</v>
      </c>
      <c r="Q1144" s="325">
        <v>17.5</v>
      </c>
    </row>
    <row r="1145" spans="1:17" x14ac:dyDescent="0.25">
      <c r="A1145" s="325">
        <v>201718</v>
      </c>
      <c r="B1145" s="325" t="s">
        <v>125</v>
      </c>
      <c r="C1145" s="325" t="s">
        <v>123</v>
      </c>
      <c r="D1145" s="325" t="s">
        <v>38</v>
      </c>
      <c r="E1145" s="325" t="s">
        <v>126</v>
      </c>
      <c r="F1145" s="325" t="s">
        <v>127</v>
      </c>
      <c r="G1145" s="325" t="s">
        <v>124</v>
      </c>
      <c r="H1145" s="325" t="s">
        <v>124</v>
      </c>
      <c r="I1145" s="325" t="s">
        <v>127</v>
      </c>
      <c r="J1145" s="325" t="str">
        <f t="shared" si="34"/>
        <v>CharNorth EastTime in service10 years or more but less than 20 yearsTime in service10 years or more but less than 20 years</v>
      </c>
      <c r="K1145" s="325" t="s">
        <v>479</v>
      </c>
      <c r="L1145" s="325" t="s">
        <v>483</v>
      </c>
      <c r="M1145" s="325" t="str">
        <f t="shared" si="35"/>
        <v>Time in service10 years or more but less than 20 years</v>
      </c>
      <c r="N1145" s="325">
        <v>299.39999999999998</v>
      </c>
      <c r="O1145" s="325">
        <v>16.2</v>
      </c>
      <c r="P1145" s="325">
        <v>327</v>
      </c>
      <c r="Q1145" s="325">
        <v>16.600000000000001</v>
      </c>
    </row>
    <row r="1146" spans="1:17" x14ac:dyDescent="0.25">
      <c r="A1146" s="325">
        <v>201718</v>
      </c>
      <c r="B1146" s="325" t="s">
        <v>125</v>
      </c>
      <c r="C1146" s="325" t="s">
        <v>123</v>
      </c>
      <c r="D1146" s="325" t="s">
        <v>38</v>
      </c>
      <c r="E1146" s="325" t="s">
        <v>126</v>
      </c>
      <c r="F1146" s="325" t="s">
        <v>127</v>
      </c>
      <c r="G1146" s="325" t="s">
        <v>124</v>
      </c>
      <c r="H1146" s="325" t="s">
        <v>124</v>
      </c>
      <c r="I1146" s="325" t="s">
        <v>127</v>
      </c>
      <c r="J1146" s="325" t="str">
        <f t="shared" si="34"/>
        <v>CharNorth EastTime in service20 years or more but less than 30 yearsTime in service20 years or more but less than 30 years</v>
      </c>
      <c r="K1146" s="325" t="s">
        <v>479</v>
      </c>
      <c r="L1146" s="325" t="s">
        <v>484</v>
      </c>
      <c r="M1146" s="325" t="str">
        <f t="shared" si="35"/>
        <v>Time in service20 years or more but less than 30 years</v>
      </c>
      <c r="N1146" s="325">
        <v>110</v>
      </c>
      <c r="O1146" s="325">
        <v>6</v>
      </c>
      <c r="P1146" s="325">
        <v>117</v>
      </c>
      <c r="Q1146" s="325">
        <v>6</v>
      </c>
    </row>
    <row r="1147" spans="1:17" x14ac:dyDescent="0.25">
      <c r="A1147" s="325">
        <v>201718</v>
      </c>
      <c r="B1147" s="325" t="s">
        <v>125</v>
      </c>
      <c r="C1147" s="325" t="s">
        <v>123</v>
      </c>
      <c r="D1147" s="325" t="s">
        <v>38</v>
      </c>
      <c r="E1147" s="325" t="s">
        <v>126</v>
      </c>
      <c r="F1147" s="325" t="s">
        <v>127</v>
      </c>
      <c r="G1147" s="325" t="s">
        <v>124</v>
      </c>
      <c r="H1147" s="325" t="s">
        <v>124</v>
      </c>
      <c r="I1147" s="325" t="s">
        <v>127</v>
      </c>
      <c r="J1147" s="325" t="str">
        <f t="shared" si="34"/>
        <v>CharNorth EastTime in service30 years or moreTime in service30 years or more</v>
      </c>
      <c r="K1147" s="325" t="s">
        <v>479</v>
      </c>
      <c r="L1147" s="325" t="s">
        <v>485</v>
      </c>
      <c r="M1147" s="325" t="str">
        <f t="shared" si="35"/>
        <v>Time in service30 years or more</v>
      </c>
      <c r="N1147" s="325">
        <v>33.9</v>
      </c>
      <c r="O1147" s="325">
        <v>1.8</v>
      </c>
      <c r="P1147" s="325">
        <v>40</v>
      </c>
      <c r="Q1147" s="325">
        <v>2</v>
      </c>
    </row>
    <row r="1148" spans="1:17" x14ac:dyDescent="0.25">
      <c r="A1148" s="325">
        <v>201718</v>
      </c>
      <c r="B1148" s="325" t="s">
        <v>125</v>
      </c>
      <c r="C1148" s="325" t="s">
        <v>123</v>
      </c>
      <c r="D1148" s="325" t="s">
        <v>38</v>
      </c>
      <c r="E1148" s="325" t="s">
        <v>128</v>
      </c>
      <c r="F1148" s="325" t="s">
        <v>129</v>
      </c>
      <c r="G1148" s="325" t="s">
        <v>124</v>
      </c>
      <c r="H1148" s="325" t="s">
        <v>124</v>
      </c>
      <c r="I1148" s="325" t="s">
        <v>129</v>
      </c>
      <c r="J1148" s="325" t="str">
        <f t="shared" si="34"/>
        <v>CharNorth WestTime in serviceLess than 2 yearsTime in serviceLess than 2 years</v>
      </c>
      <c r="K1148" s="325" t="s">
        <v>479</v>
      </c>
      <c r="L1148" s="325" t="s">
        <v>480</v>
      </c>
      <c r="M1148" s="325" t="str">
        <f t="shared" si="35"/>
        <v>Time in serviceLess than 2 years</v>
      </c>
      <c r="N1148" s="325">
        <v>1304.0999999999999</v>
      </c>
      <c r="O1148" s="325">
        <v>31.3</v>
      </c>
      <c r="P1148" s="325">
        <v>1348</v>
      </c>
      <c r="Q1148" s="325">
        <v>30.4</v>
      </c>
    </row>
    <row r="1149" spans="1:17" x14ac:dyDescent="0.25">
      <c r="A1149" s="325">
        <v>201718</v>
      </c>
      <c r="B1149" s="325" t="s">
        <v>125</v>
      </c>
      <c r="C1149" s="325" t="s">
        <v>123</v>
      </c>
      <c r="D1149" s="325" t="s">
        <v>38</v>
      </c>
      <c r="E1149" s="325" t="s">
        <v>128</v>
      </c>
      <c r="F1149" s="325" t="s">
        <v>129</v>
      </c>
      <c r="G1149" s="325" t="s">
        <v>124</v>
      </c>
      <c r="H1149" s="325" t="s">
        <v>124</v>
      </c>
      <c r="I1149" s="325" t="s">
        <v>129</v>
      </c>
      <c r="J1149" s="325" t="str">
        <f t="shared" si="34"/>
        <v>CharNorth WestTime in service2 years or more but less than 5 yearsTime in service2 years or more but less than 5 years</v>
      </c>
      <c r="K1149" s="325" t="s">
        <v>479</v>
      </c>
      <c r="L1149" s="325" t="s">
        <v>481</v>
      </c>
      <c r="M1149" s="325" t="str">
        <f t="shared" si="35"/>
        <v>Time in service2 years or more but less than 5 years</v>
      </c>
      <c r="N1149" s="325">
        <v>1116.8</v>
      </c>
      <c r="O1149" s="325">
        <v>26.8</v>
      </c>
      <c r="P1149" s="325">
        <v>1173</v>
      </c>
      <c r="Q1149" s="325">
        <v>26.5</v>
      </c>
    </row>
    <row r="1150" spans="1:17" x14ac:dyDescent="0.25">
      <c r="A1150" s="325">
        <v>201718</v>
      </c>
      <c r="B1150" s="325" t="s">
        <v>125</v>
      </c>
      <c r="C1150" s="325" t="s">
        <v>123</v>
      </c>
      <c r="D1150" s="325" t="s">
        <v>38</v>
      </c>
      <c r="E1150" s="325" t="s">
        <v>128</v>
      </c>
      <c r="F1150" s="325" t="s">
        <v>129</v>
      </c>
      <c r="G1150" s="325" t="s">
        <v>124</v>
      </c>
      <c r="H1150" s="325" t="s">
        <v>124</v>
      </c>
      <c r="I1150" s="325" t="s">
        <v>129</v>
      </c>
      <c r="J1150" s="325" t="str">
        <f t="shared" si="34"/>
        <v>CharNorth WestTime in service5 years or more but less than 10 yearsTime in service5 years or more but less than 10 years</v>
      </c>
      <c r="K1150" s="325" t="s">
        <v>479</v>
      </c>
      <c r="L1150" s="325" t="s">
        <v>482</v>
      </c>
      <c r="M1150" s="325" t="str">
        <f t="shared" si="35"/>
        <v>Time in service5 years or more but less than 10 years</v>
      </c>
      <c r="N1150" s="325">
        <v>738.7</v>
      </c>
      <c r="O1150" s="325">
        <v>17.7</v>
      </c>
      <c r="P1150" s="325">
        <v>811</v>
      </c>
      <c r="Q1150" s="325">
        <v>18.3</v>
      </c>
    </row>
    <row r="1151" spans="1:17" x14ac:dyDescent="0.25">
      <c r="A1151" s="325">
        <v>201718</v>
      </c>
      <c r="B1151" s="325" t="s">
        <v>125</v>
      </c>
      <c r="C1151" s="325" t="s">
        <v>123</v>
      </c>
      <c r="D1151" s="325" t="s">
        <v>38</v>
      </c>
      <c r="E1151" s="325" t="s">
        <v>128</v>
      </c>
      <c r="F1151" s="325" t="s">
        <v>129</v>
      </c>
      <c r="G1151" s="325" t="s">
        <v>124</v>
      </c>
      <c r="H1151" s="325" t="s">
        <v>124</v>
      </c>
      <c r="I1151" s="325" t="s">
        <v>129</v>
      </c>
      <c r="J1151" s="325" t="str">
        <f t="shared" si="34"/>
        <v>CharNorth WestTime in service10 years or more but less than 20 yearsTime in service10 years or more but less than 20 years</v>
      </c>
      <c r="K1151" s="325" t="s">
        <v>479</v>
      </c>
      <c r="L1151" s="325" t="s">
        <v>483</v>
      </c>
      <c r="M1151" s="325" t="str">
        <f t="shared" si="35"/>
        <v>Time in service10 years or more but less than 20 years</v>
      </c>
      <c r="N1151" s="325">
        <v>703</v>
      </c>
      <c r="O1151" s="325">
        <v>16.899999999999999</v>
      </c>
      <c r="P1151" s="325">
        <v>771</v>
      </c>
      <c r="Q1151" s="325">
        <v>17.399999999999999</v>
      </c>
    </row>
    <row r="1152" spans="1:17" x14ac:dyDescent="0.25">
      <c r="A1152" s="325">
        <v>201718</v>
      </c>
      <c r="B1152" s="325" t="s">
        <v>125</v>
      </c>
      <c r="C1152" s="325" t="s">
        <v>123</v>
      </c>
      <c r="D1152" s="325" t="s">
        <v>38</v>
      </c>
      <c r="E1152" s="325" t="s">
        <v>128</v>
      </c>
      <c r="F1152" s="325" t="s">
        <v>129</v>
      </c>
      <c r="G1152" s="325" t="s">
        <v>124</v>
      </c>
      <c r="H1152" s="325" t="s">
        <v>124</v>
      </c>
      <c r="I1152" s="325" t="s">
        <v>129</v>
      </c>
      <c r="J1152" s="325" t="str">
        <f t="shared" si="34"/>
        <v>CharNorth WestTime in service20 years or more but less than 30 yearsTime in service20 years or more but less than 30 years</v>
      </c>
      <c r="K1152" s="325" t="s">
        <v>479</v>
      </c>
      <c r="L1152" s="325" t="s">
        <v>484</v>
      </c>
      <c r="M1152" s="325" t="str">
        <f t="shared" si="35"/>
        <v>Time in service20 years or more but less than 30 years</v>
      </c>
      <c r="N1152" s="325">
        <v>220.9</v>
      </c>
      <c r="O1152" s="325">
        <v>5.3</v>
      </c>
      <c r="P1152" s="325">
        <v>238</v>
      </c>
      <c r="Q1152" s="325">
        <v>5.4</v>
      </c>
    </row>
    <row r="1153" spans="1:17" x14ac:dyDescent="0.25">
      <c r="A1153" s="325">
        <v>201718</v>
      </c>
      <c r="B1153" s="325" t="s">
        <v>125</v>
      </c>
      <c r="C1153" s="325" t="s">
        <v>123</v>
      </c>
      <c r="D1153" s="325" t="s">
        <v>38</v>
      </c>
      <c r="E1153" s="325" t="s">
        <v>128</v>
      </c>
      <c r="F1153" s="325" t="s">
        <v>129</v>
      </c>
      <c r="G1153" s="325" t="s">
        <v>124</v>
      </c>
      <c r="H1153" s="325" t="s">
        <v>124</v>
      </c>
      <c r="I1153" s="325" t="s">
        <v>129</v>
      </c>
      <c r="J1153" s="325" t="str">
        <f t="shared" si="34"/>
        <v>CharNorth WestTime in service30 years or moreTime in service30 years or more</v>
      </c>
      <c r="K1153" s="325" t="s">
        <v>479</v>
      </c>
      <c r="L1153" s="325" t="s">
        <v>485</v>
      </c>
      <c r="M1153" s="325" t="str">
        <f t="shared" si="35"/>
        <v>Time in service30 years or more</v>
      </c>
      <c r="N1153" s="325">
        <v>78.8</v>
      </c>
      <c r="O1153" s="325">
        <v>1.9</v>
      </c>
      <c r="P1153" s="325">
        <v>87</v>
      </c>
      <c r="Q1153" s="325">
        <v>2</v>
      </c>
    </row>
    <row r="1154" spans="1:17" x14ac:dyDescent="0.25">
      <c r="A1154" s="325">
        <v>201718</v>
      </c>
      <c r="B1154" s="325" t="s">
        <v>125</v>
      </c>
      <c r="C1154" s="325" t="s">
        <v>123</v>
      </c>
      <c r="D1154" s="325" t="s">
        <v>38</v>
      </c>
      <c r="E1154" s="325" t="s">
        <v>130</v>
      </c>
      <c r="F1154" s="325" t="s">
        <v>131</v>
      </c>
      <c r="G1154" s="325" t="s">
        <v>124</v>
      </c>
      <c r="H1154" s="325" t="s">
        <v>124</v>
      </c>
      <c r="I1154" s="325" t="s">
        <v>131</v>
      </c>
      <c r="J1154" s="325" t="str">
        <f t="shared" si="34"/>
        <v>CharYorkshire and the HumberTime in serviceLess than 2 yearsTime in serviceLess than 2 years</v>
      </c>
      <c r="K1154" s="325" t="s">
        <v>479</v>
      </c>
      <c r="L1154" s="325" t="s">
        <v>480</v>
      </c>
      <c r="M1154" s="325" t="str">
        <f t="shared" si="35"/>
        <v>Time in serviceLess than 2 years</v>
      </c>
      <c r="N1154" s="325">
        <v>1141.3</v>
      </c>
      <c r="O1154" s="325">
        <v>32.1</v>
      </c>
      <c r="P1154" s="325">
        <v>1190</v>
      </c>
      <c r="Q1154" s="325">
        <v>30.8</v>
      </c>
    </row>
    <row r="1155" spans="1:17" x14ac:dyDescent="0.25">
      <c r="A1155" s="325">
        <v>201718</v>
      </c>
      <c r="B1155" s="325" t="s">
        <v>125</v>
      </c>
      <c r="C1155" s="325" t="s">
        <v>123</v>
      </c>
      <c r="D1155" s="325" t="s">
        <v>38</v>
      </c>
      <c r="E1155" s="325" t="s">
        <v>130</v>
      </c>
      <c r="F1155" s="325" t="s">
        <v>131</v>
      </c>
      <c r="G1155" s="325" t="s">
        <v>124</v>
      </c>
      <c r="H1155" s="325" t="s">
        <v>124</v>
      </c>
      <c r="I1155" s="325" t="s">
        <v>131</v>
      </c>
      <c r="J1155" s="325" t="str">
        <f t="shared" ref="J1155:J1218" si="36">CONCATENATE("Char",I1155,K1155,L1155,M1155)</f>
        <v>CharYorkshire and the HumberTime in service2 years or more but less than 5 yearsTime in service2 years or more but less than 5 years</v>
      </c>
      <c r="K1155" s="325" t="s">
        <v>479</v>
      </c>
      <c r="L1155" s="325" t="s">
        <v>481</v>
      </c>
      <c r="M1155" s="325" t="str">
        <f t="shared" ref="M1155:M1218" si="37">CONCATENATE(K1155,L1155,)</f>
        <v>Time in service2 years or more but less than 5 years</v>
      </c>
      <c r="N1155" s="325">
        <v>831.4</v>
      </c>
      <c r="O1155" s="325">
        <v>23.4</v>
      </c>
      <c r="P1155" s="325">
        <v>898</v>
      </c>
      <c r="Q1155" s="325">
        <v>23.3</v>
      </c>
    </row>
    <row r="1156" spans="1:17" x14ac:dyDescent="0.25">
      <c r="A1156" s="325">
        <v>201718</v>
      </c>
      <c r="B1156" s="325" t="s">
        <v>125</v>
      </c>
      <c r="C1156" s="325" t="s">
        <v>123</v>
      </c>
      <c r="D1156" s="325" t="s">
        <v>38</v>
      </c>
      <c r="E1156" s="325" t="s">
        <v>130</v>
      </c>
      <c r="F1156" s="325" t="s">
        <v>131</v>
      </c>
      <c r="G1156" s="325" t="s">
        <v>124</v>
      </c>
      <c r="H1156" s="325" t="s">
        <v>124</v>
      </c>
      <c r="I1156" s="325" t="s">
        <v>131</v>
      </c>
      <c r="J1156" s="325" t="str">
        <f t="shared" si="36"/>
        <v>CharYorkshire and the HumberTime in service5 years or more but less than 10 yearsTime in service5 years or more but less than 10 years</v>
      </c>
      <c r="K1156" s="325" t="s">
        <v>479</v>
      </c>
      <c r="L1156" s="325" t="s">
        <v>482</v>
      </c>
      <c r="M1156" s="325" t="str">
        <f t="shared" si="37"/>
        <v>Time in service5 years or more but less than 10 years</v>
      </c>
      <c r="N1156" s="325">
        <v>684</v>
      </c>
      <c r="O1156" s="325">
        <v>19.3</v>
      </c>
      <c r="P1156" s="325">
        <v>759</v>
      </c>
      <c r="Q1156" s="325">
        <v>19.7</v>
      </c>
    </row>
    <row r="1157" spans="1:17" x14ac:dyDescent="0.25">
      <c r="A1157" s="325">
        <v>201718</v>
      </c>
      <c r="B1157" s="325" t="s">
        <v>125</v>
      </c>
      <c r="C1157" s="325" t="s">
        <v>123</v>
      </c>
      <c r="D1157" s="325" t="s">
        <v>38</v>
      </c>
      <c r="E1157" s="325" t="s">
        <v>130</v>
      </c>
      <c r="F1157" s="325" t="s">
        <v>131</v>
      </c>
      <c r="G1157" s="325" t="s">
        <v>124</v>
      </c>
      <c r="H1157" s="325" t="s">
        <v>124</v>
      </c>
      <c r="I1157" s="325" t="s">
        <v>131</v>
      </c>
      <c r="J1157" s="325" t="str">
        <f t="shared" si="36"/>
        <v>CharYorkshire and the HumberTime in service10 years or more but less than 20 yearsTime in service10 years or more but less than 20 years</v>
      </c>
      <c r="K1157" s="325" t="s">
        <v>479</v>
      </c>
      <c r="L1157" s="325" t="s">
        <v>483</v>
      </c>
      <c r="M1157" s="325" t="str">
        <f t="shared" si="37"/>
        <v>Time in service10 years or more but less than 20 years</v>
      </c>
      <c r="N1157" s="325">
        <v>740.6</v>
      </c>
      <c r="O1157" s="325">
        <v>20.8</v>
      </c>
      <c r="P1157" s="325">
        <v>838</v>
      </c>
      <c r="Q1157" s="325">
        <v>21.7</v>
      </c>
    </row>
    <row r="1158" spans="1:17" x14ac:dyDescent="0.25">
      <c r="A1158" s="325">
        <v>201718</v>
      </c>
      <c r="B1158" s="325" t="s">
        <v>125</v>
      </c>
      <c r="C1158" s="325" t="s">
        <v>123</v>
      </c>
      <c r="D1158" s="325" t="s">
        <v>38</v>
      </c>
      <c r="E1158" s="325" t="s">
        <v>130</v>
      </c>
      <c r="F1158" s="325" t="s">
        <v>131</v>
      </c>
      <c r="G1158" s="325" t="s">
        <v>124</v>
      </c>
      <c r="H1158" s="325" t="s">
        <v>124</v>
      </c>
      <c r="I1158" s="325" t="s">
        <v>131</v>
      </c>
      <c r="J1158" s="325" t="str">
        <f t="shared" si="36"/>
        <v>CharYorkshire and the HumberTime in service20 years or more but less than 30 yearsTime in service20 years or more but less than 30 years</v>
      </c>
      <c r="K1158" s="325" t="s">
        <v>479</v>
      </c>
      <c r="L1158" s="325" t="s">
        <v>484</v>
      </c>
      <c r="M1158" s="325" t="str">
        <f t="shared" si="37"/>
        <v>Time in service20 years or more but less than 30 years</v>
      </c>
      <c r="N1158" s="325">
        <v>120.4</v>
      </c>
      <c r="O1158" s="325">
        <v>3.4</v>
      </c>
      <c r="P1158" s="325">
        <v>134</v>
      </c>
      <c r="Q1158" s="325">
        <v>3.5</v>
      </c>
    </row>
    <row r="1159" spans="1:17" x14ac:dyDescent="0.25">
      <c r="A1159" s="325">
        <v>201718</v>
      </c>
      <c r="B1159" s="325" t="s">
        <v>125</v>
      </c>
      <c r="C1159" s="325" t="s">
        <v>123</v>
      </c>
      <c r="D1159" s="325" t="s">
        <v>38</v>
      </c>
      <c r="E1159" s="325" t="s">
        <v>130</v>
      </c>
      <c r="F1159" s="325" t="s">
        <v>131</v>
      </c>
      <c r="G1159" s="325" t="s">
        <v>124</v>
      </c>
      <c r="H1159" s="325" t="s">
        <v>124</v>
      </c>
      <c r="I1159" s="325" t="s">
        <v>131</v>
      </c>
      <c r="J1159" s="325" t="str">
        <f t="shared" si="36"/>
        <v>CharYorkshire and the HumberTime in service30 years or moreTime in service30 years or more</v>
      </c>
      <c r="K1159" s="325" t="s">
        <v>479</v>
      </c>
      <c r="L1159" s="325" t="s">
        <v>485</v>
      </c>
      <c r="M1159" s="325" t="str">
        <f t="shared" si="37"/>
        <v>Time in service30 years or more</v>
      </c>
      <c r="N1159" s="325">
        <v>34.700000000000003</v>
      </c>
      <c r="O1159" s="325">
        <v>1</v>
      </c>
      <c r="P1159" s="325">
        <v>39</v>
      </c>
      <c r="Q1159" s="325">
        <v>1</v>
      </c>
    </row>
    <row r="1160" spans="1:17" x14ac:dyDescent="0.25">
      <c r="A1160" s="325">
        <v>201718</v>
      </c>
      <c r="B1160" s="325" t="s">
        <v>125</v>
      </c>
      <c r="C1160" s="325" t="s">
        <v>123</v>
      </c>
      <c r="D1160" s="325" t="s">
        <v>38</v>
      </c>
      <c r="E1160" s="325" t="s">
        <v>132</v>
      </c>
      <c r="F1160" s="325" t="s">
        <v>133</v>
      </c>
      <c r="G1160" s="325" t="s">
        <v>124</v>
      </c>
      <c r="H1160" s="325" t="s">
        <v>124</v>
      </c>
      <c r="I1160" s="325" t="s">
        <v>133</v>
      </c>
      <c r="J1160" s="325" t="str">
        <f t="shared" si="36"/>
        <v>CharEast MidlandsTime in serviceLess than 2 yearsTime in serviceLess than 2 years</v>
      </c>
      <c r="K1160" s="325" t="s">
        <v>479</v>
      </c>
      <c r="L1160" s="325" t="s">
        <v>480</v>
      </c>
      <c r="M1160" s="325" t="str">
        <f t="shared" si="37"/>
        <v>Time in serviceLess than 2 years</v>
      </c>
      <c r="N1160" s="325">
        <v>785.1</v>
      </c>
      <c r="O1160" s="325">
        <v>35.4</v>
      </c>
      <c r="P1160" s="325">
        <v>822</v>
      </c>
      <c r="Q1160" s="325">
        <v>34.1</v>
      </c>
    </row>
    <row r="1161" spans="1:17" x14ac:dyDescent="0.25">
      <c r="A1161" s="325">
        <v>201718</v>
      </c>
      <c r="B1161" s="325" t="s">
        <v>125</v>
      </c>
      <c r="C1161" s="325" t="s">
        <v>123</v>
      </c>
      <c r="D1161" s="325" t="s">
        <v>38</v>
      </c>
      <c r="E1161" s="325" t="s">
        <v>132</v>
      </c>
      <c r="F1161" s="325" t="s">
        <v>133</v>
      </c>
      <c r="G1161" s="325" t="s">
        <v>124</v>
      </c>
      <c r="H1161" s="325" t="s">
        <v>124</v>
      </c>
      <c r="I1161" s="325" t="s">
        <v>133</v>
      </c>
      <c r="J1161" s="325" t="str">
        <f t="shared" si="36"/>
        <v>CharEast MidlandsTime in service2 years or more but less than 5 yearsTime in service2 years or more but less than 5 years</v>
      </c>
      <c r="K1161" s="325" t="s">
        <v>479</v>
      </c>
      <c r="L1161" s="325" t="s">
        <v>481</v>
      </c>
      <c r="M1161" s="325" t="str">
        <f t="shared" si="37"/>
        <v>Time in service2 years or more but less than 5 years</v>
      </c>
      <c r="N1161" s="325">
        <v>552.4</v>
      </c>
      <c r="O1161" s="325">
        <v>24.9</v>
      </c>
      <c r="P1161" s="325">
        <v>596</v>
      </c>
      <c r="Q1161" s="325">
        <v>24.7</v>
      </c>
    </row>
    <row r="1162" spans="1:17" x14ac:dyDescent="0.25">
      <c r="A1162" s="325">
        <v>201718</v>
      </c>
      <c r="B1162" s="325" t="s">
        <v>125</v>
      </c>
      <c r="C1162" s="325" t="s">
        <v>123</v>
      </c>
      <c r="D1162" s="325" t="s">
        <v>38</v>
      </c>
      <c r="E1162" s="325" t="s">
        <v>132</v>
      </c>
      <c r="F1162" s="325" t="s">
        <v>133</v>
      </c>
      <c r="G1162" s="325" t="s">
        <v>124</v>
      </c>
      <c r="H1162" s="325" t="s">
        <v>124</v>
      </c>
      <c r="I1162" s="325" t="s">
        <v>133</v>
      </c>
      <c r="J1162" s="325" t="str">
        <f t="shared" si="36"/>
        <v>CharEast MidlandsTime in service5 years or more but less than 10 yearsTime in service5 years or more but less than 10 years</v>
      </c>
      <c r="K1162" s="325" t="s">
        <v>479</v>
      </c>
      <c r="L1162" s="325" t="s">
        <v>482</v>
      </c>
      <c r="M1162" s="325" t="str">
        <f t="shared" si="37"/>
        <v>Time in service5 years or more but less than 10 years</v>
      </c>
      <c r="N1162" s="325">
        <v>323.3</v>
      </c>
      <c r="O1162" s="325">
        <v>14.6</v>
      </c>
      <c r="P1162" s="325">
        <v>366</v>
      </c>
      <c r="Q1162" s="325">
        <v>15.2</v>
      </c>
    </row>
    <row r="1163" spans="1:17" x14ac:dyDescent="0.25">
      <c r="A1163" s="325">
        <v>201718</v>
      </c>
      <c r="B1163" s="325" t="s">
        <v>125</v>
      </c>
      <c r="C1163" s="325" t="s">
        <v>123</v>
      </c>
      <c r="D1163" s="325" t="s">
        <v>38</v>
      </c>
      <c r="E1163" s="325" t="s">
        <v>132</v>
      </c>
      <c r="F1163" s="325" t="s">
        <v>133</v>
      </c>
      <c r="G1163" s="325" t="s">
        <v>124</v>
      </c>
      <c r="H1163" s="325" t="s">
        <v>124</v>
      </c>
      <c r="I1163" s="325" t="s">
        <v>133</v>
      </c>
      <c r="J1163" s="325" t="str">
        <f t="shared" si="36"/>
        <v>CharEast MidlandsTime in service10 years or more but less than 20 yearsTime in service10 years or more but less than 20 years</v>
      </c>
      <c r="K1163" s="325" t="s">
        <v>479</v>
      </c>
      <c r="L1163" s="325" t="s">
        <v>483</v>
      </c>
      <c r="M1163" s="325" t="str">
        <f t="shared" si="37"/>
        <v>Time in service10 years or more but less than 20 years</v>
      </c>
      <c r="N1163" s="325">
        <v>375.2</v>
      </c>
      <c r="O1163" s="325">
        <v>16.899999999999999</v>
      </c>
      <c r="P1163" s="325">
        <v>421</v>
      </c>
      <c r="Q1163" s="325">
        <v>17.5</v>
      </c>
    </row>
    <row r="1164" spans="1:17" x14ac:dyDescent="0.25">
      <c r="A1164" s="325">
        <v>201718</v>
      </c>
      <c r="B1164" s="325" t="s">
        <v>125</v>
      </c>
      <c r="C1164" s="325" t="s">
        <v>123</v>
      </c>
      <c r="D1164" s="325" t="s">
        <v>38</v>
      </c>
      <c r="E1164" s="325" t="s">
        <v>132</v>
      </c>
      <c r="F1164" s="325" t="s">
        <v>133</v>
      </c>
      <c r="G1164" s="325" t="s">
        <v>124</v>
      </c>
      <c r="H1164" s="325" t="s">
        <v>124</v>
      </c>
      <c r="I1164" s="325" t="s">
        <v>133</v>
      </c>
      <c r="J1164" s="325" t="str">
        <f t="shared" si="36"/>
        <v>CharEast MidlandsTime in service20 years or more but less than 30 yearsTime in service20 years or more but less than 30 years</v>
      </c>
      <c r="K1164" s="325" t="s">
        <v>479</v>
      </c>
      <c r="L1164" s="325" t="s">
        <v>484</v>
      </c>
      <c r="M1164" s="325" t="str">
        <f t="shared" si="37"/>
        <v>Time in service20 years or more but less than 30 years</v>
      </c>
      <c r="N1164" s="325">
        <v>112.7</v>
      </c>
      <c r="O1164" s="325">
        <v>5.0999999999999996</v>
      </c>
      <c r="P1164" s="325">
        <v>127</v>
      </c>
      <c r="Q1164" s="325">
        <v>5.3</v>
      </c>
    </row>
    <row r="1165" spans="1:17" x14ac:dyDescent="0.25">
      <c r="A1165" s="325">
        <v>201718</v>
      </c>
      <c r="B1165" s="325" t="s">
        <v>125</v>
      </c>
      <c r="C1165" s="325" t="s">
        <v>123</v>
      </c>
      <c r="D1165" s="325" t="s">
        <v>38</v>
      </c>
      <c r="E1165" s="325" t="s">
        <v>132</v>
      </c>
      <c r="F1165" s="325" t="s">
        <v>133</v>
      </c>
      <c r="G1165" s="325" t="s">
        <v>124</v>
      </c>
      <c r="H1165" s="325" t="s">
        <v>124</v>
      </c>
      <c r="I1165" s="325" t="s">
        <v>133</v>
      </c>
      <c r="J1165" s="325" t="str">
        <f t="shared" si="36"/>
        <v>CharEast MidlandsTime in service30 years or moreTime in service30 years or more</v>
      </c>
      <c r="K1165" s="325" t="s">
        <v>479</v>
      </c>
      <c r="L1165" s="325" t="s">
        <v>485</v>
      </c>
      <c r="M1165" s="325" t="str">
        <f t="shared" si="37"/>
        <v>Time in service30 years or more</v>
      </c>
      <c r="N1165" s="325">
        <v>68.400000000000006</v>
      </c>
      <c r="O1165" s="325">
        <v>3.1</v>
      </c>
      <c r="P1165" s="325">
        <v>78</v>
      </c>
      <c r="Q1165" s="325">
        <v>3.2</v>
      </c>
    </row>
    <row r="1166" spans="1:17" x14ac:dyDescent="0.25">
      <c r="A1166" s="325">
        <v>201718</v>
      </c>
      <c r="B1166" s="325" t="s">
        <v>125</v>
      </c>
      <c r="C1166" s="325" t="s">
        <v>123</v>
      </c>
      <c r="D1166" s="325" t="s">
        <v>38</v>
      </c>
      <c r="E1166" s="325" t="s">
        <v>134</v>
      </c>
      <c r="F1166" s="325" t="s">
        <v>135</v>
      </c>
      <c r="G1166" s="325" t="s">
        <v>124</v>
      </c>
      <c r="H1166" s="325" t="s">
        <v>124</v>
      </c>
      <c r="I1166" s="325" t="s">
        <v>135</v>
      </c>
      <c r="J1166" s="325" t="str">
        <f t="shared" si="36"/>
        <v>CharWest MidlandsTime in serviceLess than 2 yearsTime in serviceLess than 2 years</v>
      </c>
      <c r="K1166" s="325" t="s">
        <v>479</v>
      </c>
      <c r="L1166" s="325" t="s">
        <v>480</v>
      </c>
      <c r="M1166" s="325" t="str">
        <f t="shared" si="37"/>
        <v>Time in serviceLess than 2 years</v>
      </c>
      <c r="N1166" s="325">
        <v>1113.5</v>
      </c>
      <c r="O1166" s="325">
        <v>34.799999999999997</v>
      </c>
      <c r="P1166" s="325">
        <v>1157</v>
      </c>
      <c r="Q1166" s="325">
        <v>33.700000000000003</v>
      </c>
    </row>
    <row r="1167" spans="1:17" x14ac:dyDescent="0.25">
      <c r="A1167" s="325">
        <v>201718</v>
      </c>
      <c r="B1167" s="325" t="s">
        <v>125</v>
      </c>
      <c r="C1167" s="325" t="s">
        <v>123</v>
      </c>
      <c r="D1167" s="325" t="s">
        <v>38</v>
      </c>
      <c r="E1167" s="325" t="s">
        <v>134</v>
      </c>
      <c r="F1167" s="325" t="s">
        <v>135</v>
      </c>
      <c r="G1167" s="325" t="s">
        <v>124</v>
      </c>
      <c r="H1167" s="325" t="s">
        <v>124</v>
      </c>
      <c r="I1167" s="325" t="s">
        <v>135</v>
      </c>
      <c r="J1167" s="325" t="str">
        <f t="shared" si="36"/>
        <v>CharWest MidlandsTime in service2 years or more but less than 5 yearsTime in service2 years or more but less than 5 years</v>
      </c>
      <c r="K1167" s="325" t="s">
        <v>479</v>
      </c>
      <c r="L1167" s="325" t="s">
        <v>481</v>
      </c>
      <c r="M1167" s="325" t="str">
        <f t="shared" si="37"/>
        <v>Time in service2 years or more but less than 5 years</v>
      </c>
      <c r="N1167" s="325">
        <v>780.7</v>
      </c>
      <c r="O1167" s="325">
        <v>24.4</v>
      </c>
      <c r="P1167" s="325">
        <v>824</v>
      </c>
      <c r="Q1167" s="325">
        <v>24</v>
      </c>
    </row>
    <row r="1168" spans="1:17" x14ac:dyDescent="0.25">
      <c r="A1168" s="325">
        <v>201718</v>
      </c>
      <c r="B1168" s="325" t="s">
        <v>125</v>
      </c>
      <c r="C1168" s="325" t="s">
        <v>123</v>
      </c>
      <c r="D1168" s="325" t="s">
        <v>38</v>
      </c>
      <c r="E1168" s="325" t="s">
        <v>134</v>
      </c>
      <c r="F1168" s="325" t="s">
        <v>135</v>
      </c>
      <c r="G1168" s="325" t="s">
        <v>124</v>
      </c>
      <c r="H1168" s="325" t="s">
        <v>124</v>
      </c>
      <c r="I1168" s="325" t="s">
        <v>135</v>
      </c>
      <c r="J1168" s="325" t="str">
        <f t="shared" si="36"/>
        <v>CharWest MidlandsTime in service5 years or more but less than 10 yearsTime in service5 years or more but less than 10 years</v>
      </c>
      <c r="K1168" s="325" t="s">
        <v>479</v>
      </c>
      <c r="L1168" s="325" t="s">
        <v>482</v>
      </c>
      <c r="M1168" s="325" t="str">
        <f t="shared" si="37"/>
        <v>Time in service5 years or more but less than 10 years</v>
      </c>
      <c r="N1168" s="325">
        <v>535</v>
      </c>
      <c r="O1168" s="325">
        <v>16.7</v>
      </c>
      <c r="P1168" s="325">
        <v>594</v>
      </c>
      <c r="Q1168" s="325">
        <v>17.3</v>
      </c>
    </row>
    <row r="1169" spans="1:17" x14ac:dyDescent="0.25">
      <c r="A1169" s="325">
        <v>201718</v>
      </c>
      <c r="B1169" s="325" t="s">
        <v>125</v>
      </c>
      <c r="C1169" s="325" t="s">
        <v>123</v>
      </c>
      <c r="D1169" s="325" t="s">
        <v>38</v>
      </c>
      <c r="E1169" s="325" t="s">
        <v>134</v>
      </c>
      <c r="F1169" s="325" t="s">
        <v>135</v>
      </c>
      <c r="G1169" s="325" t="s">
        <v>124</v>
      </c>
      <c r="H1169" s="325" t="s">
        <v>124</v>
      </c>
      <c r="I1169" s="325" t="s">
        <v>135</v>
      </c>
      <c r="J1169" s="325" t="str">
        <f t="shared" si="36"/>
        <v>CharWest MidlandsTime in service10 years or more but less than 20 yearsTime in service10 years or more but less than 20 years</v>
      </c>
      <c r="K1169" s="325" t="s">
        <v>479</v>
      </c>
      <c r="L1169" s="325" t="s">
        <v>483</v>
      </c>
      <c r="M1169" s="325" t="str">
        <f t="shared" si="37"/>
        <v>Time in service10 years or more but less than 20 years</v>
      </c>
      <c r="N1169" s="325">
        <v>563.5</v>
      </c>
      <c r="O1169" s="325">
        <v>17.600000000000001</v>
      </c>
      <c r="P1169" s="325">
        <v>622</v>
      </c>
      <c r="Q1169" s="325">
        <v>18.100000000000001</v>
      </c>
    </row>
    <row r="1170" spans="1:17" x14ac:dyDescent="0.25">
      <c r="A1170" s="325">
        <v>201718</v>
      </c>
      <c r="B1170" s="325" t="s">
        <v>125</v>
      </c>
      <c r="C1170" s="325" t="s">
        <v>123</v>
      </c>
      <c r="D1170" s="325" t="s">
        <v>38</v>
      </c>
      <c r="E1170" s="325" t="s">
        <v>134</v>
      </c>
      <c r="F1170" s="325" t="s">
        <v>135</v>
      </c>
      <c r="G1170" s="325" t="s">
        <v>124</v>
      </c>
      <c r="H1170" s="325" t="s">
        <v>124</v>
      </c>
      <c r="I1170" s="325" t="s">
        <v>135</v>
      </c>
      <c r="J1170" s="325" t="str">
        <f t="shared" si="36"/>
        <v>CharWest MidlandsTime in service20 years or more but less than 30 yearsTime in service20 years or more but less than 30 years</v>
      </c>
      <c r="K1170" s="325" t="s">
        <v>479</v>
      </c>
      <c r="L1170" s="325" t="s">
        <v>484</v>
      </c>
      <c r="M1170" s="325" t="str">
        <f t="shared" si="37"/>
        <v>Time in service20 years or more but less than 30 years</v>
      </c>
      <c r="N1170" s="325">
        <v>164.5</v>
      </c>
      <c r="O1170" s="325">
        <v>5.0999999999999996</v>
      </c>
      <c r="P1170" s="325">
        <v>184</v>
      </c>
      <c r="Q1170" s="325">
        <v>5.4</v>
      </c>
    </row>
    <row r="1171" spans="1:17" x14ac:dyDescent="0.25">
      <c r="A1171" s="325">
        <v>201718</v>
      </c>
      <c r="B1171" s="325" t="s">
        <v>125</v>
      </c>
      <c r="C1171" s="325" t="s">
        <v>123</v>
      </c>
      <c r="D1171" s="325" t="s">
        <v>38</v>
      </c>
      <c r="E1171" s="325" t="s">
        <v>134</v>
      </c>
      <c r="F1171" s="325" t="s">
        <v>135</v>
      </c>
      <c r="G1171" s="325" t="s">
        <v>124</v>
      </c>
      <c r="H1171" s="325" t="s">
        <v>124</v>
      </c>
      <c r="I1171" s="325" t="s">
        <v>135</v>
      </c>
      <c r="J1171" s="325" t="str">
        <f t="shared" si="36"/>
        <v>CharWest MidlandsTime in service30 years or moreTime in service30 years or more</v>
      </c>
      <c r="K1171" s="325" t="s">
        <v>479</v>
      </c>
      <c r="L1171" s="325" t="s">
        <v>485</v>
      </c>
      <c r="M1171" s="325" t="str">
        <f t="shared" si="37"/>
        <v>Time in service30 years or more</v>
      </c>
      <c r="N1171" s="325">
        <v>41.8</v>
      </c>
      <c r="O1171" s="325">
        <v>1.3</v>
      </c>
      <c r="P1171" s="325">
        <v>48</v>
      </c>
      <c r="Q1171" s="325">
        <v>1.4</v>
      </c>
    </row>
    <row r="1172" spans="1:17" x14ac:dyDescent="0.25">
      <c r="A1172" s="325">
        <v>201718</v>
      </c>
      <c r="B1172" s="325" t="s">
        <v>125</v>
      </c>
      <c r="C1172" s="325" t="s">
        <v>123</v>
      </c>
      <c r="D1172" s="325" t="s">
        <v>38</v>
      </c>
      <c r="E1172" s="325" t="s">
        <v>136</v>
      </c>
      <c r="F1172" s="325" t="s">
        <v>137</v>
      </c>
      <c r="G1172" s="325" t="s">
        <v>124</v>
      </c>
      <c r="H1172" s="325" t="s">
        <v>124</v>
      </c>
      <c r="I1172" s="325" t="s">
        <v>137</v>
      </c>
      <c r="J1172" s="325" t="str">
        <f t="shared" si="36"/>
        <v>CharEast of EnglandTime in serviceLess than 2 yearsTime in serviceLess than 2 years</v>
      </c>
      <c r="K1172" s="325" t="s">
        <v>479</v>
      </c>
      <c r="L1172" s="325" t="s">
        <v>480</v>
      </c>
      <c r="M1172" s="325" t="str">
        <f t="shared" si="37"/>
        <v>Time in serviceLess than 2 years</v>
      </c>
      <c r="N1172" s="325">
        <v>781.2</v>
      </c>
      <c r="O1172" s="325">
        <v>28.5</v>
      </c>
      <c r="P1172" s="325">
        <v>833</v>
      </c>
      <c r="Q1172" s="325">
        <v>27.7</v>
      </c>
    </row>
    <row r="1173" spans="1:17" x14ac:dyDescent="0.25">
      <c r="A1173" s="325">
        <v>201718</v>
      </c>
      <c r="B1173" s="325" t="s">
        <v>125</v>
      </c>
      <c r="C1173" s="325" t="s">
        <v>123</v>
      </c>
      <c r="D1173" s="325" t="s">
        <v>38</v>
      </c>
      <c r="E1173" s="325" t="s">
        <v>136</v>
      </c>
      <c r="F1173" s="325" t="s">
        <v>137</v>
      </c>
      <c r="G1173" s="325" t="s">
        <v>124</v>
      </c>
      <c r="H1173" s="325" t="s">
        <v>124</v>
      </c>
      <c r="I1173" s="325" t="s">
        <v>137</v>
      </c>
      <c r="J1173" s="325" t="str">
        <f t="shared" si="36"/>
        <v>CharEast of EnglandTime in service2 years or more but less than 5 yearsTime in service2 years or more but less than 5 years</v>
      </c>
      <c r="K1173" s="325" t="s">
        <v>479</v>
      </c>
      <c r="L1173" s="325" t="s">
        <v>481</v>
      </c>
      <c r="M1173" s="325" t="str">
        <f t="shared" si="37"/>
        <v>Time in service2 years or more but less than 5 years</v>
      </c>
      <c r="N1173" s="325">
        <v>694.7</v>
      </c>
      <c r="O1173" s="325">
        <v>25.3</v>
      </c>
      <c r="P1173" s="325">
        <v>760</v>
      </c>
      <c r="Q1173" s="325">
        <v>25.3</v>
      </c>
    </row>
    <row r="1174" spans="1:17" x14ac:dyDescent="0.25">
      <c r="A1174" s="325">
        <v>201718</v>
      </c>
      <c r="B1174" s="325" t="s">
        <v>125</v>
      </c>
      <c r="C1174" s="325" t="s">
        <v>123</v>
      </c>
      <c r="D1174" s="325" t="s">
        <v>38</v>
      </c>
      <c r="E1174" s="325" t="s">
        <v>136</v>
      </c>
      <c r="F1174" s="325" t="s">
        <v>137</v>
      </c>
      <c r="G1174" s="325" t="s">
        <v>124</v>
      </c>
      <c r="H1174" s="325" t="s">
        <v>124</v>
      </c>
      <c r="I1174" s="325" t="s">
        <v>137</v>
      </c>
      <c r="J1174" s="325" t="str">
        <f t="shared" si="36"/>
        <v>CharEast of EnglandTime in service5 years or more but less than 10 yearsTime in service5 years or more but less than 10 years</v>
      </c>
      <c r="K1174" s="325" t="s">
        <v>479</v>
      </c>
      <c r="L1174" s="325" t="s">
        <v>482</v>
      </c>
      <c r="M1174" s="325" t="str">
        <f t="shared" si="37"/>
        <v>Time in service5 years or more but less than 10 years</v>
      </c>
      <c r="N1174" s="325">
        <v>552.6</v>
      </c>
      <c r="O1174" s="325">
        <v>20.2</v>
      </c>
      <c r="P1174" s="325">
        <v>618</v>
      </c>
      <c r="Q1174" s="325">
        <v>20.6</v>
      </c>
    </row>
    <row r="1175" spans="1:17" x14ac:dyDescent="0.25">
      <c r="A1175" s="325">
        <v>201718</v>
      </c>
      <c r="B1175" s="325" t="s">
        <v>125</v>
      </c>
      <c r="C1175" s="325" t="s">
        <v>123</v>
      </c>
      <c r="D1175" s="325" t="s">
        <v>38</v>
      </c>
      <c r="E1175" s="325" t="s">
        <v>136</v>
      </c>
      <c r="F1175" s="325" t="s">
        <v>137</v>
      </c>
      <c r="G1175" s="325" t="s">
        <v>124</v>
      </c>
      <c r="H1175" s="325" t="s">
        <v>124</v>
      </c>
      <c r="I1175" s="325" t="s">
        <v>137</v>
      </c>
      <c r="J1175" s="325" t="str">
        <f t="shared" si="36"/>
        <v>CharEast of EnglandTime in service10 years or more but less than 20 yearsTime in service10 years or more but less than 20 years</v>
      </c>
      <c r="K1175" s="325" t="s">
        <v>479</v>
      </c>
      <c r="L1175" s="325" t="s">
        <v>483</v>
      </c>
      <c r="M1175" s="325" t="str">
        <f t="shared" si="37"/>
        <v>Time in service10 years or more but less than 20 years</v>
      </c>
      <c r="N1175" s="325">
        <v>535.5</v>
      </c>
      <c r="O1175" s="325">
        <v>19.5</v>
      </c>
      <c r="P1175" s="325">
        <v>598</v>
      </c>
      <c r="Q1175" s="325">
        <v>19.899999999999999</v>
      </c>
    </row>
    <row r="1176" spans="1:17" x14ac:dyDescent="0.25">
      <c r="A1176" s="325">
        <v>201718</v>
      </c>
      <c r="B1176" s="325" t="s">
        <v>125</v>
      </c>
      <c r="C1176" s="325" t="s">
        <v>123</v>
      </c>
      <c r="D1176" s="325" t="s">
        <v>38</v>
      </c>
      <c r="E1176" s="325" t="s">
        <v>136</v>
      </c>
      <c r="F1176" s="325" t="s">
        <v>137</v>
      </c>
      <c r="G1176" s="325" t="s">
        <v>124</v>
      </c>
      <c r="H1176" s="325" t="s">
        <v>124</v>
      </c>
      <c r="I1176" s="325" t="s">
        <v>137</v>
      </c>
      <c r="J1176" s="325" t="str">
        <f t="shared" si="36"/>
        <v>CharEast of EnglandTime in service20 years or more but less than 30 yearsTime in service20 years or more but less than 30 years</v>
      </c>
      <c r="K1176" s="325" t="s">
        <v>479</v>
      </c>
      <c r="L1176" s="325" t="s">
        <v>484</v>
      </c>
      <c r="M1176" s="325" t="str">
        <f t="shared" si="37"/>
        <v>Time in service20 years or more but less than 30 years</v>
      </c>
      <c r="N1176" s="325">
        <v>140</v>
      </c>
      <c r="O1176" s="325">
        <v>5.0999999999999996</v>
      </c>
      <c r="P1176" s="325">
        <v>154</v>
      </c>
      <c r="Q1176" s="325">
        <v>5.0999999999999996</v>
      </c>
    </row>
    <row r="1177" spans="1:17" x14ac:dyDescent="0.25">
      <c r="A1177" s="325">
        <v>201718</v>
      </c>
      <c r="B1177" s="325" t="s">
        <v>125</v>
      </c>
      <c r="C1177" s="325" t="s">
        <v>123</v>
      </c>
      <c r="D1177" s="325" t="s">
        <v>38</v>
      </c>
      <c r="E1177" s="325" t="s">
        <v>136</v>
      </c>
      <c r="F1177" s="325" t="s">
        <v>137</v>
      </c>
      <c r="G1177" s="325" t="s">
        <v>124</v>
      </c>
      <c r="H1177" s="325" t="s">
        <v>124</v>
      </c>
      <c r="I1177" s="325" t="s">
        <v>137</v>
      </c>
      <c r="J1177" s="325" t="str">
        <f t="shared" si="36"/>
        <v>CharEast of EnglandTime in service30 years or moreTime in service30 years or more</v>
      </c>
      <c r="K1177" s="325" t="s">
        <v>479</v>
      </c>
      <c r="L1177" s="325" t="s">
        <v>485</v>
      </c>
      <c r="M1177" s="325" t="str">
        <f t="shared" si="37"/>
        <v>Time in service30 years or more</v>
      </c>
      <c r="N1177" s="325">
        <v>37</v>
      </c>
      <c r="O1177" s="325">
        <v>1.4</v>
      </c>
      <c r="P1177" s="325">
        <v>42</v>
      </c>
      <c r="Q1177" s="325">
        <v>1.4</v>
      </c>
    </row>
    <row r="1178" spans="1:17" x14ac:dyDescent="0.25">
      <c r="A1178" s="325">
        <v>201718</v>
      </c>
      <c r="B1178" s="325" t="s">
        <v>125</v>
      </c>
      <c r="C1178" s="325" t="s">
        <v>123</v>
      </c>
      <c r="D1178" s="325" t="s">
        <v>38</v>
      </c>
      <c r="E1178" s="325" t="s">
        <v>138</v>
      </c>
      <c r="F1178" s="325" t="s">
        <v>23</v>
      </c>
      <c r="G1178" s="325" t="s">
        <v>124</v>
      </c>
      <c r="H1178" s="325" t="s">
        <v>124</v>
      </c>
      <c r="I1178" s="325" t="s">
        <v>23</v>
      </c>
      <c r="J1178" s="325" t="str">
        <f t="shared" si="36"/>
        <v>CharSouth EastTime in serviceLess than 2 yearsTime in serviceLess than 2 years</v>
      </c>
      <c r="K1178" s="325" t="s">
        <v>479</v>
      </c>
      <c r="L1178" s="325" t="s">
        <v>480</v>
      </c>
      <c r="M1178" s="325" t="str">
        <f t="shared" si="37"/>
        <v>Time in serviceLess than 2 years</v>
      </c>
      <c r="N1178" s="325">
        <v>1398.5</v>
      </c>
      <c r="O1178" s="325">
        <v>32.4</v>
      </c>
      <c r="P1178" s="325">
        <v>1478</v>
      </c>
      <c r="Q1178" s="325">
        <v>31.4</v>
      </c>
    </row>
    <row r="1179" spans="1:17" x14ac:dyDescent="0.25">
      <c r="A1179" s="325">
        <v>201718</v>
      </c>
      <c r="B1179" s="325" t="s">
        <v>125</v>
      </c>
      <c r="C1179" s="325" t="s">
        <v>123</v>
      </c>
      <c r="D1179" s="325" t="s">
        <v>38</v>
      </c>
      <c r="E1179" s="325" t="s">
        <v>138</v>
      </c>
      <c r="F1179" s="325" t="s">
        <v>23</v>
      </c>
      <c r="G1179" s="325" t="s">
        <v>124</v>
      </c>
      <c r="H1179" s="325" t="s">
        <v>124</v>
      </c>
      <c r="I1179" s="325" t="s">
        <v>23</v>
      </c>
      <c r="J1179" s="325" t="str">
        <f t="shared" si="36"/>
        <v>CharSouth EastTime in service2 years or more but less than 5 yearsTime in service2 years or more but less than 5 years</v>
      </c>
      <c r="K1179" s="325" t="s">
        <v>479</v>
      </c>
      <c r="L1179" s="325" t="s">
        <v>481</v>
      </c>
      <c r="M1179" s="325" t="str">
        <f t="shared" si="37"/>
        <v>Time in service2 years or more but less than 5 years</v>
      </c>
      <c r="N1179" s="325">
        <v>1130.8</v>
      </c>
      <c r="O1179" s="325">
        <v>26.2</v>
      </c>
      <c r="P1179" s="325">
        <v>1220</v>
      </c>
      <c r="Q1179" s="325">
        <v>25.9</v>
      </c>
    </row>
    <row r="1180" spans="1:17" x14ac:dyDescent="0.25">
      <c r="A1180" s="325">
        <v>201718</v>
      </c>
      <c r="B1180" s="325" t="s">
        <v>125</v>
      </c>
      <c r="C1180" s="325" t="s">
        <v>123</v>
      </c>
      <c r="D1180" s="325" t="s">
        <v>38</v>
      </c>
      <c r="E1180" s="325" t="s">
        <v>138</v>
      </c>
      <c r="F1180" s="325" t="s">
        <v>23</v>
      </c>
      <c r="G1180" s="325" t="s">
        <v>124</v>
      </c>
      <c r="H1180" s="325" t="s">
        <v>124</v>
      </c>
      <c r="I1180" s="325" t="s">
        <v>23</v>
      </c>
      <c r="J1180" s="325" t="str">
        <f t="shared" si="36"/>
        <v>CharSouth EastTime in service5 years or more but less than 10 yearsTime in service5 years or more but less than 10 years</v>
      </c>
      <c r="K1180" s="325" t="s">
        <v>479</v>
      </c>
      <c r="L1180" s="325" t="s">
        <v>482</v>
      </c>
      <c r="M1180" s="325" t="str">
        <f t="shared" si="37"/>
        <v>Time in service5 years or more but less than 10 years</v>
      </c>
      <c r="N1180" s="325">
        <v>747.5</v>
      </c>
      <c r="O1180" s="325">
        <v>17.3</v>
      </c>
      <c r="P1180" s="325">
        <v>841</v>
      </c>
      <c r="Q1180" s="325">
        <v>17.899999999999999</v>
      </c>
    </row>
    <row r="1181" spans="1:17" x14ac:dyDescent="0.25">
      <c r="A1181" s="325">
        <v>201718</v>
      </c>
      <c r="B1181" s="325" t="s">
        <v>125</v>
      </c>
      <c r="C1181" s="325" t="s">
        <v>123</v>
      </c>
      <c r="D1181" s="325" t="s">
        <v>38</v>
      </c>
      <c r="E1181" s="325" t="s">
        <v>138</v>
      </c>
      <c r="F1181" s="325" t="s">
        <v>23</v>
      </c>
      <c r="G1181" s="325" t="s">
        <v>124</v>
      </c>
      <c r="H1181" s="325" t="s">
        <v>124</v>
      </c>
      <c r="I1181" s="325" t="s">
        <v>23</v>
      </c>
      <c r="J1181" s="325" t="str">
        <f t="shared" si="36"/>
        <v>CharSouth EastTime in service10 years or more but less than 20 yearsTime in service10 years or more but less than 20 years</v>
      </c>
      <c r="K1181" s="325" t="s">
        <v>479</v>
      </c>
      <c r="L1181" s="325" t="s">
        <v>483</v>
      </c>
      <c r="M1181" s="325" t="str">
        <f t="shared" si="37"/>
        <v>Time in service10 years or more but less than 20 years</v>
      </c>
      <c r="N1181" s="325">
        <v>737.6</v>
      </c>
      <c r="O1181" s="325">
        <v>17.100000000000001</v>
      </c>
      <c r="P1181" s="325">
        <v>830</v>
      </c>
      <c r="Q1181" s="325">
        <v>17.600000000000001</v>
      </c>
    </row>
    <row r="1182" spans="1:17" x14ac:dyDescent="0.25">
      <c r="A1182" s="325">
        <v>201718</v>
      </c>
      <c r="B1182" s="325" t="s">
        <v>125</v>
      </c>
      <c r="C1182" s="325" t="s">
        <v>123</v>
      </c>
      <c r="D1182" s="325" t="s">
        <v>38</v>
      </c>
      <c r="E1182" s="325" t="s">
        <v>138</v>
      </c>
      <c r="F1182" s="325" t="s">
        <v>23</v>
      </c>
      <c r="G1182" s="325" t="s">
        <v>124</v>
      </c>
      <c r="H1182" s="325" t="s">
        <v>124</v>
      </c>
      <c r="I1182" s="325" t="s">
        <v>23</v>
      </c>
      <c r="J1182" s="325" t="str">
        <f t="shared" si="36"/>
        <v>CharSouth EastTime in service20 years or more but less than 30 yearsTime in service20 years or more but less than 30 years</v>
      </c>
      <c r="K1182" s="325" t="s">
        <v>479</v>
      </c>
      <c r="L1182" s="325" t="s">
        <v>484</v>
      </c>
      <c r="M1182" s="325" t="str">
        <f t="shared" si="37"/>
        <v>Time in service20 years or more but less than 30 years</v>
      </c>
      <c r="N1182" s="325">
        <v>237.4</v>
      </c>
      <c r="O1182" s="325">
        <v>5.5</v>
      </c>
      <c r="P1182" s="325">
        <v>263</v>
      </c>
      <c r="Q1182" s="325">
        <v>5.6</v>
      </c>
    </row>
    <row r="1183" spans="1:17" x14ac:dyDescent="0.25">
      <c r="A1183" s="325">
        <v>201718</v>
      </c>
      <c r="B1183" s="325" t="s">
        <v>125</v>
      </c>
      <c r="C1183" s="325" t="s">
        <v>123</v>
      </c>
      <c r="D1183" s="325" t="s">
        <v>38</v>
      </c>
      <c r="E1183" s="325" t="s">
        <v>138</v>
      </c>
      <c r="F1183" s="325" t="s">
        <v>23</v>
      </c>
      <c r="G1183" s="325" t="s">
        <v>124</v>
      </c>
      <c r="H1183" s="325" t="s">
        <v>124</v>
      </c>
      <c r="I1183" s="325" t="s">
        <v>23</v>
      </c>
      <c r="J1183" s="325" t="str">
        <f t="shared" si="36"/>
        <v>CharSouth EastTime in service30 years or moreTime in service30 years or more</v>
      </c>
      <c r="K1183" s="325" t="s">
        <v>479</v>
      </c>
      <c r="L1183" s="325" t="s">
        <v>485</v>
      </c>
      <c r="M1183" s="325" t="str">
        <f t="shared" si="37"/>
        <v>Time in service30 years or more</v>
      </c>
      <c r="N1183" s="325">
        <v>60.7</v>
      </c>
      <c r="O1183" s="325">
        <v>1.4</v>
      </c>
      <c r="P1183" s="325">
        <v>73</v>
      </c>
      <c r="Q1183" s="325">
        <v>1.6</v>
      </c>
    </row>
    <row r="1184" spans="1:17" x14ac:dyDescent="0.25">
      <c r="A1184" s="325">
        <v>201718</v>
      </c>
      <c r="B1184" s="325" t="s">
        <v>125</v>
      </c>
      <c r="C1184" s="325" t="s">
        <v>123</v>
      </c>
      <c r="D1184" s="325" t="s">
        <v>38</v>
      </c>
      <c r="E1184" s="325" t="s">
        <v>139</v>
      </c>
      <c r="F1184" s="325" t="s">
        <v>43</v>
      </c>
      <c r="G1184" s="325" t="s">
        <v>124</v>
      </c>
      <c r="H1184" s="325" t="s">
        <v>124</v>
      </c>
      <c r="I1184" s="325" t="s">
        <v>43</v>
      </c>
      <c r="J1184" s="325" t="str">
        <f t="shared" si="36"/>
        <v>CharSouth WestTime in serviceLess than 2 yearsTime in serviceLess than 2 years</v>
      </c>
      <c r="K1184" s="325" t="s">
        <v>479</v>
      </c>
      <c r="L1184" s="325" t="s">
        <v>480</v>
      </c>
      <c r="M1184" s="325" t="str">
        <f t="shared" si="37"/>
        <v>Time in serviceLess than 2 years</v>
      </c>
      <c r="N1184" s="325">
        <v>826.6</v>
      </c>
      <c r="O1184" s="325">
        <v>31.9</v>
      </c>
      <c r="P1184" s="325">
        <v>874</v>
      </c>
      <c r="Q1184" s="325">
        <v>30.6</v>
      </c>
    </row>
    <row r="1185" spans="1:17" x14ac:dyDescent="0.25">
      <c r="A1185" s="325">
        <v>201718</v>
      </c>
      <c r="B1185" s="325" t="s">
        <v>125</v>
      </c>
      <c r="C1185" s="325" t="s">
        <v>123</v>
      </c>
      <c r="D1185" s="325" t="s">
        <v>38</v>
      </c>
      <c r="E1185" s="325" t="s">
        <v>139</v>
      </c>
      <c r="F1185" s="325" t="s">
        <v>43</v>
      </c>
      <c r="G1185" s="325" t="s">
        <v>124</v>
      </c>
      <c r="H1185" s="325" t="s">
        <v>124</v>
      </c>
      <c r="I1185" s="325" t="s">
        <v>43</v>
      </c>
      <c r="J1185" s="325" t="str">
        <f t="shared" si="36"/>
        <v>CharSouth WestTime in service2 years or more but less than 5 yearsTime in service2 years or more but less than 5 years</v>
      </c>
      <c r="K1185" s="325" t="s">
        <v>479</v>
      </c>
      <c r="L1185" s="325" t="s">
        <v>481</v>
      </c>
      <c r="M1185" s="325" t="str">
        <f t="shared" si="37"/>
        <v>Time in service2 years or more but less than 5 years</v>
      </c>
      <c r="N1185" s="325">
        <v>662.3</v>
      </c>
      <c r="O1185" s="325">
        <v>25.5</v>
      </c>
      <c r="P1185" s="325">
        <v>717</v>
      </c>
      <c r="Q1185" s="325">
        <v>25.1</v>
      </c>
    </row>
    <row r="1186" spans="1:17" x14ac:dyDescent="0.25">
      <c r="A1186" s="325">
        <v>201718</v>
      </c>
      <c r="B1186" s="325" t="s">
        <v>125</v>
      </c>
      <c r="C1186" s="325" t="s">
        <v>123</v>
      </c>
      <c r="D1186" s="325" t="s">
        <v>38</v>
      </c>
      <c r="E1186" s="325" t="s">
        <v>139</v>
      </c>
      <c r="F1186" s="325" t="s">
        <v>43</v>
      </c>
      <c r="G1186" s="325" t="s">
        <v>124</v>
      </c>
      <c r="H1186" s="325" t="s">
        <v>124</v>
      </c>
      <c r="I1186" s="325" t="s">
        <v>43</v>
      </c>
      <c r="J1186" s="325" t="str">
        <f t="shared" si="36"/>
        <v>CharSouth WestTime in service5 years or more but less than 10 yearsTime in service5 years or more but less than 10 years</v>
      </c>
      <c r="K1186" s="325" t="s">
        <v>479</v>
      </c>
      <c r="L1186" s="325" t="s">
        <v>482</v>
      </c>
      <c r="M1186" s="325" t="str">
        <f t="shared" si="37"/>
        <v>Time in service5 years or more but less than 10 years</v>
      </c>
      <c r="N1186" s="325">
        <v>466.8</v>
      </c>
      <c r="O1186" s="325">
        <v>18</v>
      </c>
      <c r="P1186" s="325">
        <v>527</v>
      </c>
      <c r="Q1186" s="325">
        <v>18.5</v>
      </c>
    </row>
    <row r="1187" spans="1:17" x14ac:dyDescent="0.25">
      <c r="A1187" s="325">
        <v>201718</v>
      </c>
      <c r="B1187" s="325" t="s">
        <v>125</v>
      </c>
      <c r="C1187" s="325" t="s">
        <v>123</v>
      </c>
      <c r="D1187" s="325" t="s">
        <v>38</v>
      </c>
      <c r="E1187" s="325" t="s">
        <v>139</v>
      </c>
      <c r="F1187" s="325" t="s">
        <v>43</v>
      </c>
      <c r="G1187" s="325" t="s">
        <v>124</v>
      </c>
      <c r="H1187" s="325" t="s">
        <v>124</v>
      </c>
      <c r="I1187" s="325" t="s">
        <v>43</v>
      </c>
      <c r="J1187" s="325" t="str">
        <f t="shared" si="36"/>
        <v>CharSouth WestTime in service10 years or more but less than 20 yearsTime in service10 years or more but less than 20 years</v>
      </c>
      <c r="K1187" s="325" t="s">
        <v>479</v>
      </c>
      <c r="L1187" s="325" t="s">
        <v>483</v>
      </c>
      <c r="M1187" s="325" t="str">
        <f t="shared" si="37"/>
        <v>Time in service10 years or more but less than 20 years</v>
      </c>
      <c r="N1187" s="325">
        <v>453.7</v>
      </c>
      <c r="O1187" s="325">
        <v>17.5</v>
      </c>
      <c r="P1187" s="325">
        <v>527</v>
      </c>
      <c r="Q1187" s="325">
        <v>18.5</v>
      </c>
    </row>
    <row r="1188" spans="1:17" x14ac:dyDescent="0.25">
      <c r="A1188" s="325">
        <v>201718</v>
      </c>
      <c r="B1188" s="325" t="s">
        <v>125</v>
      </c>
      <c r="C1188" s="325" t="s">
        <v>123</v>
      </c>
      <c r="D1188" s="325" t="s">
        <v>38</v>
      </c>
      <c r="E1188" s="325" t="s">
        <v>139</v>
      </c>
      <c r="F1188" s="325" t="s">
        <v>43</v>
      </c>
      <c r="G1188" s="325" t="s">
        <v>124</v>
      </c>
      <c r="H1188" s="325" t="s">
        <v>124</v>
      </c>
      <c r="I1188" s="325" t="s">
        <v>43</v>
      </c>
      <c r="J1188" s="325" t="str">
        <f t="shared" si="36"/>
        <v>CharSouth WestTime in service20 years or more but less than 30 yearsTime in service20 years or more but less than 30 years</v>
      </c>
      <c r="K1188" s="325" t="s">
        <v>479</v>
      </c>
      <c r="L1188" s="325" t="s">
        <v>484</v>
      </c>
      <c r="M1188" s="325" t="str">
        <f t="shared" si="37"/>
        <v>Time in service20 years or more but less than 30 years</v>
      </c>
      <c r="N1188" s="325">
        <v>145.5</v>
      </c>
      <c r="O1188" s="325">
        <v>5.6</v>
      </c>
      <c r="P1188" s="325">
        <v>162</v>
      </c>
      <c r="Q1188" s="325">
        <v>5.7</v>
      </c>
    </row>
    <row r="1189" spans="1:17" x14ac:dyDescent="0.25">
      <c r="A1189" s="325">
        <v>201718</v>
      </c>
      <c r="B1189" s="325" t="s">
        <v>125</v>
      </c>
      <c r="C1189" s="325" t="s">
        <v>123</v>
      </c>
      <c r="D1189" s="325" t="s">
        <v>38</v>
      </c>
      <c r="E1189" s="325" t="s">
        <v>139</v>
      </c>
      <c r="F1189" s="325" t="s">
        <v>43</v>
      </c>
      <c r="G1189" s="325" t="s">
        <v>124</v>
      </c>
      <c r="H1189" s="325" t="s">
        <v>124</v>
      </c>
      <c r="I1189" s="325" t="s">
        <v>43</v>
      </c>
      <c r="J1189" s="325" t="str">
        <f t="shared" si="36"/>
        <v>CharSouth WestTime in service30 years or moreTime in service30 years or more</v>
      </c>
      <c r="K1189" s="325" t="s">
        <v>479</v>
      </c>
      <c r="L1189" s="325" t="s">
        <v>485</v>
      </c>
      <c r="M1189" s="325" t="str">
        <f t="shared" si="37"/>
        <v>Time in service30 years or more</v>
      </c>
      <c r="N1189" s="325">
        <v>37.4</v>
      </c>
      <c r="O1189" s="325">
        <v>1.4</v>
      </c>
      <c r="P1189" s="325">
        <v>46</v>
      </c>
      <c r="Q1189" s="325">
        <v>1.6</v>
      </c>
    </row>
    <row r="1190" spans="1:17" x14ac:dyDescent="0.25">
      <c r="A1190" s="325">
        <v>201718</v>
      </c>
      <c r="B1190" s="325" t="s">
        <v>125</v>
      </c>
      <c r="C1190" s="325" t="s">
        <v>123</v>
      </c>
      <c r="D1190" s="325" t="s">
        <v>38</v>
      </c>
      <c r="E1190" s="325" t="s">
        <v>140</v>
      </c>
      <c r="F1190" s="325" t="s">
        <v>141</v>
      </c>
      <c r="G1190" s="325" t="s">
        <v>124</v>
      </c>
      <c r="H1190" s="325" t="s">
        <v>124</v>
      </c>
      <c r="I1190" s="325" t="s">
        <v>141</v>
      </c>
      <c r="J1190" s="325" t="str">
        <f t="shared" si="36"/>
        <v>CharInner LondonTime in serviceLess than 2 yearsTime in serviceLess than 2 years</v>
      </c>
      <c r="K1190" s="325" t="s">
        <v>479</v>
      </c>
      <c r="L1190" s="325" t="s">
        <v>480</v>
      </c>
      <c r="M1190" s="325" t="str">
        <f t="shared" si="37"/>
        <v>Time in serviceLess than 2 years</v>
      </c>
      <c r="N1190" s="325">
        <v>752.1</v>
      </c>
      <c r="O1190" s="325">
        <v>34.299999999999997</v>
      </c>
      <c r="P1190" s="325">
        <v>766</v>
      </c>
      <c r="Q1190" s="325">
        <v>33.4</v>
      </c>
    </row>
    <row r="1191" spans="1:17" x14ac:dyDescent="0.25">
      <c r="A1191" s="325">
        <v>201718</v>
      </c>
      <c r="B1191" s="325" t="s">
        <v>125</v>
      </c>
      <c r="C1191" s="325" t="s">
        <v>123</v>
      </c>
      <c r="D1191" s="325" t="s">
        <v>38</v>
      </c>
      <c r="E1191" s="325" t="s">
        <v>140</v>
      </c>
      <c r="F1191" s="325" t="s">
        <v>141</v>
      </c>
      <c r="G1191" s="325" t="s">
        <v>124</v>
      </c>
      <c r="H1191" s="325" t="s">
        <v>124</v>
      </c>
      <c r="I1191" s="325" t="s">
        <v>141</v>
      </c>
      <c r="J1191" s="325" t="str">
        <f t="shared" si="36"/>
        <v>CharInner LondonTime in service2 years or more but less than 5 yearsTime in service2 years or more but less than 5 years</v>
      </c>
      <c r="K1191" s="325" t="s">
        <v>479</v>
      </c>
      <c r="L1191" s="325" t="s">
        <v>481</v>
      </c>
      <c r="M1191" s="325" t="str">
        <f t="shared" si="37"/>
        <v>Time in service2 years or more but less than 5 years</v>
      </c>
      <c r="N1191" s="325">
        <v>508.1</v>
      </c>
      <c r="O1191" s="325">
        <v>23.2</v>
      </c>
      <c r="P1191" s="325">
        <v>528</v>
      </c>
      <c r="Q1191" s="325">
        <v>23</v>
      </c>
    </row>
    <row r="1192" spans="1:17" x14ac:dyDescent="0.25">
      <c r="A1192" s="325">
        <v>201718</v>
      </c>
      <c r="B1192" s="325" t="s">
        <v>125</v>
      </c>
      <c r="C1192" s="325" t="s">
        <v>123</v>
      </c>
      <c r="D1192" s="325" t="s">
        <v>38</v>
      </c>
      <c r="E1192" s="325" t="s">
        <v>140</v>
      </c>
      <c r="F1192" s="325" t="s">
        <v>141</v>
      </c>
      <c r="G1192" s="325" t="s">
        <v>124</v>
      </c>
      <c r="H1192" s="325" t="s">
        <v>124</v>
      </c>
      <c r="I1192" s="325" t="s">
        <v>141</v>
      </c>
      <c r="J1192" s="325" t="str">
        <f t="shared" si="36"/>
        <v>CharInner LondonTime in service5 years or more but less than 10 yearsTime in service5 years or more but less than 10 years</v>
      </c>
      <c r="K1192" s="325" t="s">
        <v>479</v>
      </c>
      <c r="L1192" s="325" t="s">
        <v>482</v>
      </c>
      <c r="M1192" s="325" t="str">
        <f t="shared" si="37"/>
        <v>Time in service5 years or more but less than 10 years</v>
      </c>
      <c r="N1192" s="325">
        <v>382.5</v>
      </c>
      <c r="O1192" s="325">
        <v>17.5</v>
      </c>
      <c r="P1192" s="325">
        <v>411</v>
      </c>
      <c r="Q1192" s="325">
        <v>17.899999999999999</v>
      </c>
    </row>
    <row r="1193" spans="1:17" x14ac:dyDescent="0.25">
      <c r="A1193" s="325">
        <v>201718</v>
      </c>
      <c r="B1193" s="325" t="s">
        <v>125</v>
      </c>
      <c r="C1193" s="325" t="s">
        <v>123</v>
      </c>
      <c r="D1193" s="325" t="s">
        <v>38</v>
      </c>
      <c r="E1193" s="325" t="s">
        <v>140</v>
      </c>
      <c r="F1193" s="325" t="s">
        <v>141</v>
      </c>
      <c r="G1193" s="325" t="s">
        <v>124</v>
      </c>
      <c r="H1193" s="325" t="s">
        <v>124</v>
      </c>
      <c r="I1193" s="325" t="s">
        <v>141</v>
      </c>
      <c r="J1193" s="325" t="str">
        <f t="shared" si="36"/>
        <v>CharInner LondonTime in service10 years or more but less than 20 yearsTime in service10 years or more but less than 20 years</v>
      </c>
      <c r="K1193" s="325" t="s">
        <v>479</v>
      </c>
      <c r="L1193" s="325" t="s">
        <v>483</v>
      </c>
      <c r="M1193" s="325" t="str">
        <f t="shared" si="37"/>
        <v>Time in service10 years or more but less than 20 years</v>
      </c>
      <c r="N1193" s="325">
        <v>424.9</v>
      </c>
      <c r="O1193" s="325">
        <v>19.399999999999999</v>
      </c>
      <c r="P1193" s="325">
        <v>454</v>
      </c>
      <c r="Q1193" s="325">
        <v>19.8</v>
      </c>
    </row>
    <row r="1194" spans="1:17" x14ac:dyDescent="0.25">
      <c r="A1194" s="325">
        <v>201718</v>
      </c>
      <c r="B1194" s="325" t="s">
        <v>125</v>
      </c>
      <c r="C1194" s="325" t="s">
        <v>123</v>
      </c>
      <c r="D1194" s="325" t="s">
        <v>38</v>
      </c>
      <c r="E1194" s="325" t="s">
        <v>140</v>
      </c>
      <c r="F1194" s="325" t="s">
        <v>141</v>
      </c>
      <c r="G1194" s="325" t="s">
        <v>124</v>
      </c>
      <c r="H1194" s="325" t="s">
        <v>124</v>
      </c>
      <c r="I1194" s="325" t="s">
        <v>141</v>
      </c>
      <c r="J1194" s="325" t="str">
        <f t="shared" si="36"/>
        <v>CharInner LondonTime in service20 years or more but less than 30 yearsTime in service20 years or more but less than 30 years</v>
      </c>
      <c r="K1194" s="325" t="s">
        <v>479</v>
      </c>
      <c r="L1194" s="325" t="s">
        <v>484</v>
      </c>
      <c r="M1194" s="325" t="str">
        <f t="shared" si="37"/>
        <v>Time in service20 years or more but less than 30 years</v>
      </c>
      <c r="N1194" s="325">
        <v>85.5</v>
      </c>
      <c r="O1194" s="325">
        <v>3.9</v>
      </c>
      <c r="P1194" s="325">
        <v>94</v>
      </c>
      <c r="Q1194" s="325">
        <v>4.0999999999999996</v>
      </c>
    </row>
    <row r="1195" spans="1:17" x14ac:dyDescent="0.25">
      <c r="A1195" s="325">
        <v>201718</v>
      </c>
      <c r="B1195" s="325" t="s">
        <v>125</v>
      </c>
      <c r="C1195" s="325" t="s">
        <v>123</v>
      </c>
      <c r="D1195" s="325" t="s">
        <v>38</v>
      </c>
      <c r="E1195" s="325" t="s">
        <v>140</v>
      </c>
      <c r="F1195" s="325" t="s">
        <v>141</v>
      </c>
      <c r="G1195" s="325" t="s">
        <v>124</v>
      </c>
      <c r="H1195" s="325" t="s">
        <v>124</v>
      </c>
      <c r="I1195" s="325" t="s">
        <v>141</v>
      </c>
      <c r="J1195" s="325" t="str">
        <f t="shared" si="36"/>
        <v>CharInner LondonTime in service30 years or moreTime in service30 years or more</v>
      </c>
      <c r="K1195" s="325" t="s">
        <v>479</v>
      </c>
      <c r="L1195" s="325" t="s">
        <v>485</v>
      </c>
      <c r="M1195" s="325" t="str">
        <f t="shared" si="37"/>
        <v>Time in service30 years or more</v>
      </c>
      <c r="N1195" s="325">
        <v>37.9</v>
      </c>
      <c r="O1195" s="325">
        <v>1.7</v>
      </c>
      <c r="P1195" s="325">
        <v>43</v>
      </c>
      <c r="Q1195" s="325">
        <v>1.9</v>
      </c>
    </row>
    <row r="1196" spans="1:17" x14ac:dyDescent="0.25">
      <c r="A1196" s="325">
        <v>201718</v>
      </c>
      <c r="B1196" s="325" t="s">
        <v>125</v>
      </c>
      <c r="C1196" s="325" t="s">
        <v>123</v>
      </c>
      <c r="D1196" s="325" t="s">
        <v>38</v>
      </c>
      <c r="E1196" s="325" t="s">
        <v>142</v>
      </c>
      <c r="F1196" s="325" t="s">
        <v>143</v>
      </c>
      <c r="G1196" s="325" t="s">
        <v>124</v>
      </c>
      <c r="H1196" s="325" t="s">
        <v>124</v>
      </c>
      <c r="I1196" s="325" t="s">
        <v>143</v>
      </c>
      <c r="J1196" s="325" t="str">
        <f t="shared" si="36"/>
        <v>CharOuter LondonTime in serviceLess than 2 yearsTime in serviceLess than 2 years</v>
      </c>
      <c r="K1196" s="325" t="s">
        <v>479</v>
      </c>
      <c r="L1196" s="325" t="s">
        <v>480</v>
      </c>
      <c r="M1196" s="325" t="str">
        <f t="shared" si="37"/>
        <v>Time in serviceLess than 2 years</v>
      </c>
      <c r="N1196" s="325">
        <v>1114</v>
      </c>
      <c r="O1196" s="325">
        <v>41.9</v>
      </c>
      <c r="P1196" s="325">
        <v>1133</v>
      </c>
      <c r="Q1196" s="325">
        <v>40.9</v>
      </c>
    </row>
    <row r="1197" spans="1:17" x14ac:dyDescent="0.25">
      <c r="A1197" s="325">
        <v>201718</v>
      </c>
      <c r="B1197" s="325" t="s">
        <v>125</v>
      </c>
      <c r="C1197" s="325" t="s">
        <v>123</v>
      </c>
      <c r="D1197" s="325" t="s">
        <v>38</v>
      </c>
      <c r="E1197" s="325" t="s">
        <v>142</v>
      </c>
      <c r="F1197" s="325" t="s">
        <v>143</v>
      </c>
      <c r="G1197" s="325" t="s">
        <v>124</v>
      </c>
      <c r="H1197" s="325" t="s">
        <v>124</v>
      </c>
      <c r="I1197" s="325" t="s">
        <v>143</v>
      </c>
      <c r="J1197" s="325" t="str">
        <f t="shared" si="36"/>
        <v>CharOuter LondonTime in service2 years or more but less than 5 yearsTime in service2 years or more but less than 5 years</v>
      </c>
      <c r="K1197" s="325" t="s">
        <v>479</v>
      </c>
      <c r="L1197" s="325" t="s">
        <v>481</v>
      </c>
      <c r="M1197" s="325" t="str">
        <f t="shared" si="37"/>
        <v>Time in service2 years or more but less than 5 years</v>
      </c>
      <c r="N1197" s="325">
        <v>806.7</v>
      </c>
      <c r="O1197" s="325">
        <v>30.3</v>
      </c>
      <c r="P1197" s="325">
        <v>842</v>
      </c>
      <c r="Q1197" s="325">
        <v>30.4</v>
      </c>
    </row>
    <row r="1198" spans="1:17" x14ac:dyDescent="0.25">
      <c r="A1198" s="325">
        <v>201718</v>
      </c>
      <c r="B1198" s="325" t="s">
        <v>125</v>
      </c>
      <c r="C1198" s="325" t="s">
        <v>123</v>
      </c>
      <c r="D1198" s="325" t="s">
        <v>38</v>
      </c>
      <c r="E1198" s="325" t="s">
        <v>142</v>
      </c>
      <c r="F1198" s="325" t="s">
        <v>143</v>
      </c>
      <c r="G1198" s="325" t="s">
        <v>124</v>
      </c>
      <c r="H1198" s="325" t="s">
        <v>124</v>
      </c>
      <c r="I1198" s="325" t="s">
        <v>143</v>
      </c>
      <c r="J1198" s="325" t="str">
        <f t="shared" si="36"/>
        <v>CharOuter LondonTime in service5 years or more but less than 10 yearsTime in service5 years or more but less than 10 years</v>
      </c>
      <c r="K1198" s="325" t="s">
        <v>479</v>
      </c>
      <c r="L1198" s="325" t="s">
        <v>482</v>
      </c>
      <c r="M1198" s="325" t="str">
        <f t="shared" si="37"/>
        <v>Time in service5 years or more but less than 10 years</v>
      </c>
      <c r="N1198" s="325">
        <v>309.7</v>
      </c>
      <c r="O1198" s="325">
        <v>11.6</v>
      </c>
      <c r="P1198" s="325">
        <v>330</v>
      </c>
      <c r="Q1198" s="325">
        <v>11.9</v>
      </c>
    </row>
    <row r="1199" spans="1:17" x14ac:dyDescent="0.25">
      <c r="A1199" s="325">
        <v>201718</v>
      </c>
      <c r="B1199" s="325" t="s">
        <v>125</v>
      </c>
      <c r="C1199" s="325" t="s">
        <v>123</v>
      </c>
      <c r="D1199" s="325" t="s">
        <v>38</v>
      </c>
      <c r="E1199" s="325" t="s">
        <v>142</v>
      </c>
      <c r="F1199" s="325" t="s">
        <v>143</v>
      </c>
      <c r="G1199" s="325" t="s">
        <v>124</v>
      </c>
      <c r="H1199" s="325" t="s">
        <v>124</v>
      </c>
      <c r="I1199" s="325" t="s">
        <v>143</v>
      </c>
      <c r="J1199" s="325" t="str">
        <f t="shared" si="36"/>
        <v>CharOuter LondonTime in service10 years or more but less than 20 yearsTime in service10 years or more but less than 20 years</v>
      </c>
      <c r="K1199" s="325" t="s">
        <v>479</v>
      </c>
      <c r="L1199" s="325" t="s">
        <v>483</v>
      </c>
      <c r="M1199" s="325" t="str">
        <f t="shared" si="37"/>
        <v>Time in service10 years or more but less than 20 years</v>
      </c>
      <c r="N1199" s="325">
        <v>318</v>
      </c>
      <c r="O1199" s="325">
        <v>12</v>
      </c>
      <c r="P1199" s="325">
        <v>346</v>
      </c>
      <c r="Q1199" s="325">
        <v>12.5</v>
      </c>
    </row>
    <row r="1200" spans="1:17" x14ac:dyDescent="0.25">
      <c r="A1200" s="325">
        <v>201718</v>
      </c>
      <c r="B1200" s="325" t="s">
        <v>125</v>
      </c>
      <c r="C1200" s="325" t="s">
        <v>123</v>
      </c>
      <c r="D1200" s="325" t="s">
        <v>38</v>
      </c>
      <c r="E1200" s="325" t="s">
        <v>142</v>
      </c>
      <c r="F1200" s="325" t="s">
        <v>143</v>
      </c>
      <c r="G1200" s="325" t="s">
        <v>124</v>
      </c>
      <c r="H1200" s="325" t="s">
        <v>124</v>
      </c>
      <c r="I1200" s="325" t="s">
        <v>143</v>
      </c>
      <c r="J1200" s="325" t="str">
        <f t="shared" si="36"/>
        <v>CharOuter LondonTime in service20 years or more but less than 30 yearsTime in service20 years or more but less than 30 years</v>
      </c>
      <c r="K1200" s="325" t="s">
        <v>479</v>
      </c>
      <c r="L1200" s="325" t="s">
        <v>484</v>
      </c>
      <c r="M1200" s="325" t="str">
        <f t="shared" si="37"/>
        <v>Time in service20 years or more but less than 30 years</v>
      </c>
      <c r="N1200" s="325">
        <v>83.1</v>
      </c>
      <c r="O1200" s="325">
        <v>3.1</v>
      </c>
      <c r="P1200" s="325">
        <v>91</v>
      </c>
      <c r="Q1200" s="325">
        <v>3.3</v>
      </c>
    </row>
    <row r="1201" spans="1:17" x14ac:dyDescent="0.25">
      <c r="A1201" s="325">
        <v>201718</v>
      </c>
      <c r="B1201" s="325" t="s">
        <v>125</v>
      </c>
      <c r="C1201" s="325" t="s">
        <v>123</v>
      </c>
      <c r="D1201" s="325" t="s">
        <v>38</v>
      </c>
      <c r="E1201" s="325" t="s">
        <v>142</v>
      </c>
      <c r="F1201" s="325" t="s">
        <v>143</v>
      </c>
      <c r="G1201" s="325" t="s">
        <v>124</v>
      </c>
      <c r="H1201" s="325" t="s">
        <v>124</v>
      </c>
      <c r="I1201" s="325" t="s">
        <v>143</v>
      </c>
      <c r="J1201" s="325" t="str">
        <f t="shared" si="36"/>
        <v>CharOuter LondonTime in service30 years or moreTime in service30 years or more</v>
      </c>
      <c r="K1201" s="325" t="s">
        <v>479</v>
      </c>
      <c r="L1201" s="325" t="s">
        <v>485</v>
      </c>
      <c r="M1201" s="325" t="str">
        <f t="shared" si="37"/>
        <v>Time in service30 years or more</v>
      </c>
      <c r="N1201" s="325">
        <v>28</v>
      </c>
      <c r="O1201" s="325">
        <v>1.1000000000000001</v>
      </c>
      <c r="P1201" s="325">
        <v>30</v>
      </c>
      <c r="Q1201" s="325">
        <v>1.1000000000000001</v>
      </c>
    </row>
    <row r="1202" spans="1:17" x14ac:dyDescent="0.25">
      <c r="A1202" s="325">
        <v>201718</v>
      </c>
      <c r="B1202" s="325" t="s">
        <v>144</v>
      </c>
      <c r="C1202" s="325" t="s">
        <v>123</v>
      </c>
      <c r="D1202" s="325" t="s">
        <v>38</v>
      </c>
      <c r="E1202" s="325" t="s">
        <v>126</v>
      </c>
      <c r="F1202" s="325" t="s">
        <v>127</v>
      </c>
      <c r="G1202" s="325">
        <v>841</v>
      </c>
      <c r="H1202" s="325" t="s">
        <v>145</v>
      </c>
      <c r="I1202" s="325" t="s">
        <v>146</v>
      </c>
      <c r="J1202" s="325" t="str">
        <f t="shared" si="36"/>
        <v>CharDarlingtonTime in serviceLess than 2 yearsTime in serviceLess than 2 years</v>
      </c>
      <c r="K1202" s="325" t="s">
        <v>479</v>
      </c>
      <c r="L1202" s="325" t="s">
        <v>480</v>
      </c>
      <c r="M1202" s="325" t="str">
        <f t="shared" si="37"/>
        <v>Time in serviceLess than 2 years</v>
      </c>
      <c r="N1202" s="325">
        <v>44.8</v>
      </c>
      <c r="O1202" s="325">
        <v>57.4</v>
      </c>
      <c r="P1202" s="325">
        <v>46</v>
      </c>
      <c r="Q1202" s="325">
        <v>54.8</v>
      </c>
    </row>
    <row r="1203" spans="1:17" x14ac:dyDescent="0.25">
      <c r="A1203" s="325">
        <v>201718</v>
      </c>
      <c r="B1203" s="325" t="s">
        <v>144</v>
      </c>
      <c r="C1203" s="325" t="s">
        <v>123</v>
      </c>
      <c r="D1203" s="325" t="s">
        <v>38</v>
      </c>
      <c r="E1203" s="325" t="s">
        <v>126</v>
      </c>
      <c r="F1203" s="325" t="s">
        <v>127</v>
      </c>
      <c r="G1203" s="325">
        <v>841</v>
      </c>
      <c r="H1203" s="325" t="s">
        <v>145</v>
      </c>
      <c r="I1203" s="325" t="s">
        <v>146</v>
      </c>
      <c r="J1203" s="325" t="str">
        <f t="shared" si="36"/>
        <v>CharDarlingtonTime in service2 years or more but less than 5 yearsTime in service2 years or more but less than 5 years</v>
      </c>
      <c r="K1203" s="325" t="s">
        <v>479</v>
      </c>
      <c r="L1203" s="325" t="s">
        <v>481</v>
      </c>
      <c r="M1203" s="325" t="str">
        <f t="shared" si="37"/>
        <v>Time in service2 years or more but less than 5 years</v>
      </c>
      <c r="N1203" s="325">
        <v>15.6</v>
      </c>
      <c r="O1203" s="325">
        <v>20</v>
      </c>
      <c r="P1203" s="325">
        <v>18</v>
      </c>
      <c r="Q1203" s="325">
        <v>21.4</v>
      </c>
    </row>
    <row r="1204" spans="1:17" x14ac:dyDescent="0.25">
      <c r="A1204" s="325">
        <v>201718</v>
      </c>
      <c r="B1204" s="325" t="s">
        <v>144</v>
      </c>
      <c r="C1204" s="325" t="s">
        <v>123</v>
      </c>
      <c r="D1204" s="325" t="s">
        <v>38</v>
      </c>
      <c r="E1204" s="325" t="s">
        <v>126</v>
      </c>
      <c r="F1204" s="325" t="s">
        <v>127</v>
      </c>
      <c r="G1204" s="325">
        <v>841</v>
      </c>
      <c r="H1204" s="325" t="s">
        <v>145</v>
      </c>
      <c r="I1204" s="325" t="s">
        <v>146</v>
      </c>
      <c r="J1204" s="325" t="str">
        <f t="shared" si="36"/>
        <v>CharDarlingtonTime in service5 years or more but less than 10 yearsTime in service5 years or more but less than 10 years</v>
      </c>
      <c r="K1204" s="325" t="s">
        <v>479</v>
      </c>
      <c r="L1204" s="325" t="s">
        <v>482</v>
      </c>
      <c r="M1204" s="325" t="str">
        <f t="shared" si="37"/>
        <v>Time in service5 years or more but less than 10 years</v>
      </c>
      <c r="N1204" s="325">
        <v>12</v>
      </c>
      <c r="O1204" s="325">
        <v>15.4</v>
      </c>
      <c r="P1204" s="325">
        <v>14</v>
      </c>
      <c r="Q1204" s="325">
        <v>16.7</v>
      </c>
    </row>
    <row r="1205" spans="1:17" x14ac:dyDescent="0.25">
      <c r="A1205" s="325">
        <v>201718</v>
      </c>
      <c r="B1205" s="325" t="s">
        <v>144</v>
      </c>
      <c r="C1205" s="325" t="s">
        <v>123</v>
      </c>
      <c r="D1205" s="325" t="s">
        <v>38</v>
      </c>
      <c r="E1205" s="325" t="s">
        <v>126</v>
      </c>
      <c r="F1205" s="325" t="s">
        <v>127</v>
      </c>
      <c r="G1205" s="325">
        <v>841</v>
      </c>
      <c r="H1205" s="325" t="s">
        <v>145</v>
      </c>
      <c r="I1205" s="325" t="s">
        <v>146</v>
      </c>
      <c r="J1205" s="325" t="str">
        <f t="shared" si="36"/>
        <v>CharDarlingtonTime in service10 years or more but less than 20 yearsTime in service10 years or more but less than 20 years</v>
      </c>
      <c r="K1205" s="325" t="s">
        <v>479</v>
      </c>
      <c r="L1205" s="325" t="s">
        <v>483</v>
      </c>
      <c r="M1205" s="325" t="str">
        <f t="shared" si="37"/>
        <v>Time in service10 years or more but less than 20 years</v>
      </c>
      <c r="N1205" s="325">
        <v>4.5999999999999996</v>
      </c>
      <c r="O1205" s="325">
        <v>5.9</v>
      </c>
      <c r="P1205" s="325">
        <v>5</v>
      </c>
      <c r="Q1205" s="325">
        <v>6</v>
      </c>
    </row>
    <row r="1206" spans="1:17" x14ac:dyDescent="0.25">
      <c r="A1206" s="325">
        <v>201718</v>
      </c>
      <c r="B1206" s="325" t="s">
        <v>144</v>
      </c>
      <c r="C1206" s="325" t="s">
        <v>123</v>
      </c>
      <c r="D1206" s="325" t="s">
        <v>38</v>
      </c>
      <c r="E1206" s="325" t="s">
        <v>126</v>
      </c>
      <c r="F1206" s="325" t="s">
        <v>127</v>
      </c>
      <c r="G1206" s="325">
        <v>841</v>
      </c>
      <c r="H1206" s="325" t="s">
        <v>145</v>
      </c>
      <c r="I1206" s="325" t="s">
        <v>146</v>
      </c>
      <c r="J1206" s="325" t="str">
        <f t="shared" si="36"/>
        <v>CharDarlingtonTime in service20 years or more but less than 30 yearsTime in service20 years or more but less than 30 years</v>
      </c>
      <c r="K1206" s="325" t="s">
        <v>479</v>
      </c>
      <c r="L1206" s="325" t="s">
        <v>484</v>
      </c>
      <c r="M1206" s="325" t="str">
        <f t="shared" si="37"/>
        <v>Time in service20 years or more but less than 30 years</v>
      </c>
      <c r="N1206" s="325">
        <v>1</v>
      </c>
      <c r="O1206" s="325">
        <v>1.3</v>
      </c>
      <c r="P1206" s="325">
        <v>1</v>
      </c>
      <c r="Q1206" s="325">
        <v>1.2</v>
      </c>
    </row>
    <row r="1207" spans="1:17" x14ac:dyDescent="0.25">
      <c r="A1207" s="325">
        <v>201718</v>
      </c>
      <c r="B1207" s="325" t="s">
        <v>144</v>
      </c>
      <c r="C1207" s="325" t="s">
        <v>123</v>
      </c>
      <c r="D1207" s="325" t="s">
        <v>38</v>
      </c>
      <c r="E1207" s="325" t="s">
        <v>126</v>
      </c>
      <c r="F1207" s="325" t="s">
        <v>127</v>
      </c>
      <c r="G1207" s="325">
        <v>841</v>
      </c>
      <c r="H1207" s="325" t="s">
        <v>145</v>
      </c>
      <c r="I1207" s="325" t="s">
        <v>146</v>
      </c>
      <c r="J1207" s="325" t="str">
        <f t="shared" si="36"/>
        <v>CharDarlingtonTime in service30 years or moreTime in service30 years or more</v>
      </c>
      <c r="K1207" s="325" t="s">
        <v>479</v>
      </c>
      <c r="L1207" s="325" t="s">
        <v>485</v>
      </c>
      <c r="M1207" s="325" t="str">
        <f t="shared" si="37"/>
        <v>Time in service30 years or more</v>
      </c>
      <c r="N1207" s="325">
        <v>0</v>
      </c>
      <c r="O1207" s="325">
        <v>0</v>
      </c>
      <c r="P1207" s="325">
        <v>0</v>
      </c>
      <c r="Q1207" s="325">
        <v>0</v>
      </c>
    </row>
    <row r="1208" spans="1:17" x14ac:dyDescent="0.25">
      <c r="A1208" s="325">
        <v>201718</v>
      </c>
      <c r="B1208" s="325" t="s">
        <v>144</v>
      </c>
      <c r="C1208" s="325" t="s">
        <v>123</v>
      </c>
      <c r="D1208" s="325" t="s">
        <v>38</v>
      </c>
      <c r="E1208" s="325" t="s">
        <v>126</v>
      </c>
      <c r="F1208" s="325" t="s">
        <v>127</v>
      </c>
      <c r="G1208" s="325">
        <v>840</v>
      </c>
      <c r="H1208" s="325" t="s">
        <v>147</v>
      </c>
      <c r="I1208" s="325" t="s">
        <v>148</v>
      </c>
      <c r="J1208" s="325" t="str">
        <f t="shared" si="36"/>
        <v>CharDurhamTime in serviceLess than 2 yearsTime in serviceLess than 2 years</v>
      </c>
      <c r="K1208" s="325" t="s">
        <v>479</v>
      </c>
      <c r="L1208" s="325" t="s">
        <v>480</v>
      </c>
      <c r="M1208" s="325" t="str">
        <f t="shared" si="37"/>
        <v>Time in serviceLess than 2 years</v>
      </c>
      <c r="N1208" s="325">
        <v>72.400000000000006</v>
      </c>
      <c r="O1208" s="325">
        <v>28.5</v>
      </c>
      <c r="P1208" s="325">
        <v>74</v>
      </c>
      <c r="Q1208" s="325">
        <v>27.6</v>
      </c>
    </row>
    <row r="1209" spans="1:17" x14ac:dyDescent="0.25">
      <c r="A1209" s="325">
        <v>201718</v>
      </c>
      <c r="B1209" s="325" t="s">
        <v>144</v>
      </c>
      <c r="C1209" s="325" t="s">
        <v>123</v>
      </c>
      <c r="D1209" s="325" t="s">
        <v>38</v>
      </c>
      <c r="E1209" s="325" t="s">
        <v>126</v>
      </c>
      <c r="F1209" s="325" t="s">
        <v>127</v>
      </c>
      <c r="G1209" s="325">
        <v>840</v>
      </c>
      <c r="H1209" s="325" t="s">
        <v>147</v>
      </c>
      <c r="I1209" s="325" t="s">
        <v>148</v>
      </c>
      <c r="J1209" s="325" t="str">
        <f t="shared" si="36"/>
        <v>CharDurhamTime in service2 years or more but less than 5 yearsTime in service2 years or more but less than 5 years</v>
      </c>
      <c r="K1209" s="325" t="s">
        <v>479</v>
      </c>
      <c r="L1209" s="325" t="s">
        <v>481</v>
      </c>
      <c r="M1209" s="325" t="str">
        <f t="shared" si="37"/>
        <v>Time in service2 years or more but less than 5 years</v>
      </c>
      <c r="N1209" s="325">
        <v>57.1</v>
      </c>
      <c r="O1209" s="325">
        <v>22.5</v>
      </c>
      <c r="P1209" s="325">
        <v>59</v>
      </c>
      <c r="Q1209" s="325">
        <v>22</v>
      </c>
    </row>
    <row r="1210" spans="1:17" x14ac:dyDescent="0.25">
      <c r="A1210" s="325">
        <v>201718</v>
      </c>
      <c r="B1210" s="325" t="s">
        <v>144</v>
      </c>
      <c r="C1210" s="325" t="s">
        <v>123</v>
      </c>
      <c r="D1210" s="325" t="s">
        <v>38</v>
      </c>
      <c r="E1210" s="325" t="s">
        <v>126</v>
      </c>
      <c r="F1210" s="325" t="s">
        <v>127</v>
      </c>
      <c r="G1210" s="325">
        <v>840</v>
      </c>
      <c r="H1210" s="325" t="s">
        <v>147</v>
      </c>
      <c r="I1210" s="325" t="s">
        <v>148</v>
      </c>
      <c r="J1210" s="325" t="str">
        <f t="shared" si="36"/>
        <v>CharDurhamTime in service5 years or more but less than 10 yearsTime in service5 years or more but less than 10 years</v>
      </c>
      <c r="K1210" s="325" t="s">
        <v>479</v>
      </c>
      <c r="L1210" s="325" t="s">
        <v>482</v>
      </c>
      <c r="M1210" s="325" t="str">
        <f t="shared" si="37"/>
        <v>Time in service5 years or more but less than 10 years</v>
      </c>
      <c r="N1210" s="325">
        <v>50.7</v>
      </c>
      <c r="O1210" s="325">
        <v>19.899999999999999</v>
      </c>
      <c r="P1210" s="325">
        <v>54</v>
      </c>
      <c r="Q1210" s="325">
        <v>20.100000000000001</v>
      </c>
    </row>
    <row r="1211" spans="1:17" x14ac:dyDescent="0.25">
      <c r="A1211" s="325">
        <v>201718</v>
      </c>
      <c r="B1211" s="325" t="s">
        <v>144</v>
      </c>
      <c r="C1211" s="325" t="s">
        <v>123</v>
      </c>
      <c r="D1211" s="325" t="s">
        <v>38</v>
      </c>
      <c r="E1211" s="325" t="s">
        <v>126</v>
      </c>
      <c r="F1211" s="325" t="s">
        <v>127</v>
      </c>
      <c r="G1211" s="325">
        <v>840</v>
      </c>
      <c r="H1211" s="325" t="s">
        <v>147</v>
      </c>
      <c r="I1211" s="325" t="s">
        <v>148</v>
      </c>
      <c r="J1211" s="325" t="str">
        <f t="shared" si="36"/>
        <v>CharDurhamTime in service10 years or more but less than 20 yearsTime in service10 years or more but less than 20 years</v>
      </c>
      <c r="K1211" s="325" t="s">
        <v>479</v>
      </c>
      <c r="L1211" s="325" t="s">
        <v>483</v>
      </c>
      <c r="M1211" s="325" t="str">
        <f t="shared" si="37"/>
        <v>Time in service10 years or more but less than 20 years</v>
      </c>
      <c r="N1211" s="325">
        <v>47.1</v>
      </c>
      <c r="O1211" s="325">
        <v>18.5</v>
      </c>
      <c r="P1211" s="325">
        <v>51</v>
      </c>
      <c r="Q1211" s="325">
        <v>19</v>
      </c>
    </row>
    <row r="1212" spans="1:17" x14ac:dyDescent="0.25">
      <c r="A1212" s="325">
        <v>201718</v>
      </c>
      <c r="B1212" s="325" t="s">
        <v>144</v>
      </c>
      <c r="C1212" s="325" t="s">
        <v>123</v>
      </c>
      <c r="D1212" s="325" t="s">
        <v>38</v>
      </c>
      <c r="E1212" s="325" t="s">
        <v>126</v>
      </c>
      <c r="F1212" s="325" t="s">
        <v>127</v>
      </c>
      <c r="G1212" s="325">
        <v>840</v>
      </c>
      <c r="H1212" s="325" t="s">
        <v>147</v>
      </c>
      <c r="I1212" s="325" t="s">
        <v>148</v>
      </c>
      <c r="J1212" s="325" t="str">
        <f t="shared" si="36"/>
        <v>CharDurhamTime in service20 years or more but less than 30 yearsTime in service20 years or more but less than 30 years</v>
      </c>
      <c r="K1212" s="325" t="s">
        <v>479</v>
      </c>
      <c r="L1212" s="325" t="s">
        <v>484</v>
      </c>
      <c r="M1212" s="325" t="str">
        <f t="shared" si="37"/>
        <v>Time in service20 years or more but less than 30 years</v>
      </c>
      <c r="N1212" s="325">
        <v>21.3</v>
      </c>
      <c r="O1212" s="325">
        <v>8.4</v>
      </c>
      <c r="P1212" s="325">
        <v>23</v>
      </c>
      <c r="Q1212" s="325">
        <v>8.6</v>
      </c>
    </row>
    <row r="1213" spans="1:17" x14ac:dyDescent="0.25">
      <c r="A1213" s="325">
        <v>201718</v>
      </c>
      <c r="B1213" s="325" t="s">
        <v>144</v>
      </c>
      <c r="C1213" s="325" t="s">
        <v>123</v>
      </c>
      <c r="D1213" s="325" t="s">
        <v>38</v>
      </c>
      <c r="E1213" s="325" t="s">
        <v>126</v>
      </c>
      <c r="F1213" s="325" t="s">
        <v>127</v>
      </c>
      <c r="G1213" s="325">
        <v>840</v>
      </c>
      <c r="H1213" s="325" t="s">
        <v>147</v>
      </c>
      <c r="I1213" s="325" t="s">
        <v>148</v>
      </c>
      <c r="J1213" s="325" t="str">
        <f t="shared" si="36"/>
        <v>CharDurhamTime in service30 years or moreTime in service30 years or more</v>
      </c>
      <c r="K1213" s="325" t="s">
        <v>479</v>
      </c>
      <c r="L1213" s="325" t="s">
        <v>485</v>
      </c>
      <c r="M1213" s="325" t="str">
        <f t="shared" si="37"/>
        <v>Time in service30 years or more</v>
      </c>
      <c r="N1213" s="325">
        <v>5.7</v>
      </c>
      <c r="O1213" s="325">
        <v>2.2000000000000002</v>
      </c>
      <c r="P1213" s="325">
        <v>7</v>
      </c>
      <c r="Q1213" s="325">
        <v>2.6</v>
      </c>
    </row>
    <row r="1214" spans="1:17" x14ac:dyDescent="0.25">
      <c r="A1214" s="325">
        <v>201718</v>
      </c>
      <c r="B1214" s="325" t="s">
        <v>144</v>
      </c>
      <c r="C1214" s="325" t="s">
        <v>123</v>
      </c>
      <c r="D1214" s="325" t="s">
        <v>38</v>
      </c>
      <c r="E1214" s="325" t="s">
        <v>126</v>
      </c>
      <c r="F1214" s="325" t="s">
        <v>127</v>
      </c>
      <c r="G1214" s="325">
        <v>390</v>
      </c>
      <c r="H1214" s="325" t="s">
        <v>149</v>
      </c>
      <c r="I1214" s="325" t="s">
        <v>150</v>
      </c>
      <c r="J1214" s="325" t="str">
        <f t="shared" si="36"/>
        <v>CharGatesheadTime in serviceLess than 2 yearsTime in serviceLess than 2 years</v>
      </c>
      <c r="K1214" s="325" t="s">
        <v>479</v>
      </c>
      <c r="L1214" s="325" t="s">
        <v>480</v>
      </c>
      <c r="M1214" s="325" t="str">
        <f t="shared" si="37"/>
        <v>Time in serviceLess than 2 years</v>
      </c>
      <c r="N1214" s="325">
        <v>48.9</v>
      </c>
      <c r="O1214" s="325">
        <v>33.4</v>
      </c>
      <c r="P1214" s="325">
        <v>50</v>
      </c>
      <c r="Q1214" s="325">
        <v>31.8</v>
      </c>
    </row>
    <row r="1215" spans="1:17" x14ac:dyDescent="0.25">
      <c r="A1215" s="325">
        <v>201718</v>
      </c>
      <c r="B1215" s="325" t="s">
        <v>144</v>
      </c>
      <c r="C1215" s="325" t="s">
        <v>123</v>
      </c>
      <c r="D1215" s="325" t="s">
        <v>38</v>
      </c>
      <c r="E1215" s="325" t="s">
        <v>126</v>
      </c>
      <c r="F1215" s="325" t="s">
        <v>127</v>
      </c>
      <c r="G1215" s="325">
        <v>390</v>
      </c>
      <c r="H1215" s="325" t="s">
        <v>149</v>
      </c>
      <c r="I1215" s="325" t="s">
        <v>150</v>
      </c>
      <c r="J1215" s="325" t="str">
        <f t="shared" si="36"/>
        <v>CharGatesheadTime in service2 years or more but less than 5 yearsTime in service2 years or more but less than 5 years</v>
      </c>
      <c r="K1215" s="325" t="s">
        <v>479</v>
      </c>
      <c r="L1215" s="325" t="s">
        <v>481</v>
      </c>
      <c r="M1215" s="325" t="str">
        <f t="shared" si="37"/>
        <v>Time in service2 years or more but less than 5 years</v>
      </c>
      <c r="N1215" s="325">
        <v>35.200000000000003</v>
      </c>
      <c r="O1215" s="325">
        <v>24</v>
      </c>
      <c r="P1215" s="325">
        <v>37</v>
      </c>
      <c r="Q1215" s="325">
        <v>23.6</v>
      </c>
    </row>
    <row r="1216" spans="1:17" x14ac:dyDescent="0.25">
      <c r="A1216" s="325">
        <v>201718</v>
      </c>
      <c r="B1216" s="325" t="s">
        <v>144</v>
      </c>
      <c r="C1216" s="325" t="s">
        <v>123</v>
      </c>
      <c r="D1216" s="325" t="s">
        <v>38</v>
      </c>
      <c r="E1216" s="325" t="s">
        <v>126</v>
      </c>
      <c r="F1216" s="325" t="s">
        <v>127</v>
      </c>
      <c r="G1216" s="325">
        <v>390</v>
      </c>
      <c r="H1216" s="325" t="s">
        <v>149</v>
      </c>
      <c r="I1216" s="325" t="s">
        <v>150</v>
      </c>
      <c r="J1216" s="325" t="str">
        <f t="shared" si="36"/>
        <v>CharGatesheadTime in service5 years or more but less than 10 yearsTime in service5 years or more but less than 10 years</v>
      </c>
      <c r="K1216" s="325" t="s">
        <v>479</v>
      </c>
      <c r="L1216" s="325" t="s">
        <v>482</v>
      </c>
      <c r="M1216" s="325" t="str">
        <f t="shared" si="37"/>
        <v>Time in service5 years or more but less than 10 years</v>
      </c>
      <c r="N1216" s="325">
        <v>30.7</v>
      </c>
      <c r="O1216" s="325">
        <v>20.9</v>
      </c>
      <c r="P1216" s="325">
        <v>35</v>
      </c>
      <c r="Q1216" s="325">
        <v>22.3</v>
      </c>
    </row>
    <row r="1217" spans="1:17" x14ac:dyDescent="0.25">
      <c r="A1217" s="325">
        <v>201718</v>
      </c>
      <c r="B1217" s="325" t="s">
        <v>144</v>
      </c>
      <c r="C1217" s="325" t="s">
        <v>123</v>
      </c>
      <c r="D1217" s="325" t="s">
        <v>38</v>
      </c>
      <c r="E1217" s="325" t="s">
        <v>126</v>
      </c>
      <c r="F1217" s="325" t="s">
        <v>127</v>
      </c>
      <c r="G1217" s="325">
        <v>390</v>
      </c>
      <c r="H1217" s="325" t="s">
        <v>149</v>
      </c>
      <c r="I1217" s="325" t="s">
        <v>150</v>
      </c>
      <c r="J1217" s="325" t="str">
        <f t="shared" si="36"/>
        <v>CharGatesheadTime in service10 years or more but less than 20 yearsTime in service10 years or more but less than 20 years</v>
      </c>
      <c r="K1217" s="325" t="s">
        <v>479</v>
      </c>
      <c r="L1217" s="325" t="s">
        <v>483</v>
      </c>
      <c r="M1217" s="325" t="str">
        <f t="shared" si="37"/>
        <v>Time in service10 years or more but less than 20 years</v>
      </c>
      <c r="N1217" s="325">
        <v>17.3</v>
      </c>
      <c r="O1217" s="325">
        <v>11.8</v>
      </c>
      <c r="P1217" s="325">
        <v>19</v>
      </c>
      <c r="Q1217" s="325">
        <v>12.1</v>
      </c>
    </row>
    <row r="1218" spans="1:17" x14ac:dyDescent="0.25">
      <c r="A1218" s="325">
        <v>201718</v>
      </c>
      <c r="B1218" s="325" t="s">
        <v>144</v>
      </c>
      <c r="C1218" s="325" t="s">
        <v>123</v>
      </c>
      <c r="D1218" s="325" t="s">
        <v>38</v>
      </c>
      <c r="E1218" s="325" t="s">
        <v>126</v>
      </c>
      <c r="F1218" s="325" t="s">
        <v>127</v>
      </c>
      <c r="G1218" s="325">
        <v>390</v>
      </c>
      <c r="H1218" s="325" t="s">
        <v>149</v>
      </c>
      <c r="I1218" s="325" t="s">
        <v>150</v>
      </c>
      <c r="J1218" s="325" t="str">
        <f t="shared" si="36"/>
        <v>CharGatesheadTime in service20 years or more but less than 30 yearsTime in service20 years or more but less than 30 years</v>
      </c>
      <c r="K1218" s="325" t="s">
        <v>479</v>
      </c>
      <c r="L1218" s="325" t="s">
        <v>484</v>
      </c>
      <c r="M1218" s="325" t="str">
        <f t="shared" si="37"/>
        <v>Time in service20 years or more but less than 30 years</v>
      </c>
      <c r="N1218" s="325">
        <v>12.4</v>
      </c>
      <c r="O1218" s="325">
        <v>8.5</v>
      </c>
      <c r="P1218" s="325">
        <v>14</v>
      </c>
      <c r="Q1218" s="325">
        <v>8.9</v>
      </c>
    </row>
    <row r="1219" spans="1:17" x14ac:dyDescent="0.25">
      <c r="A1219" s="325">
        <v>201718</v>
      </c>
      <c r="B1219" s="325" t="s">
        <v>144</v>
      </c>
      <c r="C1219" s="325" t="s">
        <v>123</v>
      </c>
      <c r="D1219" s="325" t="s">
        <v>38</v>
      </c>
      <c r="E1219" s="325" t="s">
        <v>126</v>
      </c>
      <c r="F1219" s="325" t="s">
        <v>127</v>
      </c>
      <c r="G1219" s="325">
        <v>390</v>
      </c>
      <c r="H1219" s="325" t="s">
        <v>149</v>
      </c>
      <c r="I1219" s="325" t="s">
        <v>150</v>
      </c>
      <c r="J1219" s="325" t="str">
        <f t="shared" ref="J1219:J1282" si="38">CONCATENATE("Char",I1219,K1219,L1219,M1219)</f>
        <v>CharGatesheadTime in service30 years or moreTime in service30 years or more</v>
      </c>
      <c r="K1219" s="325" t="s">
        <v>479</v>
      </c>
      <c r="L1219" s="325" t="s">
        <v>485</v>
      </c>
      <c r="M1219" s="325" t="str">
        <f t="shared" ref="M1219:M1282" si="39">CONCATENATE(K1219,L1219,)</f>
        <v>Time in service30 years or more</v>
      </c>
      <c r="N1219" s="325">
        <v>2</v>
      </c>
      <c r="O1219" s="325">
        <v>1.4</v>
      </c>
      <c r="P1219" s="325">
        <v>2</v>
      </c>
      <c r="Q1219" s="325">
        <v>1.3</v>
      </c>
    </row>
    <row r="1220" spans="1:17" x14ac:dyDescent="0.25">
      <c r="A1220" s="325">
        <v>201718</v>
      </c>
      <c r="B1220" s="325" t="s">
        <v>144</v>
      </c>
      <c r="C1220" s="325" t="s">
        <v>123</v>
      </c>
      <c r="D1220" s="325" t="s">
        <v>38</v>
      </c>
      <c r="E1220" s="325" t="s">
        <v>126</v>
      </c>
      <c r="F1220" s="325" t="s">
        <v>127</v>
      </c>
      <c r="G1220" s="325">
        <v>805</v>
      </c>
      <c r="H1220" s="325" t="s">
        <v>151</v>
      </c>
      <c r="I1220" s="325" t="s">
        <v>152</v>
      </c>
      <c r="J1220" s="325" t="str">
        <f t="shared" si="38"/>
        <v>CharHartlepoolTime in serviceLess than 2 yearsTime in serviceLess than 2 years</v>
      </c>
      <c r="K1220" s="325" t="s">
        <v>479</v>
      </c>
      <c r="L1220" s="325" t="s">
        <v>480</v>
      </c>
      <c r="M1220" s="325" t="str">
        <f t="shared" si="39"/>
        <v>Time in serviceLess than 2 years</v>
      </c>
      <c r="N1220" s="325">
        <v>42.4</v>
      </c>
      <c r="O1220" s="325">
        <v>38.6</v>
      </c>
      <c r="P1220" s="325">
        <v>43</v>
      </c>
      <c r="Q1220" s="325">
        <v>38.1</v>
      </c>
    </row>
    <row r="1221" spans="1:17" x14ac:dyDescent="0.25">
      <c r="A1221" s="325">
        <v>201718</v>
      </c>
      <c r="B1221" s="325" t="s">
        <v>144</v>
      </c>
      <c r="C1221" s="325" t="s">
        <v>123</v>
      </c>
      <c r="D1221" s="325" t="s">
        <v>38</v>
      </c>
      <c r="E1221" s="325" t="s">
        <v>126</v>
      </c>
      <c r="F1221" s="325" t="s">
        <v>127</v>
      </c>
      <c r="G1221" s="325">
        <v>805</v>
      </c>
      <c r="H1221" s="325" t="s">
        <v>151</v>
      </c>
      <c r="I1221" s="325" t="s">
        <v>152</v>
      </c>
      <c r="J1221" s="325" t="str">
        <f t="shared" si="38"/>
        <v>CharHartlepoolTime in service2 years or more but less than 5 yearsTime in service2 years or more but less than 5 years</v>
      </c>
      <c r="K1221" s="325" t="s">
        <v>479</v>
      </c>
      <c r="L1221" s="325" t="s">
        <v>481</v>
      </c>
      <c r="M1221" s="325" t="str">
        <f t="shared" si="39"/>
        <v>Time in service2 years or more but less than 5 years</v>
      </c>
      <c r="N1221" s="325">
        <v>28.9</v>
      </c>
      <c r="O1221" s="325">
        <v>26.4</v>
      </c>
      <c r="P1221" s="325">
        <v>30</v>
      </c>
      <c r="Q1221" s="325">
        <v>26.5</v>
      </c>
    </row>
    <row r="1222" spans="1:17" x14ac:dyDescent="0.25">
      <c r="A1222" s="325">
        <v>201718</v>
      </c>
      <c r="B1222" s="325" t="s">
        <v>144</v>
      </c>
      <c r="C1222" s="325" t="s">
        <v>123</v>
      </c>
      <c r="D1222" s="325" t="s">
        <v>38</v>
      </c>
      <c r="E1222" s="325" t="s">
        <v>126</v>
      </c>
      <c r="F1222" s="325" t="s">
        <v>127</v>
      </c>
      <c r="G1222" s="325">
        <v>805</v>
      </c>
      <c r="H1222" s="325" t="s">
        <v>151</v>
      </c>
      <c r="I1222" s="325" t="s">
        <v>152</v>
      </c>
      <c r="J1222" s="325" t="str">
        <f t="shared" si="38"/>
        <v>CharHartlepoolTime in service5 years or more but less than 10 yearsTime in service5 years or more but less than 10 years</v>
      </c>
      <c r="K1222" s="325" t="s">
        <v>479</v>
      </c>
      <c r="L1222" s="325" t="s">
        <v>482</v>
      </c>
      <c r="M1222" s="325" t="str">
        <f t="shared" si="39"/>
        <v>Time in service5 years or more but less than 10 years</v>
      </c>
      <c r="N1222" s="325">
        <v>22</v>
      </c>
      <c r="O1222" s="325">
        <v>20</v>
      </c>
      <c r="P1222" s="325">
        <v>23</v>
      </c>
      <c r="Q1222" s="325">
        <v>20.399999999999999</v>
      </c>
    </row>
    <row r="1223" spans="1:17" x14ac:dyDescent="0.25">
      <c r="A1223" s="325">
        <v>201718</v>
      </c>
      <c r="B1223" s="325" t="s">
        <v>144</v>
      </c>
      <c r="C1223" s="325" t="s">
        <v>123</v>
      </c>
      <c r="D1223" s="325" t="s">
        <v>38</v>
      </c>
      <c r="E1223" s="325" t="s">
        <v>126</v>
      </c>
      <c r="F1223" s="325" t="s">
        <v>127</v>
      </c>
      <c r="G1223" s="325">
        <v>805</v>
      </c>
      <c r="H1223" s="325" t="s">
        <v>151</v>
      </c>
      <c r="I1223" s="325" t="s">
        <v>152</v>
      </c>
      <c r="J1223" s="325" t="str">
        <f t="shared" si="38"/>
        <v>CharHartlepoolTime in service10 years or more but less than 20 yearsTime in service10 years or more but less than 20 years</v>
      </c>
      <c r="K1223" s="325" t="s">
        <v>479</v>
      </c>
      <c r="L1223" s="325" t="s">
        <v>483</v>
      </c>
      <c r="M1223" s="325" t="str">
        <f t="shared" si="39"/>
        <v>Time in service10 years or more but less than 20 years</v>
      </c>
      <c r="N1223" s="325">
        <v>10.7</v>
      </c>
      <c r="O1223" s="325">
        <v>9.8000000000000007</v>
      </c>
      <c r="P1223" s="325">
        <v>11</v>
      </c>
      <c r="Q1223" s="325">
        <v>9.6999999999999993</v>
      </c>
    </row>
    <row r="1224" spans="1:17" x14ac:dyDescent="0.25">
      <c r="A1224" s="325">
        <v>201718</v>
      </c>
      <c r="B1224" s="325" t="s">
        <v>144</v>
      </c>
      <c r="C1224" s="325" t="s">
        <v>123</v>
      </c>
      <c r="D1224" s="325" t="s">
        <v>38</v>
      </c>
      <c r="E1224" s="325" t="s">
        <v>126</v>
      </c>
      <c r="F1224" s="325" t="s">
        <v>127</v>
      </c>
      <c r="G1224" s="325">
        <v>805</v>
      </c>
      <c r="H1224" s="325" t="s">
        <v>151</v>
      </c>
      <c r="I1224" s="325" t="s">
        <v>152</v>
      </c>
      <c r="J1224" s="325" t="str">
        <f t="shared" si="38"/>
        <v>CharHartlepoolTime in service20 years or more but less than 30 yearsTime in service20 years or more but less than 30 years</v>
      </c>
      <c r="K1224" s="325" t="s">
        <v>479</v>
      </c>
      <c r="L1224" s="325" t="s">
        <v>484</v>
      </c>
      <c r="M1224" s="325" t="str">
        <f t="shared" si="39"/>
        <v>Time in service20 years or more but less than 30 years</v>
      </c>
      <c r="N1224" s="325">
        <v>5.7</v>
      </c>
      <c r="O1224" s="325">
        <v>5.2</v>
      </c>
      <c r="P1224" s="325">
        <v>6</v>
      </c>
      <c r="Q1224" s="325">
        <v>5.3</v>
      </c>
    </row>
    <row r="1225" spans="1:17" x14ac:dyDescent="0.25">
      <c r="A1225" s="325">
        <v>201718</v>
      </c>
      <c r="B1225" s="325" t="s">
        <v>144</v>
      </c>
      <c r="C1225" s="325" t="s">
        <v>123</v>
      </c>
      <c r="D1225" s="325" t="s">
        <v>38</v>
      </c>
      <c r="E1225" s="325" t="s">
        <v>126</v>
      </c>
      <c r="F1225" s="325" t="s">
        <v>127</v>
      </c>
      <c r="G1225" s="325">
        <v>805</v>
      </c>
      <c r="H1225" s="325" t="s">
        <v>151</v>
      </c>
      <c r="I1225" s="325" t="s">
        <v>152</v>
      </c>
      <c r="J1225" s="325" t="str">
        <f t="shared" si="38"/>
        <v>CharHartlepoolTime in service30 years or moreTime in service30 years or more</v>
      </c>
      <c r="K1225" s="325" t="s">
        <v>479</v>
      </c>
      <c r="L1225" s="325" t="s">
        <v>485</v>
      </c>
      <c r="M1225" s="325" t="str">
        <f t="shared" si="39"/>
        <v>Time in service30 years or more</v>
      </c>
      <c r="N1225" s="325">
        <v>0</v>
      </c>
      <c r="O1225" s="325">
        <v>0</v>
      </c>
      <c r="P1225" s="325">
        <v>0</v>
      </c>
      <c r="Q1225" s="325">
        <v>0</v>
      </c>
    </row>
    <row r="1226" spans="1:17" x14ac:dyDescent="0.25">
      <c r="A1226" s="325">
        <v>201718</v>
      </c>
      <c r="B1226" s="325" t="s">
        <v>144</v>
      </c>
      <c r="C1226" s="325" t="s">
        <v>123</v>
      </c>
      <c r="D1226" s="325" t="s">
        <v>38</v>
      </c>
      <c r="E1226" s="325" t="s">
        <v>126</v>
      </c>
      <c r="F1226" s="325" t="s">
        <v>127</v>
      </c>
      <c r="G1226" s="325">
        <v>806</v>
      </c>
      <c r="H1226" s="325" t="s">
        <v>153</v>
      </c>
      <c r="I1226" s="325" t="s">
        <v>154</v>
      </c>
      <c r="J1226" s="325" t="str">
        <f t="shared" si="38"/>
        <v>CharMiddlesbroughTime in serviceLess than 2 yearsTime in serviceLess than 2 years</v>
      </c>
      <c r="K1226" s="325" t="s">
        <v>479</v>
      </c>
      <c r="L1226" s="325" t="s">
        <v>480</v>
      </c>
      <c r="M1226" s="325" t="str">
        <f t="shared" si="39"/>
        <v>Time in serviceLess than 2 years</v>
      </c>
      <c r="N1226" s="325">
        <v>68.599999999999994</v>
      </c>
      <c r="O1226" s="325">
        <v>41.1</v>
      </c>
      <c r="P1226" s="325">
        <v>69</v>
      </c>
      <c r="Q1226" s="325">
        <v>39.4</v>
      </c>
    </row>
    <row r="1227" spans="1:17" x14ac:dyDescent="0.25">
      <c r="A1227" s="325">
        <v>201718</v>
      </c>
      <c r="B1227" s="325" t="s">
        <v>144</v>
      </c>
      <c r="C1227" s="325" t="s">
        <v>123</v>
      </c>
      <c r="D1227" s="325" t="s">
        <v>38</v>
      </c>
      <c r="E1227" s="325" t="s">
        <v>126</v>
      </c>
      <c r="F1227" s="325" t="s">
        <v>127</v>
      </c>
      <c r="G1227" s="325">
        <v>806</v>
      </c>
      <c r="H1227" s="325" t="s">
        <v>153</v>
      </c>
      <c r="I1227" s="325" t="s">
        <v>154</v>
      </c>
      <c r="J1227" s="325" t="str">
        <f t="shared" si="38"/>
        <v>CharMiddlesbroughTime in service2 years or more but less than 5 yearsTime in service2 years or more but less than 5 years</v>
      </c>
      <c r="K1227" s="325" t="s">
        <v>479</v>
      </c>
      <c r="L1227" s="325" t="s">
        <v>481</v>
      </c>
      <c r="M1227" s="325" t="str">
        <f t="shared" si="39"/>
        <v>Time in service2 years or more but less than 5 years</v>
      </c>
      <c r="N1227" s="325">
        <v>40.799999999999997</v>
      </c>
      <c r="O1227" s="325">
        <v>24.5</v>
      </c>
      <c r="P1227" s="325">
        <v>43</v>
      </c>
      <c r="Q1227" s="325">
        <v>24.6</v>
      </c>
    </row>
    <row r="1228" spans="1:17" x14ac:dyDescent="0.25">
      <c r="A1228" s="325">
        <v>201718</v>
      </c>
      <c r="B1228" s="325" t="s">
        <v>144</v>
      </c>
      <c r="C1228" s="325" t="s">
        <v>123</v>
      </c>
      <c r="D1228" s="325" t="s">
        <v>38</v>
      </c>
      <c r="E1228" s="325" t="s">
        <v>126</v>
      </c>
      <c r="F1228" s="325" t="s">
        <v>127</v>
      </c>
      <c r="G1228" s="325">
        <v>806</v>
      </c>
      <c r="H1228" s="325" t="s">
        <v>153</v>
      </c>
      <c r="I1228" s="325" t="s">
        <v>154</v>
      </c>
      <c r="J1228" s="325" t="str">
        <f t="shared" si="38"/>
        <v>CharMiddlesbroughTime in service5 years or more but less than 10 yearsTime in service5 years or more but less than 10 years</v>
      </c>
      <c r="K1228" s="325" t="s">
        <v>479</v>
      </c>
      <c r="L1228" s="325" t="s">
        <v>482</v>
      </c>
      <c r="M1228" s="325" t="str">
        <f t="shared" si="39"/>
        <v>Time in service5 years or more but less than 10 years</v>
      </c>
      <c r="N1228" s="325">
        <v>27</v>
      </c>
      <c r="O1228" s="325">
        <v>16.2</v>
      </c>
      <c r="P1228" s="325">
        <v>29</v>
      </c>
      <c r="Q1228" s="325">
        <v>16.600000000000001</v>
      </c>
    </row>
    <row r="1229" spans="1:17" x14ac:dyDescent="0.25">
      <c r="A1229" s="325">
        <v>201718</v>
      </c>
      <c r="B1229" s="325" t="s">
        <v>144</v>
      </c>
      <c r="C1229" s="325" t="s">
        <v>123</v>
      </c>
      <c r="D1229" s="325" t="s">
        <v>38</v>
      </c>
      <c r="E1229" s="325" t="s">
        <v>126</v>
      </c>
      <c r="F1229" s="325" t="s">
        <v>127</v>
      </c>
      <c r="G1229" s="325">
        <v>806</v>
      </c>
      <c r="H1229" s="325" t="s">
        <v>153</v>
      </c>
      <c r="I1229" s="325" t="s">
        <v>154</v>
      </c>
      <c r="J1229" s="325" t="str">
        <f t="shared" si="38"/>
        <v>CharMiddlesbroughTime in service10 years or more but less than 20 yearsTime in service10 years or more but less than 20 years</v>
      </c>
      <c r="K1229" s="325" t="s">
        <v>479</v>
      </c>
      <c r="L1229" s="325" t="s">
        <v>483</v>
      </c>
      <c r="M1229" s="325" t="str">
        <f t="shared" si="39"/>
        <v>Time in service10 years or more but less than 20 years</v>
      </c>
      <c r="N1229" s="325">
        <v>21.5</v>
      </c>
      <c r="O1229" s="325">
        <v>12.9</v>
      </c>
      <c r="P1229" s="325">
        <v>24</v>
      </c>
      <c r="Q1229" s="325">
        <v>13.7</v>
      </c>
    </row>
    <row r="1230" spans="1:17" x14ac:dyDescent="0.25">
      <c r="A1230" s="325">
        <v>201718</v>
      </c>
      <c r="B1230" s="325" t="s">
        <v>144</v>
      </c>
      <c r="C1230" s="325" t="s">
        <v>123</v>
      </c>
      <c r="D1230" s="325" t="s">
        <v>38</v>
      </c>
      <c r="E1230" s="325" t="s">
        <v>126</v>
      </c>
      <c r="F1230" s="325" t="s">
        <v>127</v>
      </c>
      <c r="G1230" s="325">
        <v>806</v>
      </c>
      <c r="H1230" s="325" t="s">
        <v>153</v>
      </c>
      <c r="I1230" s="325" t="s">
        <v>154</v>
      </c>
      <c r="J1230" s="325" t="str">
        <f t="shared" si="38"/>
        <v>CharMiddlesbroughTime in service20 years or more but less than 30 yearsTime in service20 years or more but less than 30 years</v>
      </c>
      <c r="K1230" s="325" t="s">
        <v>479</v>
      </c>
      <c r="L1230" s="325" t="s">
        <v>484</v>
      </c>
      <c r="M1230" s="325" t="str">
        <f t="shared" si="39"/>
        <v>Time in service20 years or more but less than 30 years</v>
      </c>
      <c r="N1230" s="325">
        <v>4.8</v>
      </c>
      <c r="O1230" s="325">
        <v>2.9</v>
      </c>
      <c r="P1230" s="325">
        <v>6</v>
      </c>
      <c r="Q1230" s="325">
        <v>3.4</v>
      </c>
    </row>
    <row r="1231" spans="1:17" x14ac:dyDescent="0.25">
      <c r="A1231" s="325">
        <v>201718</v>
      </c>
      <c r="B1231" s="325" t="s">
        <v>144</v>
      </c>
      <c r="C1231" s="325" t="s">
        <v>123</v>
      </c>
      <c r="D1231" s="325" t="s">
        <v>38</v>
      </c>
      <c r="E1231" s="325" t="s">
        <v>126</v>
      </c>
      <c r="F1231" s="325" t="s">
        <v>127</v>
      </c>
      <c r="G1231" s="325">
        <v>806</v>
      </c>
      <c r="H1231" s="325" t="s">
        <v>153</v>
      </c>
      <c r="I1231" s="325" t="s">
        <v>154</v>
      </c>
      <c r="J1231" s="325" t="str">
        <f t="shared" si="38"/>
        <v>CharMiddlesbroughTime in service30 years or moreTime in service30 years or more</v>
      </c>
      <c r="K1231" s="325" t="s">
        <v>479</v>
      </c>
      <c r="L1231" s="325" t="s">
        <v>485</v>
      </c>
      <c r="M1231" s="325" t="str">
        <f t="shared" si="39"/>
        <v>Time in service30 years or more</v>
      </c>
      <c r="N1231" s="325">
        <v>4</v>
      </c>
      <c r="O1231" s="325">
        <v>2.4</v>
      </c>
      <c r="P1231" s="325">
        <v>4</v>
      </c>
      <c r="Q1231" s="325">
        <v>2.2999999999999998</v>
      </c>
    </row>
    <row r="1232" spans="1:17" x14ac:dyDescent="0.25">
      <c r="A1232" s="325">
        <v>201718</v>
      </c>
      <c r="B1232" s="325" t="s">
        <v>144</v>
      </c>
      <c r="C1232" s="325" t="s">
        <v>123</v>
      </c>
      <c r="D1232" s="325" t="s">
        <v>38</v>
      </c>
      <c r="E1232" s="325" t="s">
        <v>126</v>
      </c>
      <c r="F1232" s="325" t="s">
        <v>127</v>
      </c>
      <c r="G1232" s="325">
        <v>391</v>
      </c>
      <c r="H1232" s="325" t="s">
        <v>155</v>
      </c>
      <c r="I1232" s="325" t="s">
        <v>156</v>
      </c>
      <c r="J1232" s="325" t="str">
        <f t="shared" si="38"/>
        <v>CharNewcastle upon TyneTime in serviceLess than 2 yearsTime in serviceLess than 2 years</v>
      </c>
      <c r="K1232" s="325" t="s">
        <v>479</v>
      </c>
      <c r="L1232" s="325" t="s">
        <v>480</v>
      </c>
      <c r="M1232" s="325" t="str">
        <f t="shared" si="39"/>
        <v>Time in serviceLess than 2 years</v>
      </c>
      <c r="N1232" s="325">
        <v>76.5</v>
      </c>
      <c r="O1232" s="325">
        <v>29.5</v>
      </c>
      <c r="P1232" s="325">
        <v>78</v>
      </c>
      <c r="Q1232" s="325">
        <v>27.7</v>
      </c>
    </row>
    <row r="1233" spans="1:17" x14ac:dyDescent="0.25">
      <c r="A1233" s="325">
        <v>201718</v>
      </c>
      <c r="B1233" s="325" t="s">
        <v>144</v>
      </c>
      <c r="C1233" s="325" t="s">
        <v>123</v>
      </c>
      <c r="D1233" s="325" t="s">
        <v>38</v>
      </c>
      <c r="E1233" s="325" t="s">
        <v>126</v>
      </c>
      <c r="F1233" s="325" t="s">
        <v>127</v>
      </c>
      <c r="G1233" s="325">
        <v>391</v>
      </c>
      <c r="H1233" s="325" t="s">
        <v>155</v>
      </c>
      <c r="I1233" s="325" t="s">
        <v>156</v>
      </c>
      <c r="J1233" s="325" t="str">
        <f t="shared" si="38"/>
        <v>CharNewcastle upon TyneTime in service2 years or more but less than 5 yearsTime in service2 years or more but less than 5 years</v>
      </c>
      <c r="K1233" s="325" t="s">
        <v>479</v>
      </c>
      <c r="L1233" s="325" t="s">
        <v>481</v>
      </c>
      <c r="M1233" s="325" t="str">
        <f t="shared" si="39"/>
        <v>Time in service2 years or more but less than 5 years</v>
      </c>
      <c r="N1233" s="325">
        <v>41.7</v>
      </c>
      <c r="O1233" s="325">
        <v>16.100000000000001</v>
      </c>
      <c r="P1233" s="325">
        <v>46</v>
      </c>
      <c r="Q1233" s="325">
        <v>16.3</v>
      </c>
    </row>
    <row r="1234" spans="1:17" x14ac:dyDescent="0.25">
      <c r="A1234" s="325">
        <v>201718</v>
      </c>
      <c r="B1234" s="325" t="s">
        <v>144</v>
      </c>
      <c r="C1234" s="325" t="s">
        <v>123</v>
      </c>
      <c r="D1234" s="325" t="s">
        <v>38</v>
      </c>
      <c r="E1234" s="325" t="s">
        <v>126</v>
      </c>
      <c r="F1234" s="325" t="s">
        <v>127</v>
      </c>
      <c r="G1234" s="325">
        <v>391</v>
      </c>
      <c r="H1234" s="325" t="s">
        <v>155</v>
      </c>
      <c r="I1234" s="325" t="s">
        <v>156</v>
      </c>
      <c r="J1234" s="325" t="str">
        <f t="shared" si="38"/>
        <v>CharNewcastle upon TyneTime in service5 years or more but less than 10 yearsTime in service5 years or more but less than 10 years</v>
      </c>
      <c r="K1234" s="325" t="s">
        <v>479</v>
      </c>
      <c r="L1234" s="325" t="s">
        <v>482</v>
      </c>
      <c r="M1234" s="325" t="str">
        <f t="shared" si="39"/>
        <v>Time in service5 years or more but less than 10 years</v>
      </c>
      <c r="N1234" s="325">
        <v>49.3</v>
      </c>
      <c r="O1234" s="325">
        <v>19</v>
      </c>
      <c r="P1234" s="325">
        <v>56</v>
      </c>
      <c r="Q1234" s="325">
        <v>19.899999999999999</v>
      </c>
    </row>
    <row r="1235" spans="1:17" x14ac:dyDescent="0.25">
      <c r="A1235" s="325">
        <v>201718</v>
      </c>
      <c r="B1235" s="325" t="s">
        <v>144</v>
      </c>
      <c r="C1235" s="325" t="s">
        <v>123</v>
      </c>
      <c r="D1235" s="325" t="s">
        <v>38</v>
      </c>
      <c r="E1235" s="325" t="s">
        <v>126</v>
      </c>
      <c r="F1235" s="325" t="s">
        <v>127</v>
      </c>
      <c r="G1235" s="325">
        <v>391</v>
      </c>
      <c r="H1235" s="325" t="s">
        <v>155</v>
      </c>
      <c r="I1235" s="325" t="s">
        <v>156</v>
      </c>
      <c r="J1235" s="325" t="str">
        <f t="shared" si="38"/>
        <v>CharNewcastle upon TyneTime in service10 years or more but less than 20 yearsTime in service10 years or more but less than 20 years</v>
      </c>
      <c r="K1235" s="325" t="s">
        <v>479</v>
      </c>
      <c r="L1235" s="325" t="s">
        <v>483</v>
      </c>
      <c r="M1235" s="325" t="str">
        <f t="shared" si="39"/>
        <v>Time in service10 years or more but less than 20 years</v>
      </c>
      <c r="N1235" s="325">
        <v>69.099999999999994</v>
      </c>
      <c r="O1235" s="325">
        <v>26.6</v>
      </c>
      <c r="P1235" s="325">
        <v>76</v>
      </c>
      <c r="Q1235" s="325">
        <v>27</v>
      </c>
    </row>
    <row r="1236" spans="1:17" x14ac:dyDescent="0.25">
      <c r="A1236" s="325">
        <v>201718</v>
      </c>
      <c r="B1236" s="325" t="s">
        <v>144</v>
      </c>
      <c r="C1236" s="325" t="s">
        <v>123</v>
      </c>
      <c r="D1236" s="325" t="s">
        <v>38</v>
      </c>
      <c r="E1236" s="325" t="s">
        <v>126</v>
      </c>
      <c r="F1236" s="325" t="s">
        <v>127</v>
      </c>
      <c r="G1236" s="325">
        <v>391</v>
      </c>
      <c r="H1236" s="325" t="s">
        <v>155</v>
      </c>
      <c r="I1236" s="325" t="s">
        <v>156</v>
      </c>
      <c r="J1236" s="325" t="str">
        <f t="shared" si="38"/>
        <v>CharNewcastle upon TyneTime in service20 years or more but less than 30 yearsTime in service20 years or more but less than 30 years</v>
      </c>
      <c r="K1236" s="325" t="s">
        <v>479</v>
      </c>
      <c r="L1236" s="325" t="s">
        <v>484</v>
      </c>
      <c r="M1236" s="325" t="str">
        <f t="shared" si="39"/>
        <v>Time in service20 years or more but less than 30 years</v>
      </c>
      <c r="N1236" s="325">
        <v>11.6</v>
      </c>
      <c r="O1236" s="325">
        <v>4.5</v>
      </c>
      <c r="P1236" s="325">
        <v>12</v>
      </c>
      <c r="Q1236" s="325">
        <v>4.3</v>
      </c>
    </row>
    <row r="1237" spans="1:17" x14ac:dyDescent="0.25">
      <c r="A1237" s="325">
        <v>201718</v>
      </c>
      <c r="B1237" s="325" t="s">
        <v>144</v>
      </c>
      <c r="C1237" s="325" t="s">
        <v>123</v>
      </c>
      <c r="D1237" s="325" t="s">
        <v>38</v>
      </c>
      <c r="E1237" s="325" t="s">
        <v>126</v>
      </c>
      <c r="F1237" s="325" t="s">
        <v>127</v>
      </c>
      <c r="G1237" s="325">
        <v>391</v>
      </c>
      <c r="H1237" s="325" t="s">
        <v>155</v>
      </c>
      <c r="I1237" s="325" t="s">
        <v>156</v>
      </c>
      <c r="J1237" s="325" t="str">
        <f t="shared" si="38"/>
        <v>CharNewcastle upon TyneTime in service30 years or moreTime in service30 years or more</v>
      </c>
      <c r="K1237" s="325" t="s">
        <v>479</v>
      </c>
      <c r="L1237" s="325" t="s">
        <v>485</v>
      </c>
      <c r="M1237" s="325" t="str">
        <f t="shared" si="39"/>
        <v>Time in service30 years or more</v>
      </c>
      <c r="N1237" s="325">
        <v>11.2</v>
      </c>
      <c r="O1237" s="325">
        <v>4.3</v>
      </c>
      <c r="P1237" s="325">
        <v>14</v>
      </c>
      <c r="Q1237" s="325">
        <v>5</v>
      </c>
    </row>
    <row r="1238" spans="1:17" x14ac:dyDescent="0.25">
      <c r="A1238" s="325">
        <v>201718</v>
      </c>
      <c r="B1238" s="325" t="s">
        <v>144</v>
      </c>
      <c r="C1238" s="325" t="s">
        <v>123</v>
      </c>
      <c r="D1238" s="325" t="s">
        <v>38</v>
      </c>
      <c r="E1238" s="325" t="s">
        <v>126</v>
      </c>
      <c r="F1238" s="325" t="s">
        <v>127</v>
      </c>
      <c r="G1238" s="325">
        <v>392</v>
      </c>
      <c r="H1238" s="325" t="s">
        <v>157</v>
      </c>
      <c r="I1238" s="325" t="s">
        <v>158</v>
      </c>
      <c r="J1238" s="325" t="str">
        <f t="shared" si="38"/>
        <v>CharNorth TynesideTime in serviceLess than 2 yearsTime in serviceLess than 2 years</v>
      </c>
      <c r="K1238" s="325" t="s">
        <v>479</v>
      </c>
      <c r="L1238" s="325" t="s">
        <v>480</v>
      </c>
      <c r="M1238" s="325" t="str">
        <f t="shared" si="39"/>
        <v>Time in serviceLess than 2 years</v>
      </c>
      <c r="N1238" s="325">
        <v>47.4</v>
      </c>
      <c r="O1238" s="325">
        <v>43.6</v>
      </c>
      <c r="P1238" s="325">
        <v>51</v>
      </c>
      <c r="Q1238" s="325">
        <v>43.6</v>
      </c>
    </row>
    <row r="1239" spans="1:17" x14ac:dyDescent="0.25">
      <c r="A1239" s="325">
        <v>201718</v>
      </c>
      <c r="B1239" s="325" t="s">
        <v>144</v>
      </c>
      <c r="C1239" s="325" t="s">
        <v>123</v>
      </c>
      <c r="D1239" s="325" t="s">
        <v>38</v>
      </c>
      <c r="E1239" s="325" t="s">
        <v>126</v>
      </c>
      <c r="F1239" s="325" t="s">
        <v>127</v>
      </c>
      <c r="G1239" s="325">
        <v>392</v>
      </c>
      <c r="H1239" s="325" t="s">
        <v>157</v>
      </c>
      <c r="I1239" s="325" t="s">
        <v>158</v>
      </c>
      <c r="J1239" s="325" t="str">
        <f t="shared" si="38"/>
        <v>CharNorth TynesideTime in service2 years or more but less than 5 yearsTime in service2 years or more but less than 5 years</v>
      </c>
      <c r="K1239" s="325" t="s">
        <v>479</v>
      </c>
      <c r="L1239" s="325" t="s">
        <v>481</v>
      </c>
      <c r="M1239" s="325" t="str">
        <f t="shared" si="39"/>
        <v>Time in service2 years or more but less than 5 years</v>
      </c>
      <c r="N1239" s="325">
        <v>20.8</v>
      </c>
      <c r="O1239" s="325">
        <v>19.100000000000001</v>
      </c>
      <c r="P1239" s="325">
        <v>22</v>
      </c>
      <c r="Q1239" s="325">
        <v>18.8</v>
      </c>
    </row>
    <row r="1240" spans="1:17" x14ac:dyDescent="0.25">
      <c r="A1240" s="325">
        <v>201718</v>
      </c>
      <c r="B1240" s="325" t="s">
        <v>144</v>
      </c>
      <c r="C1240" s="325" t="s">
        <v>123</v>
      </c>
      <c r="D1240" s="325" t="s">
        <v>38</v>
      </c>
      <c r="E1240" s="325" t="s">
        <v>126</v>
      </c>
      <c r="F1240" s="325" t="s">
        <v>127</v>
      </c>
      <c r="G1240" s="325">
        <v>392</v>
      </c>
      <c r="H1240" s="325" t="s">
        <v>157</v>
      </c>
      <c r="I1240" s="325" t="s">
        <v>158</v>
      </c>
      <c r="J1240" s="325" t="str">
        <f t="shared" si="38"/>
        <v>CharNorth TynesideTime in service5 years or more but less than 10 yearsTime in service5 years or more but less than 10 years</v>
      </c>
      <c r="K1240" s="325" t="s">
        <v>479</v>
      </c>
      <c r="L1240" s="325" t="s">
        <v>482</v>
      </c>
      <c r="M1240" s="325" t="str">
        <f t="shared" si="39"/>
        <v>Time in service5 years or more but less than 10 years</v>
      </c>
      <c r="N1240" s="325">
        <v>14</v>
      </c>
      <c r="O1240" s="325">
        <v>12.9</v>
      </c>
      <c r="P1240" s="325">
        <v>16</v>
      </c>
      <c r="Q1240" s="325">
        <v>13.7</v>
      </c>
    </row>
    <row r="1241" spans="1:17" x14ac:dyDescent="0.25">
      <c r="A1241" s="325">
        <v>201718</v>
      </c>
      <c r="B1241" s="325" t="s">
        <v>144</v>
      </c>
      <c r="C1241" s="325" t="s">
        <v>123</v>
      </c>
      <c r="D1241" s="325" t="s">
        <v>38</v>
      </c>
      <c r="E1241" s="325" t="s">
        <v>126</v>
      </c>
      <c r="F1241" s="325" t="s">
        <v>127</v>
      </c>
      <c r="G1241" s="325">
        <v>392</v>
      </c>
      <c r="H1241" s="325" t="s">
        <v>157</v>
      </c>
      <c r="I1241" s="325" t="s">
        <v>158</v>
      </c>
      <c r="J1241" s="325" t="str">
        <f t="shared" si="38"/>
        <v>CharNorth TynesideTime in service10 years or more but less than 20 yearsTime in service10 years or more but less than 20 years</v>
      </c>
      <c r="K1241" s="325" t="s">
        <v>479</v>
      </c>
      <c r="L1241" s="325" t="s">
        <v>483</v>
      </c>
      <c r="M1241" s="325" t="str">
        <f t="shared" si="39"/>
        <v>Time in service10 years or more but less than 20 years</v>
      </c>
      <c r="N1241" s="325">
        <v>15</v>
      </c>
      <c r="O1241" s="325">
        <v>13.8</v>
      </c>
      <c r="P1241" s="325">
        <v>16</v>
      </c>
      <c r="Q1241" s="325">
        <v>13.7</v>
      </c>
    </row>
    <row r="1242" spans="1:17" x14ac:dyDescent="0.25">
      <c r="A1242" s="325">
        <v>201718</v>
      </c>
      <c r="B1242" s="325" t="s">
        <v>144</v>
      </c>
      <c r="C1242" s="325" t="s">
        <v>123</v>
      </c>
      <c r="D1242" s="325" t="s">
        <v>38</v>
      </c>
      <c r="E1242" s="325" t="s">
        <v>126</v>
      </c>
      <c r="F1242" s="325" t="s">
        <v>127</v>
      </c>
      <c r="G1242" s="325">
        <v>392</v>
      </c>
      <c r="H1242" s="325" t="s">
        <v>157</v>
      </c>
      <c r="I1242" s="325" t="s">
        <v>158</v>
      </c>
      <c r="J1242" s="325" t="str">
        <f t="shared" si="38"/>
        <v>CharNorth TynesideTime in service20 years or more but less than 30 yearsTime in service20 years or more but less than 30 years</v>
      </c>
      <c r="K1242" s="325" t="s">
        <v>479</v>
      </c>
      <c r="L1242" s="325" t="s">
        <v>484</v>
      </c>
      <c r="M1242" s="325" t="str">
        <f t="shared" si="39"/>
        <v>Time in service20 years or more but less than 30 years</v>
      </c>
      <c r="N1242" s="325">
        <v>9.6</v>
      </c>
      <c r="O1242" s="325">
        <v>8.8000000000000007</v>
      </c>
      <c r="P1242" s="325">
        <v>10</v>
      </c>
      <c r="Q1242" s="325">
        <v>8.5</v>
      </c>
    </row>
    <row r="1243" spans="1:17" x14ac:dyDescent="0.25">
      <c r="A1243" s="325">
        <v>201718</v>
      </c>
      <c r="B1243" s="325" t="s">
        <v>144</v>
      </c>
      <c r="C1243" s="325" t="s">
        <v>123</v>
      </c>
      <c r="D1243" s="325" t="s">
        <v>38</v>
      </c>
      <c r="E1243" s="325" t="s">
        <v>126</v>
      </c>
      <c r="F1243" s="325" t="s">
        <v>127</v>
      </c>
      <c r="G1243" s="325">
        <v>392</v>
      </c>
      <c r="H1243" s="325" t="s">
        <v>157</v>
      </c>
      <c r="I1243" s="325" t="s">
        <v>158</v>
      </c>
      <c r="J1243" s="325" t="str">
        <f t="shared" si="38"/>
        <v>CharNorth TynesideTime in service30 years or moreTime in service30 years or more</v>
      </c>
      <c r="K1243" s="325" t="s">
        <v>479</v>
      </c>
      <c r="L1243" s="325" t="s">
        <v>485</v>
      </c>
      <c r="M1243" s="325" t="str">
        <f t="shared" si="39"/>
        <v>Time in service30 years or more</v>
      </c>
      <c r="N1243" s="325">
        <v>2</v>
      </c>
      <c r="O1243" s="325">
        <v>1.8</v>
      </c>
      <c r="P1243" s="325">
        <v>2</v>
      </c>
      <c r="Q1243" s="325">
        <v>1.7</v>
      </c>
    </row>
    <row r="1244" spans="1:17" x14ac:dyDescent="0.25">
      <c r="A1244" s="325">
        <v>201718</v>
      </c>
      <c r="B1244" s="325" t="s">
        <v>144</v>
      </c>
      <c r="C1244" s="325" t="s">
        <v>123</v>
      </c>
      <c r="D1244" s="325" t="s">
        <v>38</v>
      </c>
      <c r="E1244" s="325" t="s">
        <v>126</v>
      </c>
      <c r="F1244" s="325" t="s">
        <v>127</v>
      </c>
      <c r="G1244" s="325">
        <v>929</v>
      </c>
      <c r="H1244" s="325" t="s">
        <v>159</v>
      </c>
      <c r="I1244" s="325" t="s">
        <v>160</v>
      </c>
      <c r="J1244" s="325" t="str">
        <f t="shared" si="38"/>
        <v>CharNorthumberlandTime in serviceLess than 2 yearsTime in serviceLess than 2 years</v>
      </c>
      <c r="K1244" s="325" t="s">
        <v>479</v>
      </c>
      <c r="L1244" s="325" t="s">
        <v>480</v>
      </c>
      <c r="M1244" s="325" t="str">
        <f t="shared" si="39"/>
        <v>Time in serviceLess than 2 years</v>
      </c>
      <c r="N1244" s="325">
        <v>57.7</v>
      </c>
      <c r="O1244" s="325">
        <v>32</v>
      </c>
      <c r="P1244" s="325">
        <v>61</v>
      </c>
      <c r="Q1244" s="325">
        <v>31.4</v>
      </c>
    </row>
    <row r="1245" spans="1:17" x14ac:dyDescent="0.25">
      <c r="A1245" s="325">
        <v>201718</v>
      </c>
      <c r="B1245" s="325" t="s">
        <v>144</v>
      </c>
      <c r="C1245" s="325" t="s">
        <v>123</v>
      </c>
      <c r="D1245" s="325" t="s">
        <v>38</v>
      </c>
      <c r="E1245" s="325" t="s">
        <v>126</v>
      </c>
      <c r="F1245" s="325" t="s">
        <v>127</v>
      </c>
      <c r="G1245" s="325">
        <v>929</v>
      </c>
      <c r="H1245" s="325" t="s">
        <v>159</v>
      </c>
      <c r="I1245" s="325" t="s">
        <v>160</v>
      </c>
      <c r="J1245" s="325" t="str">
        <f t="shared" si="38"/>
        <v>CharNorthumberlandTime in service2 years or more but less than 5 yearsTime in service2 years or more but less than 5 years</v>
      </c>
      <c r="K1245" s="325" t="s">
        <v>479</v>
      </c>
      <c r="L1245" s="325" t="s">
        <v>481</v>
      </c>
      <c r="M1245" s="325" t="str">
        <f t="shared" si="39"/>
        <v>Time in service2 years or more but less than 5 years</v>
      </c>
      <c r="N1245" s="325">
        <v>46.3</v>
      </c>
      <c r="O1245" s="325">
        <v>25.7</v>
      </c>
      <c r="P1245" s="325">
        <v>48</v>
      </c>
      <c r="Q1245" s="325">
        <v>24.7</v>
      </c>
    </row>
    <row r="1246" spans="1:17" x14ac:dyDescent="0.25">
      <c r="A1246" s="325">
        <v>201718</v>
      </c>
      <c r="B1246" s="325" t="s">
        <v>144</v>
      </c>
      <c r="C1246" s="325" t="s">
        <v>123</v>
      </c>
      <c r="D1246" s="325" t="s">
        <v>38</v>
      </c>
      <c r="E1246" s="325" t="s">
        <v>126</v>
      </c>
      <c r="F1246" s="325" t="s">
        <v>127</v>
      </c>
      <c r="G1246" s="325">
        <v>929</v>
      </c>
      <c r="H1246" s="325" t="s">
        <v>159</v>
      </c>
      <c r="I1246" s="325" t="s">
        <v>160</v>
      </c>
      <c r="J1246" s="325" t="str">
        <f t="shared" si="38"/>
        <v>CharNorthumberlandTime in service5 years or more but less than 10 yearsTime in service5 years or more but less than 10 years</v>
      </c>
      <c r="K1246" s="325" t="s">
        <v>479</v>
      </c>
      <c r="L1246" s="325" t="s">
        <v>482</v>
      </c>
      <c r="M1246" s="325" t="str">
        <f t="shared" si="39"/>
        <v>Time in service5 years or more but less than 10 years</v>
      </c>
      <c r="N1246" s="325">
        <v>27.1</v>
      </c>
      <c r="O1246" s="325">
        <v>15.1</v>
      </c>
      <c r="P1246" s="325">
        <v>31</v>
      </c>
      <c r="Q1246" s="325">
        <v>16</v>
      </c>
    </row>
    <row r="1247" spans="1:17" x14ac:dyDescent="0.25">
      <c r="A1247" s="325">
        <v>201718</v>
      </c>
      <c r="B1247" s="325" t="s">
        <v>144</v>
      </c>
      <c r="C1247" s="325" t="s">
        <v>123</v>
      </c>
      <c r="D1247" s="325" t="s">
        <v>38</v>
      </c>
      <c r="E1247" s="325" t="s">
        <v>126</v>
      </c>
      <c r="F1247" s="325" t="s">
        <v>127</v>
      </c>
      <c r="G1247" s="325">
        <v>929</v>
      </c>
      <c r="H1247" s="325" t="s">
        <v>159</v>
      </c>
      <c r="I1247" s="325" t="s">
        <v>160</v>
      </c>
      <c r="J1247" s="325" t="str">
        <f t="shared" si="38"/>
        <v>CharNorthumberlandTime in service10 years or more but less than 20 yearsTime in service10 years or more but less than 20 years</v>
      </c>
      <c r="K1247" s="325" t="s">
        <v>479</v>
      </c>
      <c r="L1247" s="325" t="s">
        <v>483</v>
      </c>
      <c r="M1247" s="325" t="str">
        <f t="shared" si="39"/>
        <v>Time in service10 years or more but less than 20 years</v>
      </c>
      <c r="N1247" s="325">
        <v>34.5</v>
      </c>
      <c r="O1247" s="325">
        <v>19.100000000000001</v>
      </c>
      <c r="P1247" s="325">
        <v>38</v>
      </c>
      <c r="Q1247" s="325">
        <v>19.600000000000001</v>
      </c>
    </row>
    <row r="1248" spans="1:17" x14ac:dyDescent="0.25">
      <c r="A1248" s="325">
        <v>201718</v>
      </c>
      <c r="B1248" s="325" t="s">
        <v>144</v>
      </c>
      <c r="C1248" s="325" t="s">
        <v>123</v>
      </c>
      <c r="D1248" s="325" t="s">
        <v>38</v>
      </c>
      <c r="E1248" s="325" t="s">
        <v>126</v>
      </c>
      <c r="F1248" s="325" t="s">
        <v>127</v>
      </c>
      <c r="G1248" s="325">
        <v>929</v>
      </c>
      <c r="H1248" s="325" t="s">
        <v>159</v>
      </c>
      <c r="I1248" s="325" t="s">
        <v>160</v>
      </c>
      <c r="J1248" s="325" t="str">
        <f t="shared" si="38"/>
        <v>CharNorthumberlandTime in service20 years or more but less than 30 yearsTime in service20 years or more but less than 30 years</v>
      </c>
      <c r="K1248" s="325" t="s">
        <v>479</v>
      </c>
      <c r="L1248" s="325" t="s">
        <v>484</v>
      </c>
      <c r="M1248" s="325" t="str">
        <f t="shared" si="39"/>
        <v>Time in service20 years or more but less than 30 years</v>
      </c>
      <c r="N1248" s="325">
        <v>12.3</v>
      </c>
      <c r="O1248" s="325">
        <v>6.8</v>
      </c>
      <c r="P1248" s="325">
        <v>13</v>
      </c>
      <c r="Q1248" s="325">
        <v>6.7</v>
      </c>
    </row>
    <row r="1249" spans="1:17" x14ac:dyDescent="0.25">
      <c r="A1249" s="325">
        <v>201718</v>
      </c>
      <c r="B1249" s="325" t="s">
        <v>144</v>
      </c>
      <c r="C1249" s="325" t="s">
        <v>123</v>
      </c>
      <c r="D1249" s="325" t="s">
        <v>38</v>
      </c>
      <c r="E1249" s="325" t="s">
        <v>126</v>
      </c>
      <c r="F1249" s="325" t="s">
        <v>127</v>
      </c>
      <c r="G1249" s="325">
        <v>929</v>
      </c>
      <c r="H1249" s="325" t="s">
        <v>159</v>
      </c>
      <c r="I1249" s="325" t="s">
        <v>160</v>
      </c>
      <c r="J1249" s="325" t="str">
        <f t="shared" si="38"/>
        <v>CharNorthumberlandTime in service30 years or moreTime in service30 years or more</v>
      </c>
      <c r="K1249" s="325" t="s">
        <v>479</v>
      </c>
      <c r="L1249" s="325" t="s">
        <v>485</v>
      </c>
      <c r="M1249" s="325" t="str">
        <f t="shared" si="39"/>
        <v>Time in service30 years or more</v>
      </c>
      <c r="N1249" s="325">
        <v>2.4</v>
      </c>
      <c r="O1249" s="325">
        <v>1.3</v>
      </c>
      <c r="P1249" s="325">
        <v>3</v>
      </c>
      <c r="Q1249" s="325">
        <v>1.5</v>
      </c>
    </row>
    <row r="1250" spans="1:17" x14ac:dyDescent="0.25">
      <c r="A1250" s="325">
        <v>201718</v>
      </c>
      <c r="B1250" s="325" t="s">
        <v>144</v>
      </c>
      <c r="C1250" s="325" t="s">
        <v>123</v>
      </c>
      <c r="D1250" s="325" t="s">
        <v>38</v>
      </c>
      <c r="E1250" s="325" t="s">
        <v>126</v>
      </c>
      <c r="F1250" s="325" t="s">
        <v>127</v>
      </c>
      <c r="G1250" s="325">
        <v>807</v>
      </c>
      <c r="H1250" s="325" t="s">
        <v>161</v>
      </c>
      <c r="I1250" s="325" t="s">
        <v>162</v>
      </c>
      <c r="J1250" s="325" t="str">
        <f t="shared" si="38"/>
        <v>CharRedcar and ClevelandTime in serviceLess than 2 yearsTime in serviceLess than 2 years</v>
      </c>
      <c r="K1250" s="325" t="s">
        <v>479</v>
      </c>
      <c r="L1250" s="325" t="s">
        <v>480</v>
      </c>
      <c r="M1250" s="325" t="str">
        <f t="shared" si="39"/>
        <v>Time in serviceLess than 2 years</v>
      </c>
      <c r="N1250" s="325">
        <v>29.5</v>
      </c>
      <c r="O1250" s="325">
        <v>33.4</v>
      </c>
      <c r="P1250" s="325">
        <v>31</v>
      </c>
      <c r="Q1250" s="325">
        <v>33.299999999999997</v>
      </c>
    </row>
    <row r="1251" spans="1:17" x14ac:dyDescent="0.25">
      <c r="A1251" s="325">
        <v>201718</v>
      </c>
      <c r="B1251" s="325" t="s">
        <v>144</v>
      </c>
      <c r="C1251" s="325" t="s">
        <v>123</v>
      </c>
      <c r="D1251" s="325" t="s">
        <v>38</v>
      </c>
      <c r="E1251" s="325" t="s">
        <v>126</v>
      </c>
      <c r="F1251" s="325" t="s">
        <v>127</v>
      </c>
      <c r="G1251" s="325">
        <v>807</v>
      </c>
      <c r="H1251" s="325" t="s">
        <v>161</v>
      </c>
      <c r="I1251" s="325" t="s">
        <v>162</v>
      </c>
      <c r="J1251" s="325" t="str">
        <f t="shared" si="38"/>
        <v>CharRedcar and ClevelandTime in service2 years or more but less than 5 yearsTime in service2 years or more but less than 5 years</v>
      </c>
      <c r="K1251" s="325" t="s">
        <v>479</v>
      </c>
      <c r="L1251" s="325" t="s">
        <v>481</v>
      </c>
      <c r="M1251" s="325" t="str">
        <f t="shared" si="39"/>
        <v>Time in service2 years or more but less than 5 years</v>
      </c>
      <c r="N1251" s="325">
        <v>29.4</v>
      </c>
      <c r="O1251" s="325">
        <v>33.299999999999997</v>
      </c>
      <c r="P1251" s="325">
        <v>30</v>
      </c>
      <c r="Q1251" s="325">
        <v>32.299999999999997</v>
      </c>
    </row>
    <row r="1252" spans="1:17" x14ac:dyDescent="0.25">
      <c r="A1252" s="325">
        <v>201718</v>
      </c>
      <c r="B1252" s="325" t="s">
        <v>144</v>
      </c>
      <c r="C1252" s="325" t="s">
        <v>123</v>
      </c>
      <c r="D1252" s="325" t="s">
        <v>38</v>
      </c>
      <c r="E1252" s="325" t="s">
        <v>126</v>
      </c>
      <c r="F1252" s="325" t="s">
        <v>127</v>
      </c>
      <c r="G1252" s="325">
        <v>807</v>
      </c>
      <c r="H1252" s="325" t="s">
        <v>161</v>
      </c>
      <c r="I1252" s="325" t="s">
        <v>162</v>
      </c>
      <c r="J1252" s="325" t="str">
        <f t="shared" si="38"/>
        <v>CharRedcar and ClevelandTime in service5 years or more but less than 10 yearsTime in service5 years or more but less than 10 years</v>
      </c>
      <c r="K1252" s="325" t="s">
        <v>479</v>
      </c>
      <c r="L1252" s="325" t="s">
        <v>482</v>
      </c>
      <c r="M1252" s="325" t="str">
        <f t="shared" si="39"/>
        <v>Time in service5 years or more but less than 10 years</v>
      </c>
      <c r="N1252" s="325">
        <v>15.7</v>
      </c>
      <c r="O1252" s="325">
        <v>17.8</v>
      </c>
      <c r="P1252" s="325">
        <v>17</v>
      </c>
      <c r="Q1252" s="325">
        <v>18.3</v>
      </c>
    </row>
    <row r="1253" spans="1:17" x14ac:dyDescent="0.25">
      <c r="A1253" s="325">
        <v>201718</v>
      </c>
      <c r="B1253" s="325" t="s">
        <v>144</v>
      </c>
      <c r="C1253" s="325" t="s">
        <v>123</v>
      </c>
      <c r="D1253" s="325" t="s">
        <v>38</v>
      </c>
      <c r="E1253" s="325" t="s">
        <v>126</v>
      </c>
      <c r="F1253" s="325" t="s">
        <v>127</v>
      </c>
      <c r="G1253" s="325">
        <v>807</v>
      </c>
      <c r="H1253" s="325" t="s">
        <v>161</v>
      </c>
      <c r="I1253" s="325" t="s">
        <v>162</v>
      </c>
      <c r="J1253" s="325" t="str">
        <f t="shared" si="38"/>
        <v>CharRedcar and ClevelandTime in service10 years or more but less than 20 yearsTime in service10 years or more but less than 20 years</v>
      </c>
      <c r="K1253" s="325" t="s">
        <v>479</v>
      </c>
      <c r="L1253" s="325" t="s">
        <v>483</v>
      </c>
      <c r="M1253" s="325" t="str">
        <f t="shared" si="39"/>
        <v>Time in service10 years or more but less than 20 years</v>
      </c>
      <c r="N1253" s="325">
        <v>6.9</v>
      </c>
      <c r="O1253" s="325">
        <v>7.8</v>
      </c>
      <c r="P1253" s="325">
        <v>8</v>
      </c>
      <c r="Q1253" s="325">
        <v>8.6</v>
      </c>
    </row>
    <row r="1254" spans="1:17" x14ac:dyDescent="0.25">
      <c r="A1254" s="325">
        <v>201718</v>
      </c>
      <c r="B1254" s="325" t="s">
        <v>144</v>
      </c>
      <c r="C1254" s="325" t="s">
        <v>123</v>
      </c>
      <c r="D1254" s="325" t="s">
        <v>38</v>
      </c>
      <c r="E1254" s="325" t="s">
        <v>126</v>
      </c>
      <c r="F1254" s="325" t="s">
        <v>127</v>
      </c>
      <c r="G1254" s="325">
        <v>807</v>
      </c>
      <c r="H1254" s="325" t="s">
        <v>161</v>
      </c>
      <c r="I1254" s="325" t="s">
        <v>162</v>
      </c>
      <c r="J1254" s="325" t="str">
        <f t="shared" si="38"/>
        <v>CharRedcar and ClevelandTime in service20 years or more but less than 30 yearsTime in service20 years or more but less than 30 years</v>
      </c>
      <c r="K1254" s="325" t="s">
        <v>479</v>
      </c>
      <c r="L1254" s="325" t="s">
        <v>484</v>
      </c>
      <c r="M1254" s="325" t="str">
        <f t="shared" si="39"/>
        <v>Time in service20 years or more but less than 30 years</v>
      </c>
      <c r="N1254" s="325">
        <v>6.8</v>
      </c>
      <c r="O1254" s="325">
        <v>7.7</v>
      </c>
      <c r="P1254" s="325">
        <v>7</v>
      </c>
      <c r="Q1254" s="325">
        <v>7.5</v>
      </c>
    </row>
    <row r="1255" spans="1:17" x14ac:dyDescent="0.25">
      <c r="A1255" s="325">
        <v>201718</v>
      </c>
      <c r="B1255" s="325" t="s">
        <v>144</v>
      </c>
      <c r="C1255" s="325" t="s">
        <v>123</v>
      </c>
      <c r="D1255" s="325" t="s">
        <v>38</v>
      </c>
      <c r="E1255" s="325" t="s">
        <v>126</v>
      </c>
      <c r="F1255" s="325" t="s">
        <v>127</v>
      </c>
      <c r="G1255" s="325">
        <v>807</v>
      </c>
      <c r="H1255" s="325" t="s">
        <v>161</v>
      </c>
      <c r="I1255" s="325" t="s">
        <v>162</v>
      </c>
      <c r="J1255" s="325" t="str">
        <f t="shared" si="38"/>
        <v>CharRedcar and ClevelandTime in service30 years or moreTime in service30 years or more</v>
      </c>
      <c r="K1255" s="325" t="s">
        <v>479</v>
      </c>
      <c r="L1255" s="325" t="s">
        <v>485</v>
      </c>
      <c r="M1255" s="325" t="str">
        <f t="shared" si="39"/>
        <v>Time in service30 years or more</v>
      </c>
      <c r="N1255" s="325">
        <v>0</v>
      </c>
      <c r="O1255" s="325">
        <v>0</v>
      </c>
      <c r="P1255" s="325">
        <v>0</v>
      </c>
      <c r="Q1255" s="325">
        <v>0</v>
      </c>
    </row>
    <row r="1256" spans="1:17" x14ac:dyDescent="0.25">
      <c r="A1256" s="325">
        <v>201718</v>
      </c>
      <c r="B1256" s="325" t="s">
        <v>144</v>
      </c>
      <c r="C1256" s="325" t="s">
        <v>123</v>
      </c>
      <c r="D1256" s="325" t="s">
        <v>38</v>
      </c>
      <c r="E1256" s="325" t="s">
        <v>126</v>
      </c>
      <c r="F1256" s="325" t="s">
        <v>127</v>
      </c>
      <c r="G1256" s="325">
        <v>393</v>
      </c>
      <c r="H1256" s="325" t="s">
        <v>163</v>
      </c>
      <c r="I1256" s="325" t="s">
        <v>164</v>
      </c>
      <c r="J1256" s="325" t="str">
        <f t="shared" si="38"/>
        <v>CharSouth TynesideTime in serviceLess than 2 yearsTime in serviceLess than 2 years</v>
      </c>
      <c r="K1256" s="325" t="s">
        <v>479</v>
      </c>
      <c r="L1256" s="325" t="s">
        <v>480</v>
      </c>
      <c r="M1256" s="325" t="str">
        <f t="shared" si="39"/>
        <v>Time in serviceLess than 2 years</v>
      </c>
      <c r="N1256" s="325">
        <v>33.5</v>
      </c>
      <c r="O1256" s="325">
        <v>28.4</v>
      </c>
      <c r="P1256" s="325">
        <v>34</v>
      </c>
      <c r="Q1256" s="325">
        <v>27.4</v>
      </c>
    </row>
    <row r="1257" spans="1:17" x14ac:dyDescent="0.25">
      <c r="A1257" s="325">
        <v>201718</v>
      </c>
      <c r="B1257" s="325" t="s">
        <v>144</v>
      </c>
      <c r="C1257" s="325" t="s">
        <v>123</v>
      </c>
      <c r="D1257" s="325" t="s">
        <v>38</v>
      </c>
      <c r="E1257" s="325" t="s">
        <v>126</v>
      </c>
      <c r="F1257" s="325" t="s">
        <v>127</v>
      </c>
      <c r="G1257" s="325">
        <v>393</v>
      </c>
      <c r="H1257" s="325" t="s">
        <v>163</v>
      </c>
      <c r="I1257" s="325" t="s">
        <v>164</v>
      </c>
      <c r="J1257" s="325" t="str">
        <f t="shared" si="38"/>
        <v>CharSouth TynesideTime in service2 years or more but less than 5 yearsTime in service2 years or more but less than 5 years</v>
      </c>
      <c r="K1257" s="325" t="s">
        <v>479</v>
      </c>
      <c r="L1257" s="325" t="s">
        <v>481</v>
      </c>
      <c r="M1257" s="325" t="str">
        <f t="shared" si="39"/>
        <v>Time in service2 years or more but less than 5 years</v>
      </c>
      <c r="N1257" s="325">
        <v>36</v>
      </c>
      <c r="O1257" s="325">
        <v>30.6</v>
      </c>
      <c r="P1257" s="325">
        <v>38</v>
      </c>
      <c r="Q1257" s="325">
        <v>30.6</v>
      </c>
    </row>
    <row r="1258" spans="1:17" x14ac:dyDescent="0.25">
      <c r="A1258" s="325">
        <v>201718</v>
      </c>
      <c r="B1258" s="325" t="s">
        <v>144</v>
      </c>
      <c r="C1258" s="325" t="s">
        <v>123</v>
      </c>
      <c r="D1258" s="325" t="s">
        <v>38</v>
      </c>
      <c r="E1258" s="325" t="s">
        <v>126</v>
      </c>
      <c r="F1258" s="325" t="s">
        <v>127</v>
      </c>
      <c r="G1258" s="325">
        <v>393</v>
      </c>
      <c r="H1258" s="325" t="s">
        <v>163</v>
      </c>
      <c r="I1258" s="325" t="s">
        <v>164</v>
      </c>
      <c r="J1258" s="325" t="str">
        <f t="shared" si="38"/>
        <v>CharSouth TynesideTime in service5 years or more but less than 10 yearsTime in service5 years or more but less than 10 years</v>
      </c>
      <c r="K1258" s="325" t="s">
        <v>479</v>
      </c>
      <c r="L1258" s="325" t="s">
        <v>482</v>
      </c>
      <c r="M1258" s="325" t="str">
        <f t="shared" si="39"/>
        <v>Time in service5 years or more but less than 10 years</v>
      </c>
      <c r="N1258" s="325">
        <v>20.8</v>
      </c>
      <c r="O1258" s="325">
        <v>17.7</v>
      </c>
      <c r="P1258" s="325">
        <v>23</v>
      </c>
      <c r="Q1258" s="325">
        <v>18.5</v>
      </c>
    </row>
    <row r="1259" spans="1:17" x14ac:dyDescent="0.25">
      <c r="A1259" s="325">
        <v>201718</v>
      </c>
      <c r="B1259" s="325" t="s">
        <v>144</v>
      </c>
      <c r="C1259" s="325" t="s">
        <v>123</v>
      </c>
      <c r="D1259" s="325" t="s">
        <v>38</v>
      </c>
      <c r="E1259" s="325" t="s">
        <v>126</v>
      </c>
      <c r="F1259" s="325" t="s">
        <v>127</v>
      </c>
      <c r="G1259" s="325">
        <v>393</v>
      </c>
      <c r="H1259" s="325" t="s">
        <v>163</v>
      </c>
      <c r="I1259" s="325" t="s">
        <v>164</v>
      </c>
      <c r="J1259" s="325" t="str">
        <f t="shared" si="38"/>
        <v>CharSouth TynesideTime in service10 years or more but less than 20 yearsTime in service10 years or more but less than 20 years</v>
      </c>
      <c r="K1259" s="325" t="s">
        <v>479</v>
      </c>
      <c r="L1259" s="325" t="s">
        <v>483</v>
      </c>
      <c r="M1259" s="325" t="str">
        <f t="shared" si="39"/>
        <v>Time in service10 years or more but less than 20 years</v>
      </c>
      <c r="N1259" s="325">
        <v>20.5</v>
      </c>
      <c r="O1259" s="325">
        <v>17.399999999999999</v>
      </c>
      <c r="P1259" s="325">
        <v>21</v>
      </c>
      <c r="Q1259" s="325">
        <v>16.899999999999999</v>
      </c>
    </row>
    <row r="1260" spans="1:17" x14ac:dyDescent="0.25">
      <c r="A1260" s="325">
        <v>201718</v>
      </c>
      <c r="B1260" s="325" t="s">
        <v>144</v>
      </c>
      <c r="C1260" s="325" t="s">
        <v>123</v>
      </c>
      <c r="D1260" s="325" t="s">
        <v>38</v>
      </c>
      <c r="E1260" s="325" t="s">
        <v>126</v>
      </c>
      <c r="F1260" s="325" t="s">
        <v>127</v>
      </c>
      <c r="G1260" s="325">
        <v>393</v>
      </c>
      <c r="H1260" s="325" t="s">
        <v>163</v>
      </c>
      <c r="I1260" s="325" t="s">
        <v>164</v>
      </c>
      <c r="J1260" s="325" t="str">
        <f t="shared" si="38"/>
        <v>CharSouth TynesideTime in service20 years or more but less than 30 yearsTime in service20 years or more but less than 30 years</v>
      </c>
      <c r="K1260" s="325" t="s">
        <v>479</v>
      </c>
      <c r="L1260" s="325" t="s">
        <v>484</v>
      </c>
      <c r="M1260" s="325" t="str">
        <f t="shared" si="39"/>
        <v>Time in service20 years or more but less than 30 years</v>
      </c>
      <c r="N1260" s="325">
        <v>6</v>
      </c>
      <c r="O1260" s="325">
        <v>5.0999999999999996</v>
      </c>
      <c r="P1260" s="325">
        <v>6</v>
      </c>
      <c r="Q1260" s="325">
        <v>4.8</v>
      </c>
    </row>
    <row r="1261" spans="1:17" x14ac:dyDescent="0.25">
      <c r="A1261" s="325">
        <v>201718</v>
      </c>
      <c r="B1261" s="325" t="s">
        <v>144</v>
      </c>
      <c r="C1261" s="325" t="s">
        <v>123</v>
      </c>
      <c r="D1261" s="325" t="s">
        <v>38</v>
      </c>
      <c r="E1261" s="325" t="s">
        <v>126</v>
      </c>
      <c r="F1261" s="325" t="s">
        <v>127</v>
      </c>
      <c r="G1261" s="325">
        <v>393</v>
      </c>
      <c r="H1261" s="325" t="s">
        <v>163</v>
      </c>
      <c r="I1261" s="325" t="s">
        <v>164</v>
      </c>
      <c r="J1261" s="325" t="str">
        <f t="shared" si="38"/>
        <v>CharSouth TynesideTime in service30 years or moreTime in service30 years or more</v>
      </c>
      <c r="K1261" s="325" t="s">
        <v>479</v>
      </c>
      <c r="L1261" s="325" t="s">
        <v>485</v>
      </c>
      <c r="M1261" s="325" t="str">
        <f t="shared" si="39"/>
        <v>Time in service30 years or more</v>
      </c>
      <c r="N1261" s="325">
        <v>1</v>
      </c>
      <c r="O1261" s="325">
        <v>0.8</v>
      </c>
      <c r="P1261" s="325">
        <v>2</v>
      </c>
      <c r="Q1261" s="325">
        <v>1.6</v>
      </c>
    </row>
    <row r="1262" spans="1:17" x14ac:dyDescent="0.25">
      <c r="A1262" s="325">
        <v>201718</v>
      </c>
      <c r="B1262" s="325" t="s">
        <v>144</v>
      </c>
      <c r="C1262" s="325" t="s">
        <v>123</v>
      </c>
      <c r="D1262" s="325" t="s">
        <v>38</v>
      </c>
      <c r="E1262" s="325" t="s">
        <v>126</v>
      </c>
      <c r="F1262" s="325" t="s">
        <v>127</v>
      </c>
      <c r="G1262" s="325">
        <v>808</v>
      </c>
      <c r="H1262" s="325" t="s">
        <v>165</v>
      </c>
      <c r="I1262" s="325" t="s">
        <v>166</v>
      </c>
      <c r="J1262" s="325" t="str">
        <f t="shared" si="38"/>
        <v>CharStockton-on-TeesTime in serviceLess than 2 yearsTime in serviceLess than 2 years</v>
      </c>
      <c r="K1262" s="325" t="s">
        <v>479</v>
      </c>
      <c r="L1262" s="325" t="s">
        <v>480</v>
      </c>
      <c r="M1262" s="325" t="str">
        <f t="shared" si="39"/>
        <v>Time in serviceLess than 2 years</v>
      </c>
      <c r="N1262" s="325">
        <v>55.8</v>
      </c>
      <c r="O1262" s="325">
        <v>37</v>
      </c>
      <c r="P1262" s="325">
        <v>59</v>
      </c>
      <c r="Q1262" s="325">
        <v>37.1</v>
      </c>
    </row>
    <row r="1263" spans="1:17" x14ac:dyDescent="0.25">
      <c r="A1263" s="325">
        <v>201718</v>
      </c>
      <c r="B1263" s="325" t="s">
        <v>144</v>
      </c>
      <c r="C1263" s="325" t="s">
        <v>123</v>
      </c>
      <c r="D1263" s="325" t="s">
        <v>38</v>
      </c>
      <c r="E1263" s="325" t="s">
        <v>126</v>
      </c>
      <c r="F1263" s="325" t="s">
        <v>127</v>
      </c>
      <c r="G1263" s="325">
        <v>808</v>
      </c>
      <c r="H1263" s="325" t="s">
        <v>165</v>
      </c>
      <c r="I1263" s="325" t="s">
        <v>166</v>
      </c>
      <c r="J1263" s="325" t="str">
        <f t="shared" si="38"/>
        <v>CharStockton-on-TeesTime in service2 years or more but less than 5 yearsTime in service2 years or more but less than 5 years</v>
      </c>
      <c r="K1263" s="325" t="s">
        <v>479</v>
      </c>
      <c r="L1263" s="325" t="s">
        <v>481</v>
      </c>
      <c r="M1263" s="325" t="str">
        <f t="shared" si="39"/>
        <v>Time in service2 years or more but less than 5 years</v>
      </c>
      <c r="N1263" s="325">
        <v>30.8</v>
      </c>
      <c r="O1263" s="325">
        <v>20.5</v>
      </c>
      <c r="P1263" s="325">
        <v>31</v>
      </c>
      <c r="Q1263" s="325">
        <v>19.5</v>
      </c>
    </row>
    <row r="1264" spans="1:17" x14ac:dyDescent="0.25">
      <c r="A1264" s="325">
        <v>201718</v>
      </c>
      <c r="B1264" s="325" t="s">
        <v>144</v>
      </c>
      <c r="C1264" s="325" t="s">
        <v>123</v>
      </c>
      <c r="D1264" s="325" t="s">
        <v>38</v>
      </c>
      <c r="E1264" s="325" t="s">
        <v>126</v>
      </c>
      <c r="F1264" s="325" t="s">
        <v>127</v>
      </c>
      <c r="G1264" s="325">
        <v>808</v>
      </c>
      <c r="H1264" s="325" t="s">
        <v>165</v>
      </c>
      <c r="I1264" s="325" t="s">
        <v>166</v>
      </c>
      <c r="J1264" s="325" t="str">
        <f t="shared" si="38"/>
        <v>CharStockton-on-TeesTime in service5 years or more but less than 10 yearsTime in service5 years or more but less than 10 years</v>
      </c>
      <c r="K1264" s="325" t="s">
        <v>479</v>
      </c>
      <c r="L1264" s="325" t="s">
        <v>482</v>
      </c>
      <c r="M1264" s="325" t="str">
        <f t="shared" si="39"/>
        <v>Time in service5 years or more but less than 10 years</v>
      </c>
      <c r="N1264" s="325">
        <v>20.6</v>
      </c>
      <c r="O1264" s="325">
        <v>13.7</v>
      </c>
      <c r="P1264" s="325">
        <v>22</v>
      </c>
      <c r="Q1264" s="325">
        <v>13.8</v>
      </c>
    </row>
    <row r="1265" spans="1:17" x14ac:dyDescent="0.25">
      <c r="A1265" s="325">
        <v>201718</v>
      </c>
      <c r="B1265" s="325" t="s">
        <v>144</v>
      </c>
      <c r="C1265" s="325" t="s">
        <v>123</v>
      </c>
      <c r="D1265" s="325" t="s">
        <v>38</v>
      </c>
      <c r="E1265" s="325" t="s">
        <v>126</v>
      </c>
      <c r="F1265" s="325" t="s">
        <v>127</v>
      </c>
      <c r="G1265" s="325">
        <v>808</v>
      </c>
      <c r="H1265" s="325" t="s">
        <v>165</v>
      </c>
      <c r="I1265" s="325" t="s">
        <v>166</v>
      </c>
      <c r="J1265" s="325" t="str">
        <f t="shared" si="38"/>
        <v>CharStockton-on-TeesTime in service10 years or more but less than 20 yearsTime in service10 years or more but less than 20 years</v>
      </c>
      <c r="K1265" s="325" t="s">
        <v>479</v>
      </c>
      <c r="L1265" s="325" t="s">
        <v>483</v>
      </c>
      <c r="M1265" s="325" t="str">
        <f t="shared" si="39"/>
        <v>Time in service10 years or more but less than 20 years</v>
      </c>
      <c r="N1265" s="325">
        <v>28.3</v>
      </c>
      <c r="O1265" s="325">
        <v>18.8</v>
      </c>
      <c r="P1265" s="325">
        <v>31</v>
      </c>
      <c r="Q1265" s="325">
        <v>19.5</v>
      </c>
    </row>
    <row r="1266" spans="1:17" x14ac:dyDescent="0.25">
      <c r="A1266" s="325">
        <v>201718</v>
      </c>
      <c r="B1266" s="325" t="s">
        <v>144</v>
      </c>
      <c r="C1266" s="325" t="s">
        <v>123</v>
      </c>
      <c r="D1266" s="325" t="s">
        <v>38</v>
      </c>
      <c r="E1266" s="325" t="s">
        <v>126</v>
      </c>
      <c r="F1266" s="325" t="s">
        <v>127</v>
      </c>
      <c r="G1266" s="325">
        <v>808</v>
      </c>
      <c r="H1266" s="325" t="s">
        <v>165</v>
      </c>
      <c r="I1266" s="325" t="s">
        <v>166</v>
      </c>
      <c r="J1266" s="325" t="str">
        <f t="shared" si="38"/>
        <v>CharStockton-on-TeesTime in service20 years or more but less than 30 yearsTime in service20 years or more but less than 30 years</v>
      </c>
      <c r="K1266" s="325" t="s">
        <v>479</v>
      </c>
      <c r="L1266" s="325" t="s">
        <v>484</v>
      </c>
      <c r="M1266" s="325" t="str">
        <f t="shared" si="39"/>
        <v>Time in service20 years or more but less than 30 years</v>
      </c>
      <c r="N1266" s="325">
        <v>11.5</v>
      </c>
      <c r="O1266" s="325">
        <v>7.6</v>
      </c>
      <c r="P1266" s="325">
        <v>12</v>
      </c>
      <c r="Q1266" s="325">
        <v>7.5</v>
      </c>
    </row>
    <row r="1267" spans="1:17" x14ac:dyDescent="0.25">
      <c r="A1267" s="325">
        <v>201718</v>
      </c>
      <c r="B1267" s="325" t="s">
        <v>144</v>
      </c>
      <c r="C1267" s="325" t="s">
        <v>123</v>
      </c>
      <c r="D1267" s="325" t="s">
        <v>38</v>
      </c>
      <c r="E1267" s="325" t="s">
        <v>126</v>
      </c>
      <c r="F1267" s="325" t="s">
        <v>127</v>
      </c>
      <c r="G1267" s="325">
        <v>808</v>
      </c>
      <c r="H1267" s="325" t="s">
        <v>165</v>
      </c>
      <c r="I1267" s="325" t="s">
        <v>166</v>
      </c>
      <c r="J1267" s="325" t="str">
        <f t="shared" si="38"/>
        <v>CharStockton-on-TeesTime in service30 years or moreTime in service30 years or more</v>
      </c>
      <c r="K1267" s="325" t="s">
        <v>479</v>
      </c>
      <c r="L1267" s="325" t="s">
        <v>485</v>
      </c>
      <c r="M1267" s="325" t="str">
        <f t="shared" si="39"/>
        <v>Time in service30 years or more</v>
      </c>
      <c r="N1267" s="325">
        <v>3.6</v>
      </c>
      <c r="O1267" s="325">
        <v>2.4</v>
      </c>
      <c r="P1267" s="325">
        <v>4</v>
      </c>
      <c r="Q1267" s="325">
        <v>2.5</v>
      </c>
    </row>
    <row r="1268" spans="1:17" x14ac:dyDescent="0.25">
      <c r="A1268" s="325">
        <v>201718</v>
      </c>
      <c r="B1268" s="325" t="s">
        <v>144</v>
      </c>
      <c r="C1268" s="325" t="s">
        <v>123</v>
      </c>
      <c r="D1268" s="325" t="s">
        <v>38</v>
      </c>
      <c r="E1268" s="325" t="s">
        <v>126</v>
      </c>
      <c r="F1268" s="325" t="s">
        <v>127</v>
      </c>
      <c r="G1268" s="325">
        <v>394</v>
      </c>
      <c r="H1268" s="325" t="s">
        <v>167</v>
      </c>
      <c r="I1268" s="325" t="s">
        <v>168</v>
      </c>
      <c r="J1268" s="325" t="str">
        <f t="shared" si="38"/>
        <v>CharSunderlandTime in serviceLess than 2 yearsTime in serviceLess than 2 years</v>
      </c>
      <c r="K1268" s="325" t="s">
        <v>479</v>
      </c>
      <c r="L1268" s="325" t="s">
        <v>480</v>
      </c>
      <c r="M1268" s="325" t="str">
        <f t="shared" si="39"/>
        <v>Time in serviceLess than 2 years</v>
      </c>
      <c r="N1268" s="325">
        <v>95.8</v>
      </c>
      <c r="O1268" s="325">
        <v>51.2</v>
      </c>
      <c r="P1268" s="325">
        <v>101</v>
      </c>
      <c r="Q1268" s="325">
        <v>50.5</v>
      </c>
    </row>
    <row r="1269" spans="1:17" x14ac:dyDescent="0.25">
      <c r="A1269" s="325">
        <v>201718</v>
      </c>
      <c r="B1269" s="325" t="s">
        <v>144</v>
      </c>
      <c r="C1269" s="325" t="s">
        <v>123</v>
      </c>
      <c r="D1269" s="325" t="s">
        <v>38</v>
      </c>
      <c r="E1269" s="325" t="s">
        <v>126</v>
      </c>
      <c r="F1269" s="325" t="s">
        <v>127</v>
      </c>
      <c r="G1269" s="325">
        <v>394</v>
      </c>
      <c r="H1269" s="325" t="s">
        <v>167</v>
      </c>
      <c r="I1269" s="325" t="s">
        <v>168</v>
      </c>
      <c r="J1269" s="325" t="str">
        <f t="shared" si="38"/>
        <v>CharSunderlandTime in service2 years or more but less than 5 yearsTime in service2 years or more but less than 5 years</v>
      </c>
      <c r="K1269" s="325" t="s">
        <v>479</v>
      </c>
      <c r="L1269" s="325" t="s">
        <v>481</v>
      </c>
      <c r="M1269" s="325" t="str">
        <f t="shared" si="39"/>
        <v>Time in service2 years or more but less than 5 years</v>
      </c>
      <c r="N1269" s="325">
        <v>37.4</v>
      </c>
      <c r="O1269" s="325">
        <v>20</v>
      </c>
      <c r="P1269" s="325">
        <v>39</v>
      </c>
      <c r="Q1269" s="325">
        <v>19.5</v>
      </c>
    </row>
    <row r="1270" spans="1:17" x14ac:dyDescent="0.25">
      <c r="A1270" s="325">
        <v>201718</v>
      </c>
      <c r="B1270" s="325" t="s">
        <v>144</v>
      </c>
      <c r="C1270" s="325" t="s">
        <v>123</v>
      </c>
      <c r="D1270" s="325" t="s">
        <v>38</v>
      </c>
      <c r="E1270" s="325" t="s">
        <v>126</v>
      </c>
      <c r="F1270" s="325" t="s">
        <v>127</v>
      </c>
      <c r="G1270" s="325">
        <v>394</v>
      </c>
      <c r="H1270" s="325" t="s">
        <v>167</v>
      </c>
      <c r="I1270" s="325" t="s">
        <v>168</v>
      </c>
      <c r="J1270" s="325" t="str">
        <f t="shared" si="38"/>
        <v>CharSunderlandTime in service5 years or more but less than 10 yearsTime in service5 years or more but less than 10 years</v>
      </c>
      <c r="K1270" s="325" t="s">
        <v>479</v>
      </c>
      <c r="L1270" s="325" t="s">
        <v>482</v>
      </c>
      <c r="M1270" s="325" t="str">
        <f t="shared" si="39"/>
        <v>Time in service5 years or more but less than 10 years</v>
      </c>
      <c r="N1270" s="325">
        <v>21.1</v>
      </c>
      <c r="O1270" s="325">
        <v>11.3</v>
      </c>
      <c r="P1270" s="325">
        <v>24</v>
      </c>
      <c r="Q1270" s="325">
        <v>12</v>
      </c>
    </row>
    <row r="1271" spans="1:17" x14ac:dyDescent="0.25">
      <c r="A1271" s="325">
        <v>201718</v>
      </c>
      <c r="B1271" s="325" t="s">
        <v>144</v>
      </c>
      <c r="C1271" s="325" t="s">
        <v>123</v>
      </c>
      <c r="D1271" s="325" t="s">
        <v>38</v>
      </c>
      <c r="E1271" s="325" t="s">
        <v>126</v>
      </c>
      <c r="F1271" s="325" t="s">
        <v>127</v>
      </c>
      <c r="G1271" s="325">
        <v>394</v>
      </c>
      <c r="H1271" s="325" t="s">
        <v>167</v>
      </c>
      <c r="I1271" s="325" t="s">
        <v>168</v>
      </c>
      <c r="J1271" s="325" t="str">
        <f t="shared" si="38"/>
        <v>CharSunderlandTime in service10 years or more but less than 20 yearsTime in service10 years or more but less than 20 years</v>
      </c>
      <c r="K1271" s="325" t="s">
        <v>479</v>
      </c>
      <c r="L1271" s="325" t="s">
        <v>483</v>
      </c>
      <c r="M1271" s="325" t="str">
        <f t="shared" si="39"/>
        <v>Time in service10 years or more but less than 20 years</v>
      </c>
      <c r="N1271" s="325">
        <v>23.8</v>
      </c>
      <c r="O1271" s="325">
        <v>12.7</v>
      </c>
      <c r="P1271" s="325">
        <v>27</v>
      </c>
      <c r="Q1271" s="325">
        <v>13.5</v>
      </c>
    </row>
    <row r="1272" spans="1:17" x14ac:dyDescent="0.25">
      <c r="A1272" s="325">
        <v>201718</v>
      </c>
      <c r="B1272" s="325" t="s">
        <v>144</v>
      </c>
      <c r="C1272" s="325" t="s">
        <v>123</v>
      </c>
      <c r="D1272" s="325" t="s">
        <v>38</v>
      </c>
      <c r="E1272" s="325" t="s">
        <v>126</v>
      </c>
      <c r="F1272" s="325" t="s">
        <v>127</v>
      </c>
      <c r="G1272" s="325">
        <v>394</v>
      </c>
      <c r="H1272" s="325" t="s">
        <v>167</v>
      </c>
      <c r="I1272" s="325" t="s">
        <v>168</v>
      </c>
      <c r="J1272" s="325" t="str">
        <f t="shared" si="38"/>
        <v>CharSunderlandTime in service20 years or more but less than 30 yearsTime in service20 years or more but less than 30 years</v>
      </c>
      <c r="K1272" s="325" t="s">
        <v>479</v>
      </c>
      <c r="L1272" s="325" t="s">
        <v>484</v>
      </c>
      <c r="M1272" s="325" t="str">
        <f t="shared" si="39"/>
        <v>Time in service20 years or more but less than 30 years</v>
      </c>
      <c r="N1272" s="325">
        <v>7</v>
      </c>
      <c r="O1272" s="325">
        <v>3.7</v>
      </c>
      <c r="P1272" s="325">
        <v>7</v>
      </c>
      <c r="Q1272" s="325">
        <v>3.5</v>
      </c>
    </row>
    <row r="1273" spans="1:17" x14ac:dyDescent="0.25">
      <c r="A1273" s="325">
        <v>201718</v>
      </c>
      <c r="B1273" s="325" t="s">
        <v>144</v>
      </c>
      <c r="C1273" s="325" t="s">
        <v>123</v>
      </c>
      <c r="D1273" s="325" t="s">
        <v>38</v>
      </c>
      <c r="E1273" s="325" t="s">
        <v>126</v>
      </c>
      <c r="F1273" s="325" t="s">
        <v>127</v>
      </c>
      <c r="G1273" s="325">
        <v>394</v>
      </c>
      <c r="H1273" s="325" t="s">
        <v>167</v>
      </c>
      <c r="I1273" s="325" t="s">
        <v>168</v>
      </c>
      <c r="J1273" s="325" t="str">
        <f t="shared" si="38"/>
        <v>CharSunderlandTime in service30 years or moreTime in service30 years or more</v>
      </c>
      <c r="K1273" s="325" t="s">
        <v>479</v>
      </c>
      <c r="L1273" s="325" t="s">
        <v>485</v>
      </c>
      <c r="M1273" s="325" t="str">
        <f t="shared" si="39"/>
        <v>Time in service30 years or more</v>
      </c>
      <c r="N1273" s="325">
        <v>2</v>
      </c>
      <c r="O1273" s="325">
        <v>1.1000000000000001</v>
      </c>
      <c r="P1273" s="325">
        <v>2</v>
      </c>
      <c r="Q1273" s="325">
        <v>1</v>
      </c>
    </row>
    <row r="1274" spans="1:17" x14ac:dyDescent="0.25">
      <c r="A1274" s="325">
        <v>201718</v>
      </c>
      <c r="B1274" s="325" t="s">
        <v>144</v>
      </c>
      <c r="C1274" s="325" t="s">
        <v>123</v>
      </c>
      <c r="D1274" s="325" t="s">
        <v>38</v>
      </c>
      <c r="E1274" s="325" t="s">
        <v>128</v>
      </c>
      <c r="F1274" s="325" t="s">
        <v>129</v>
      </c>
      <c r="G1274" s="325">
        <v>889</v>
      </c>
      <c r="H1274" s="325" t="s">
        <v>169</v>
      </c>
      <c r="I1274" s="325" t="s">
        <v>170</v>
      </c>
      <c r="J1274" s="325" t="str">
        <f t="shared" si="38"/>
        <v>CharBlackburn with DarwenTime in serviceLess than 2 yearsTime in serviceLess than 2 years</v>
      </c>
      <c r="K1274" s="325" t="s">
        <v>479</v>
      </c>
      <c r="L1274" s="325" t="s">
        <v>480</v>
      </c>
      <c r="M1274" s="325" t="str">
        <f t="shared" si="39"/>
        <v>Time in serviceLess than 2 years</v>
      </c>
      <c r="N1274" s="325">
        <v>49.6</v>
      </c>
      <c r="O1274" s="325">
        <v>39.200000000000003</v>
      </c>
      <c r="P1274" s="325">
        <v>51</v>
      </c>
      <c r="Q1274" s="325">
        <v>38.1</v>
      </c>
    </row>
    <row r="1275" spans="1:17" x14ac:dyDescent="0.25">
      <c r="A1275" s="325">
        <v>201718</v>
      </c>
      <c r="B1275" s="325" t="s">
        <v>144</v>
      </c>
      <c r="C1275" s="325" t="s">
        <v>123</v>
      </c>
      <c r="D1275" s="325" t="s">
        <v>38</v>
      </c>
      <c r="E1275" s="325" t="s">
        <v>128</v>
      </c>
      <c r="F1275" s="325" t="s">
        <v>129</v>
      </c>
      <c r="G1275" s="325">
        <v>889</v>
      </c>
      <c r="H1275" s="325" t="s">
        <v>169</v>
      </c>
      <c r="I1275" s="325" t="s">
        <v>170</v>
      </c>
      <c r="J1275" s="325" t="str">
        <f t="shared" si="38"/>
        <v>CharBlackburn with DarwenTime in service2 years or more but less than 5 yearsTime in service2 years or more but less than 5 years</v>
      </c>
      <c r="K1275" s="325" t="s">
        <v>479</v>
      </c>
      <c r="L1275" s="325" t="s">
        <v>481</v>
      </c>
      <c r="M1275" s="325" t="str">
        <f t="shared" si="39"/>
        <v>Time in service2 years or more but less than 5 years</v>
      </c>
      <c r="N1275" s="325">
        <v>27.1</v>
      </c>
      <c r="O1275" s="325">
        <v>21.5</v>
      </c>
      <c r="P1275" s="325">
        <v>30</v>
      </c>
      <c r="Q1275" s="325">
        <v>22.4</v>
      </c>
    </row>
    <row r="1276" spans="1:17" x14ac:dyDescent="0.25">
      <c r="A1276" s="325">
        <v>201718</v>
      </c>
      <c r="B1276" s="325" t="s">
        <v>144</v>
      </c>
      <c r="C1276" s="325" t="s">
        <v>123</v>
      </c>
      <c r="D1276" s="325" t="s">
        <v>38</v>
      </c>
      <c r="E1276" s="325" t="s">
        <v>128</v>
      </c>
      <c r="F1276" s="325" t="s">
        <v>129</v>
      </c>
      <c r="G1276" s="325">
        <v>889</v>
      </c>
      <c r="H1276" s="325" t="s">
        <v>169</v>
      </c>
      <c r="I1276" s="325" t="s">
        <v>170</v>
      </c>
      <c r="J1276" s="325" t="str">
        <f t="shared" si="38"/>
        <v>CharBlackburn with DarwenTime in service5 years or more but less than 10 yearsTime in service5 years or more but less than 10 years</v>
      </c>
      <c r="K1276" s="325" t="s">
        <v>479</v>
      </c>
      <c r="L1276" s="325" t="s">
        <v>482</v>
      </c>
      <c r="M1276" s="325" t="str">
        <f t="shared" si="39"/>
        <v>Time in service5 years or more but less than 10 years</v>
      </c>
      <c r="N1276" s="325">
        <v>25.6</v>
      </c>
      <c r="O1276" s="325">
        <v>20.3</v>
      </c>
      <c r="P1276" s="325">
        <v>28</v>
      </c>
      <c r="Q1276" s="325">
        <v>20.9</v>
      </c>
    </row>
    <row r="1277" spans="1:17" x14ac:dyDescent="0.25">
      <c r="A1277" s="325">
        <v>201718</v>
      </c>
      <c r="B1277" s="325" t="s">
        <v>144</v>
      </c>
      <c r="C1277" s="325" t="s">
        <v>123</v>
      </c>
      <c r="D1277" s="325" t="s">
        <v>38</v>
      </c>
      <c r="E1277" s="325" t="s">
        <v>128</v>
      </c>
      <c r="F1277" s="325" t="s">
        <v>129</v>
      </c>
      <c r="G1277" s="325">
        <v>889</v>
      </c>
      <c r="H1277" s="325" t="s">
        <v>169</v>
      </c>
      <c r="I1277" s="325" t="s">
        <v>170</v>
      </c>
      <c r="J1277" s="325" t="str">
        <f t="shared" si="38"/>
        <v>CharBlackburn with DarwenTime in service10 years or more but less than 20 yearsTime in service10 years or more but less than 20 years</v>
      </c>
      <c r="K1277" s="325" t="s">
        <v>479</v>
      </c>
      <c r="L1277" s="325" t="s">
        <v>483</v>
      </c>
      <c r="M1277" s="325" t="str">
        <f t="shared" si="39"/>
        <v>Time in service10 years or more but less than 20 years</v>
      </c>
      <c r="N1277" s="325">
        <v>22</v>
      </c>
      <c r="O1277" s="325">
        <v>17.399999999999999</v>
      </c>
      <c r="P1277" s="325">
        <v>23</v>
      </c>
      <c r="Q1277" s="325">
        <v>17.2</v>
      </c>
    </row>
    <row r="1278" spans="1:17" x14ac:dyDescent="0.25">
      <c r="A1278" s="325">
        <v>201718</v>
      </c>
      <c r="B1278" s="325" t="s">
        <v>144</v>
      </c>
      <c r="C1278" s="325" t="s">
        <v>123</v>
      </c>
      <c r="D1278" s="325" t="s">
        <v>38</v>
      </c>
      <c r="E1278" s="325" t="s">
        <v>128</v>
      </c>
      <c r="F1278" s="325" t="s">
        <v>129</v>
      </c>
      <c r="G1278" s="325">
        <v>889</v>
      </c>
      <c r="H1278" s="325" t="s">
        <v>169</v>
      </c>
      <c r="I1278" s="325" t="s">
        <v>170</v>
      </c>
      <c r="J1278" s="325" t="str">
        <f t="shared" si="38"/>
        <v>CharBlackburn with DarwenTime in service20 years or more but less than 30 yearsTime in service20 years or more but less than 30 years</v>
      </c>
      <c r="K1278" s="325" t="s">
        <v>479</v>
      </c>
      <c r="L1278" s="325" t="s">
        <v>484</v>
      </c>
      <c r="M1278" s="325" t="str">
        <f t="shared" si="39"/>
        <v>Time in service20 years or more but less than 30 years</v>
      </c>
      <c r="N1278" s="325">
        <v>2</v>
      </c>
      <c r="O1278" s="325">
        <v>1.6</v>
      </c>
      <c r="P1278" s="325">
        <v>2</v>
      </c>
      <c r="Q1278" s="325">
        <v>1.5</v>
      </c>
    </row>
    <row r="1279" spans="1:17" x14ac:dyDescent="0.25">
      <c r="A1279" s="325">
        <v>201718</v>
      </c>
      <c r="B1279" s="325" t="s">
        <v>144</v>
      </c>
      <c r="C1279" s="325" t="s">
        <v>123</v>
      </c>
      <c r="D1279" s="325" t="s">
        <v>38</v>
      </c>
      <c r="E1279" s="325" t="s">
        <v>128</v>
      </c>
      <c r="F1279" s="325" t="s">
        <v>129</v>
      </c>
      <c r="G1279" s="325">
        <v>889</v>
      </c>
      <c r="H1279" s="325" t="s">
        <v>169</v>
      </c>
      <c r="I1279" s="325" t="s">
        <v>170</v>
      </c>
      <c r="J1279" s="325" t="str">
        <f t="shared" si="38"/>
        <v>CharBlackburn with DarwenTime in service30 years or moreTime in service30 years or more</v>
      </c>
      <c r="K1279" s="325" t="s">
        <v>479</v>
      </c>
      <c r="L1279" s="325" t="s">
        <v>485</v>
      </c>
      <c r="M1279" s="325" t="str">
        <f t="shared" si="39"/>
        <v>Time in service30 years or more</v>
      </c>
      <c r="N1279" s="325">
        <v>0</v>
      </c>
      <c r="O1279" s="325">
        <v>0</v>
      </c>
      <c r="P1279" s="325">
        <v>0</v>
      </c>
      <c r="Q1279" s="325">
        <v>0</v>
      </c>
    </row>
    <row r="1280" spans="1:17" x14ac:dyDescent="0.25">
      <c r="A1280" s="325">
        <v>201718</v>
      </c>
      <c r="B1280" s="325" t="s">
        <v>144</v>
      </c>
      <c r="C1280" s="325" t="s">
        <v>123</v>
      </c>
      <c r="D1280" s="325" t="s">
        <v>38</v>
      </c>
      <c r="E1280" s="325" t="s">
        <v>128</v>
      </c>
      <c r="F1280" s="325" t="s">
        <v>129</v>
      </c>
      <c r="G1280" s="325">
        <v>890</v>
      </c>
      <c r="H1280" s="325" t="s">
        <v>171</v>
      </c>
      <c r="I1280" s="325" t="s">
        <v>172</v>
      </c>
      <c r="J1280" s="325" t="str">
        <f t="shared" si="38"/>
        <v>CharBlackpoolTime in serviceLess than 2 yearsTime in serviceLess than 2 years</v>
      </c>
      <c r="K1280" s="325" t="s">
        <v>479</v>
      </c>
      <c r="L1280" s="325" t="s">
        <v>480</v>
      </c>
      <c r="M1280" s="325" t="str">
        <f t="shared" si="39"/>
        <v>Time in serviceLess than 2 years</v>
      </c>
      <c r="N1280" s="325">
        <v>49.8</v>
      </c>
      <c r="O1280" s="325">
        <v>35.9</v>
      </c>
      <c r="P1280" s="325">
        <v>50</v>
      </c>
      <c r="Q1280" s="325">
        <v>34</v>
      </c>
    </row>
    <row r="1281" spans="1:17" x14ac:dyDescent="0.25">
      <c r="A1281" s="325">
        <v>201718</v>
      </c>
      <c r="B1281" s="325" t="s">
        <v>144</v>
      </c>
      <c r="C1281" s="325" t="s">
        <v>123</v>
      </c>
      <c r="D1281" s="325" t="s">
        <v>38</v>
      </c>
      <c r="E1281" s="325" t="s">
        <v>128</v>
      </c>
      <c r="F1281" s="325" t="s">
        <v>129</v>
      </c>
      <c r="G1281" s="325">
        <v>890</v>
      </c>
      <c r="H1281" s="325" t="s">
        <v>171</v>
      </c>
      <c r="I1281" s="325" t="s">
        <v>172</v>
      </c>
      <c r="J1281" s="325" t="str">
        <f t="shared" si="38"/>
        <v>CharBlackpoolTime in service2 years or more but less than 5 yearsTime in service2 years or more but less than 5 years</v>
      </c>
      <c r="K1281" s="325" t="s">
        <v>479</v>
      </c>
      <c r="L1281" s="325" t="s">
        <v>481</v>
      </c>
      <c r="M1281" s="325" t="str">
        <f t="shared" si="39"/>
        <v>Time in service2 years or more but less than 5 years</v>
      </c>
      <c r="N1281" s="325">
        <v>36.200000000000003</v>
      </c>
      <c r="O1281" s="325">
        <v>26.1</v>
      </c>
      <c r="P1281" s="325">
        <v>38</v>
      </c>
      <c r="Q1281" s="325">
        <v>25.9</v>
      </c>
    </row>
    <row r="1282" spans="1:17" x14ac:dyDescent="0.25">
      <c r="A1282" s="325">
        <v>201718</v>
      </c>
      <c r="B1282" s="325" t="s">
        <v>144</v>
      </c>
      <c r="C1282" s="325" t="s">
        <v>123</v>
      </c>
      <c r="D1282" s="325" t="s">
        <v>38</v>
      </c>
      <c r="E1282" s="325" t="s">
        <v>128</v>
      </c>
      <c r="F1282" s="325" t="s">
        <v>129</v>
      </c>
      <c r="G1282" s="325">
        <v>890</v>
      </c>
      <c r="H1282" s="325" t="s">
        <v>171</v>
      </c>
      <c r="I1282" s="325" t="s">
        <v>172</v>
      </c>
      <c r="J1282" s="325" t="str">
        <f t="shared" si="38"/>
        <v>CharBlackpoolTime in service5 years or more but less than 10 yearsTime in service5 years or more but less than 10 years</v>
      </c>
      <c r="K1282" s="325" t="s">
        <v>479</v>
      </c>
      <c r="L1282" s="325" t="s">
        <v>482</v>
      </c>
      <c r="M1282" s="325" t="str">
        <f t="shared" si="39"/>
        <v>Time in service5 years or more but less than 10 years</v>
      </c>
      <c r="N1282" s="325">
        <v>21.5</v>
      </c>
      <c r="O1282" s="325">
        <v>15.5</v>
      </c>
      <c r="P1282" s="325">
        <v>23</v>
      </c>
      <c r="Q1282" s="325">
        <v>15.6</v>
      </c>
    </row>
    <row r="1283" spans="1:17" x14ac:dyDescent="0.25">
      <c r="A1283" s="325">
        <v>201718</v>
      </c>
      <c r="B1283" s="325" t="s">
        <v>144</v>
      </c>
      <c r="C1283" s="325" t="s">
        <v>123</v>
      </c>
      <c r="D1283" s="325" t="s">
        <v>38</v>
      </c>
      <c r="E1283" s="325" t="s">
        <v>128</v>
      </c>
      <c r="F1283" s="325" t="s">
        <v>129</v>
      </c>
      <c r="G1283" s="325">
        <v>890</v>
      </c>
      <c r="H1283" s="325" t="s">
        <v>171</v>
      </c>
      <c r="I1283" s="325" t="s">
        <v>172</v>
      </c>
      <c r="J1283" s="325" t="str">
        <f t="shared" ref="J1283:J1346" si="40">CONCATENATE("Char",I1283,K1283,L1283,M1283)</f>
        <v>CharBlackpoolTime in service10 years or more but less than 20 yearsTime in service10 years or more but less than 20 years</v>
      </c>
      <c r="K1283" s="325" t="s">
        <v>479</v>
      </c>
      <c r="L1283" s="325" t="s">
        <v>483</v>
      </c>
      <c r="M1283" s="325" t="str">
        <f t="shared" ref="M1283:M1346" si="41">CONCATENATE(K1283,L1283,)</f>
        <v>Time in service10 years or more but less than 20 years</v>
      </c>
      <c r="N1283" s="325">
        <v>24.1</v>
      </c>
      <c r="O1283" s="325">
        <v>17.399999999999999</v>
      </c>
      <c r="P1283" s="325">
        <v>28</v>
      </c>
      <c r="Q1283" s="325">
        <v>19</v>
      </c>
    </row>
    <row r="1284" spans="1:17" x14ac:dyDescent="0.25">
      <c r="A1284" s="325">
        <v>201718</v>
      </c>
      <c r="B1284" s="325" t="s">
        <v>144</v>
      </c>
      <c r="C1284" s="325" t="s">
        <v>123</v>
      </c>
      <c r="D1284" s="325" t="s">
        <v>38</v>
      </c>
      <c r="E1284" s="325" t="s">
        <v>128</v>
      </c>
      <c r="F1284" s="325" t="s">
        <v>129</v>
      </c>
      <c r="G1284" s="325">
        <v>890</v>
      </c>
      <c r="H1284" s="325" t="s">
        <v>171</v>
      </c>
      <c r="I1284" s="325" t="s">
        <v>172</v>
      </c>
      <c r="J1284" s="325" t="str">
        <f t="shared" si="40"/>
        <v>CharBlackpoolTime in service20 years or more but less than 30 yearsTime in service20 years or more but less than 30 years</v>
      </c>
      <c r="K1284" s="325" t="s">
        <v>479</v>
      </c>
      <c r="L1284" s="325" t="s">
        <v>484</v>
      </c>
      <c r="M1284" s="325" t="str">
        <f t="shared" si="41"/>
        <v>Time in service20 years or more but less than 30 years</v>
      </c>
      <c r="N1284" s="325">
        <v>7.1</v>
      </c>
      <c r="O1284" s="325">
        <v>5.0999999999999996</v>
      </c>
      <c r="P1284" s="325">
        <v>8</v>
      </c>
      <c r="Q1284" s="325">
        <v>5.4</v>
      </c>
    </row>
    <row r="1285" spans="1:17" x14ac:dyDescent="0.25">
      <c r="A1285" s="325">
        <v>201718</v>
      </c>
      <c r="B1285" s="325" t="s">
        <v>144</v>
      </c>
      <c r="C1285" s="325" t="s">
        <v>123</v>
      </c>
      <c r="D1285" s="325" t="s">
        <v>38</v>
      </c>
      <c r="E1285" s="325" t="s">
        <v>128</v>
      </c>
      <c r="F1285" s="325" t="s">
        <v>129</v>
      </c>
      <c r="G1285" s="325">
        <v>890</v>
      </c>
      <c r="H1285" s="325" t="s">
        <v>171</v>
      </c>
      <c r="I1285" s="325" t="s">
        <v>172</v>
      </c>
      <c r="J1285" s="325" t="str">
        <f t="shared" si="40"/>
        <v>CharBlackpoolTime in service30 years or moreTime in service30 years or more</v>
      </c>
      <c r="K1285" s="325" t="s">
        <v>479</v>
      </c>
      <c r="L1285" s="325" t="s">
        <v>485</v>
      </c>
      <c r="M1285" s="325" t="str">
        <f t="shared" si="41"/>
        <v>Time in service30 years or more</v>
      </c>
      <c r="N1285" s="325">
        <v>0</v>
      </c>
      <c r="O1285" s="325">
        <v>0</v>
      </c>
      <c r="P1285" s="325">
        <v>0</v>
      </c>
      <c r="Q1285" s="325">
        <v>0</v>
      </c>
    </row>
    <row r="1286" spans="1:17" x14ac:dyDescent="0.25">
      <c r="A1286" s="325">
        <v>201718</v>
      </c>
      <c r="B1286" s="325" t="s">
        <v>144</v>
      </c>
      <c r="C1286" s="325" t="s">
        <v>123</v>
      </c>
      <c r="D1286" s="325" t="s">
        <v>38</v>
      </c>
      <c r="E1286" s="325" t="s">
        <v>128</v>
      </c>
      <c r="F1286" s="325" t="s">
        <v>129</v>
      </c>
      <c r="G1286" s="325">
        <v>350</v>
      </c>
      <c r="H1286" s="325" t="s">
        <v>173</v>
      </c>
      <c r="I1286" s="325" t="s">
        <v>174</v>
      </c>
      <c r="J1286" s="325" t="str">
        <f t="shared" si="40"/>
        <v>CharBoltonTime in serviceLess than 2 yearsTime in serviceLess than 2 years</v>
      </c>
      <c r="K1286" s="325" t="s">
        <v>479</v>
      </c>
      <c r="L1286" s="325" t="s">
        <v>480</v>
      </c>
      <c r="M1286" s="325" t="str">
        <f t="shared" si="41"/>
        <v>Time in serviceLess than 2 years</v>
      </c>
      <c r="N1286" s="325">
        <v>37</v>
      </c>
      <c r="O1286" s="325">
        <v>20.2</v>
      </c>
      <c r="P1286" s="325">
        <v>38</v>
      </c>
      <c r="Q1286" s="325">
        <v>19.100000000000001</v>
      </c>
    </row>
    <row r="1287" spans="1:17" x14ac:dyDescent="0.25">
      <c r="A1287" s="325">
        <v>201718</v>
      </c>
      <c r="B1287" s="325" t="s">
        <v>144</v>
      </c>
      <c r="C1287" s="325" t="s">
        <v>123</v>
      </c>
      <c r="D1287" s="325" t="s">
        <v>38</v>
      </c>
      <c r="E1287" s="325" t="s">
        <v>128</v>
      </c>
      <c r="F1287" s="325" t="s">
        <v>129</v>
      </c>
      <c r="G1287" s="325">
        <v>350</v>
      </c>
      <c r="H1287" s="325" t="s">
        <v>173</v>
      </c>
      <c r="I1287" s="325" t="s">
        <v>174</v>
      </c>
      <c r="J1287" s="325" t="str">
        <f t="shared" si="40"/>
        <v>CharBoltonTime in service2 years or more but less than 5 yearsTime in service2 years or more but less than 5 years</v>
      </c>
      <c r="K1287" s="325" t="s">
        <v>479</v>
      </c>
      <c r="L1287" s="325" t="s">
        <v>481</v>
      </c>
      <c r="M1287" s="325" t="str">
        <f t="shared" si="41"/>
        <v>Time in service2 years or more but less than 5 years</v>
      </c>
      <c r="N1287" s="325">
        <v>39.1</v>
      </c>
      <c r="O1287" s="325">
        <v>21.4</v>
      </c>
      <c r="P1287" s="325">
        <v>42</v>
      </c>
      <c r="Q1287" s="325">
        <v>21.1</v>
      </c>
    </row>
    <row r="1288" spans="1:17" x14ac:dyDescent="0.25">
      <c r="A1288" s="325">
        <v>201718</v>
      </c>
      <c r="B1288" s="325" t="s">
        <v>144</v>
      </c>
      <c r="C1288" s="325" t="s">
        <v>123</v>
      </c>
      <c r="D1288" s="325" t="s">
        <v>38</v>
      </c>
      <c r="E1288" s="325" t="s">
        <v>128</v>
      </c>
      <c r="F1288" s="325" t="s">
        <v>129</v>
      </c>
      <c r="G1288" s="325">
        <v>350</v>
      </c>
      <c r="H1288" s="325" t="s">
        <v>173</v>
      </c>
      <c r="I1288" s="325" t="s">
        <v>174</v>
      </c>
      <c r="J1288" s="325" t="str">
        <f t="shared" si="40"/>
        <v>CharBoltonTime in service5 years or more but less than 10 yearsTime in service5 years or more but less than 10 years</v>
      </c>
      <c r="K1288" s="325" t="s">
        <v>479</v>
      </c>
      <c r="L1288" s="325" t="s">
        <v>482</v>
      </c>
      <c r="M1288" s="325" t="str">
        <f t="shared" si="41"/>
        <v>Time in service5 years or more but less than 10 years</v>
      </c>
      <c r="N1288" s="325">
        <v>26.5</v>
      </c>
      <c r="O1288" s="325">
        <v>14.5</v>
      </c>
      <c r="P1288" s="325">
        <v>28</v>
      </c>
      <c r="Q1288" s="325">
        <v>14.1</v>
      </c>
    </row>
    <row r="1289" spans="1:17" x14ac:dyDescent="0.25">
      <c r="A1289" s="325">
        <v>201718</v>
      </c>
      <c r="B1289" s="325" t="s">
        <v>144</v>
      </c>
      <c r="C1289" s="325" t="s">
        <v>123</v>
      </c>
      <c r="D1289" s="325" t="s">
        <v>38</v>
      </c>
      <c r="E1289" s="325" t="s">
        <v>128</v>
      </c>
      <c r="F1289" s="325" t="s">
        <v>129</v>
      </c>
      <c r="G1289" s="325">
        <v>350</v>
      </c>
      <c r="H1289" s="325" t="s">
        <v>173</v>
      </c>
      <c r="I1289" s="325" t="s">
        <v>174</v>
      </c>
      <c r="J1289" s="325" t="str">
        <f t="shared" si="40"/>
        <v>CharBoltonTime in service10 years or more but less than 20 yearsTime in service10 years or more but less than 20 years</v>
      </c>
      <c r="K1289" s="325" t="s">
        <v>479</v>
      </c>
      <c r="L1289" s="325" t="s">
        <v>483</v>
      </c>
      <c r="M1289" s="325" t="str">
        <f t="shared" si="41"/>
        <v>Time in service10 years or more but less than 20 years</v>
      </c>
      <c r="N1289" s="325">
        <v>51.9</v>
      </c>
      <c r="O1289" s="325">
        <v>28.4</v>
      </c>
      <c r="P1289" s="325">
        <v>58</v>
      </c>
      <c r="Q1289" s="325">
        <v>29.1</v>
      </c>
    </row>
    <row r="1290" spans="1:17" x14ac:dyDescent="0.25">
      <c r="A1290" s="325">
        <v>201718</v>
      </c>
      <c r="B1290" s="325" t="s">
        <v>144</v>
      </c>
      <c r="C1290" s="325" t="s">
        <v>123</v>
      </c>
      <c r="D1290" s="325" t="s">
        <v>38</v>
      </c>
      <c r="E1290" s="325" t="s">
        <v>128</v>
      </c>
      <c r="F1290" s="325" t="s">
        <v>129</v>
      </c>
      <c r="G1290" s="325">
        <v>350</v>
      </c>
      <c r="H1290" s="325" t="s">
        <v>173</v>
      </c>
      <c r="I1290" s="325" t="s">
        <v>174</v>
      </c>
      <c r="J1290" s="325" t="str">
        <f t="shared" si="40"/>
        <v>CharBoltonTime in service20 years or more but less than 30 yearsTime in service20 years or more but less than 30 years</v>
      </c>
      <c r="K1290" s="325" t="s">
        <v>479</v>
      </c>
      <c r="L1290" s="325" t="s">
        <v>484</v>
      </c>
      <c r="M1290" s="325" t="str">
        <f t="shared" si="41"/>
        <v>Time in service20 years or more but less than 30 years</v>
      </c>
      <c r="N1290" s="325">
        <v>18.8</v>
      </c>
      <c r="O1290" s="325">
        <v>10.3</v>
      </c>
      <c r="P1290" s="325">
        <v>22</v>
      </c>
      <c r="Q1290" s="325">
        <v>11.1</v>
      </c>
    </row>
    <row r="1291" spans="1:17" x14ac:dyDescent="0.25">
      <c r="A1291" s="325">
        <v>201718</v>
      </c>
      <c r="B1291" s="325" t="s">
        <v>144</v>
      </c>
      <c r="C1291" s="325" t="s">
        <v>123</v>
      </c>
      <c r="D1291" s="325" t="s">
        <v>38</v>
      </c>
      <c r="E1291" s="325" t="s">
        <v>128</v>
      </c>
      <c r="F1291" s="325" t="s">
        <v>129</v>
      </c>
      <c r="G1291" s="325">
        <v>350</v>
      </c>
      <c r="H1291" s="325" t="s">
        <v>173</v>
      </c>
      <c r="I1291" s="325" t="s">
        <v>174</v>
      </c>
      <c r="J1291" s="325" t="str">
        <f t="shared" si="40"/>
        <v>CharBoltonTime in service30 years or moreTime in service30 years or more</v>
      </c>
      <c r="K1291" s="325" t="s">
        <v>479</v>
      </c>
      <c r="L1291" s="325" t="s">
        <v>485</v>
      </c>
      <c r="M1291" s="325" t="str">
        <f t="shared" si="41"/>
        <v>Time in service30 years or more</v>
      </c>
      <c r="N1291" s="325">
        <v>9.5</v>
      </c>
      <c r="O1291" s="325">
        <v>5.2</v>
      </c>
      <c r="P1291" s="325">
        <v>11</v>
      </c>
      <c r="Q1291" s="325">
        <v>5.5</v>
      </c>
    </row>
    <row r="1292" spans="1:17" x14ac:dyDescent="0.25">
      <c r="A1292" s="325">
        <v>201718</v>
      </c>
      <c r="B1292" s="325" t="s">
        <v>144</v>
      </c>
      <c r="C1292" s="325" t="s">
        <v>123</v>
      </c>
      <c r="D1292" s="325" t="s">
        <v>38</v>
      </c>
      <c r="E1292" s="325" t="s">
        <v>128</v>
      </c>
      <c r="F1292" s="325" t="s">
        <v>129</v>
      </c>
      <c r="G1292" s="325">
        <v>351</v>
      </c>
      <c r="H1292" s="325" t="s">
        <v>175</v>
      </c>
      <c r="I1292" s="325" t="s">
        <v>176</v>
      </c>
      <c r="J1292" s="325" t="str">
        <f t="shared" si="40"/>
        <v>CharBuryTime in serviceLess than 2 yearsTime in serviceLess than 2 years</v>
      </c>
      <c r="K1292" s="325" t="s">
        <v>479</v>
      </c>
      <c r="L1292" s="325" t="s">
        <v>480</v>
      </c>
      <c r="M1292" s="325" t="str">
        <f t="shared" si="41"/>
        <v>Time in serviceLess than 2 years</v>
      </c>
      <c r="N1292" s="325">
        <v>36.1</v>
      </c>
      <c r="O1292" s="325">
        <v>32</v>
      </c>
      <c r="P1292" s="325">
        <v>37</v>
      </c>
      <c r="Q1292" s="325">
        <v>31.1</v>
      </c>
    </row>
    <row r="1293" spans="1:17" x14ac:dyDescent="0.25">
      <c r="A1293" s="325">
        <v>201718</v>
      </c>
      <c r="B1293" s="325" t="s">
        <v>144</v>
      </c>
      <c r="C1293" s="325" t="s">
        <v>123</v>
      </c>
      <c r="D1293" s="325" t="s">
        <v>38</v>
      </c>
      <c r="E1293" s="325" t="s">
        <v>128</v>
      </c>
      <c r="F1293" s="325" t="s">
        <v>129</v>
      </c>
      <c r="G1293" s="325">
        <v>351</v>
      </c>
      <c r="H1293" s="325" t="s">
        <v>175</v>
      </c>
      <c r="I1293" s="325" t="s">
        <v>176</v>
      </c>
      <c r="J1293" s="325" t="str">
        <f t="shared" si="40"/>
        <v>CharBuryTime in service2 years or more but less than 5 yearsTime in service2 years or more but less than 5 years</v>
      </c>
      <c r="K1293" s="325" t="s">
        <v>479</v>
      </c>
      <c r="L1293" s="325" t="s">
        <v>481</v>
      </c>
      <c r="M1293" s="325" t="str">
        <f t="shared" si="41"/>
        <v>Time in service2 years or more but less than 5 years</v>
      </c>
      <c r="N1293" s="325">
        <v>48</v>
      </c>
      <c r="O1293" s="325">
        <v>42.5</v>
      </c>
      <c r="P1293" s="325">
        <v>50</v>
      </c>
      <c r="Q1293" s="325">
        <v>42</v>
      </c>
    </row>
    <row r="1294" spans="1:17" x14ac:dyDescent="0.25">
      <c r="A1294" s="325">
        <v>201718</v>
      </c>
      <c r="B1294" s="325" t="s">
        <v>144</v>
      </c>
      <c r="C1294" s="325" t="s">
        <v>123</v>
      </c>
      <c r="D1294" s="325" t="s">
        <v>38</v>
      </c>
      <c r="E1294" s="325" t="s">
        <v>128</v>
      </c>
      <c r="F1294" s="325" t="s">
        <v>129</v>
      </c>
      <c r="G1294" s="325">
        <v>351</v>
      </c>
      <c r="H1294" s="325" t="s">
        <v>175</v>
      </c>
      <c r="I1294" s="325" t="s">
        <v>176</v>
      </c>
      <c r="J1294" s="325" t="str">
        <f t="shared" si="40"/>
        <v>CharBuryTime in service5 years or more but less than 10 yearsTime in service5 years or more but less than 10 years</v>
      </c>
      <c r="K1294" s="325" t="s">
        <v>479</v>
      </c>
      <c r="L1294" s="325" t="s">
        <v>482</v>
      </c>
      <c r="M1294" s="325" t="str">
        <f t="shared" si="41"/>
        <v>Time in service5 years or more but less than 10 years</v>
      </c>
      <c r="N1294" s="325">
        <v>25</v>
      </c>
      <c r="O1294" s="325">
        <v>22.1</v>
      </c>
      <c r="P1294" s="325">
        <v>27</v>
      </c>
      <c r="Q1294" s="325">
        <v>22.7</v>
      </c>
    </row>
    <row r="1295" spans="1:17" x14ac:dyDescent="0.25">
      <c r="A1295" s="325">
        <v>201718</v>
      </c>
      <c r="B1295" s="325" t="s">
        <v>144</v>
      </c>
      <c r="C1295" s="325" t="s">
        <v>123</v>
      </c>
      <c r="D1295" s="325" t="s">
        <v>38</v>
      </c>
      <c r="E1295" s="325" t="s">
        <v>128</v>
      </c>
      <c r="F1295" s="325" t="s">
        <v>129</v>
      </c>
      <c r="G1295" s="325">
        <v>351</v>
      </c>
      <c r="H1295" s="325" t="s">
        <v>175</v>
      </c>
      <c r="I1295" s="325" t="s">
        <v>176</v>
      </c>
      <c r="J1295" s="325" t="str">
        <f t="shared" si="40"/>
        <v>CharBuryTime in service10 years or more but less than 20 yearsTime in service10 years or more but less than 20 years</v>
      </c>
      <c r="K1295" s="325" t="s">
        <v>479</v>
      </c>
      <c r="L1295" s="325" t="s">
        <v>483</v>
      </c>
      <c r="M1295" s="325" t="str">
        <f t="shared" si="41"/>
        <v>Time in service10 years or more but less than 20 years</v>
      </c>
      <c r="N1295" s="325">
        <v>1.5</v>
      </c>
      <c r="O1295" s="325">
        <v>1.3</v>
      </c>
      <c r="P1295" s="325">
        <v>2</v>
      </c>
      <c r="Q1295" s="325">
        <v>1.7</v>
      </c>
    </row>
    <row r="1296" spans="1:17" x14ac:dyDescent="0.25">
      <c r="A1296" s="325">
        <v>201718</v>
      </c>
      <c r="B1296" s="325" t="s">
        <v>144</v>
      </c>
      <c r="C1296" s="325" t="s">
        <v>123</v>
      </c>
      <c r="D1296" s="325" t="s">
        <v>38</v>
      </c>
      <c r="E1296" s="325" t="s">
        <v>128</v>
      </c>
      <c r="F1296" s="325" t="s">
        <v>129</v>
      </c>
      <c r="G1296" s="325">
        <v>351</v>
      </c>
      <c r="H1296" s="325" t="s">
        <v>175</v>
      </c>
      <c r="I1296" s="325" t="s">
        <v>176</v>
      </c>
      <c r="J1296" s="325" t="str">
        <f t="shared" si="40"/>
        <v>CharBuryTime in service20 years or more but less than 30 yearsTime in service20 years or more but less than 30 years</v>
      </c>
      <c r="K1296" s="325" t="s">
        <v>479</v>
      </c>
      <c r="L1296" s="325" t="s">
        <v>484</v>
      </c>
      <c r="M1296" s="325" t="str">
        <f t="shared" si="41"/>
        <v>Time in service20 years or more but less than 30 years</v>
      </c>
      <c r="N1296" s="325">
        <v>0.5</v>
      </c>
      <c r="O1296" s="325">
        <v>0.4</v>
      </c>
      <c r="P1296" s="325">
        <v>0</v>
      </c>
      <c r="Q1296" s="325">
        <v>0</v>
      </c>
    </row>
    <row r="1297" spans="1:17" x14ac:dyDescent="0.25">
      <c r="A1297" s="325">
        <v>201718</v>
      </c>
      <c r="B1297" s="325" t="s">
        <v>144</v>
      </c>
      <c r="C1297" s="325" t="s">
        <v>123</v>
      </c>
      <c r="D1297" s="325" t="s">
        <v>38</v>
      </c>
      <c r="E1297" s="325" t="s">
        <v>128</v>
      </c>
      <c r="F1297" s="325" t="s">
        <v>129</v>
      </c>
      <c r="G1297" s="325">
        <v>351</v>
      </c>
      <c r="H1297" s="325" t="s">
        <v>175</v>
      </c>
      <c r="I1297" s="325" t="s">
        <v>176</v>
      </c>
      <c r="J1297" s="325" t="str">
        <f t="shared" si="40"/>
        <v>CharBuryTime in service30 years or moreTime in service30 years or more</v>
      </c>
      <c r="K1297" s="325" t="s">
        <v>479</v>
      </c>
      <c r="L1297" s="325" t="s">
        <v>485</v>
      </c>
      <c r="M1297" s="325" t="str">
        <f t="shared" si="41"/>
        <v>Time in service30 years or more</v>
      </c>
      <c r="N1297" s="325">
        <v>1.8</v>
      </c>
      <c r="O1297" s="325">
        <v>1.6</v>
      </c>
      <c r="P1297" s="325">
        <v>3</v>
      </c>
      <c r="Q1297" s="325">
        <v>2.5</v>
      </c>
    </row>
    <row r="1298" spans="1:17" x14ac:dyDescent="0.25">
      <c r="A1298" s="325">
        <v>201718</v>
      </c>
      <c r="B1298" s="325" t="s">
        <v>144</v>
      </c>
      <c r="C1298" s="325" t="s">
        <v>123</v>
      </c>
      <c r="D1298" s="325" t="s">
        <v>38</v>
      </c>
      <c r="E1298" s="325" t="s">
        <v>128</v>
      </c>
      <c r="F1298" s="325" t="s">
        <v>129</v>
      </c>
      <c r="G1298" s="325">
        <v>895</v>
      </c>
      <c r="H1298" s="325" t="s">
        <v>177</v>
      </c>
      <c r="I1298" s="325" t="s">
        <v>178</v>
      </c>
      <c r="J1298" s="325" t="str">
        <f t="shared" si="40"/>
        <v>CharCheshire EastTime in serviceLess than 2 yearsTime in serviceLess than 2 years</v>
      </c>
      <c r="K1298" s="325" t="s">
        <v>479</v>
      </c>
      <c r="L1298" s="325" t="s">
        <v>480</v>
      </c>
      <c r="M1298" s="325" t="str">
        <f t="shared" si="41"/>
        <v>Time in serviceLess than 2 years</v>
      </c>
      <c r="N1298" s="325">
        <v>52.6</v>
      </c>
      <c r="O1298" s="325">
        <v>33.5</v>
      </c>
      <c r="P1298" s="325">
        <v>54</v>
      </c>
      <c r="Q1298" s="325">
        <v>32.1</v>
      </c>
    </row>
    <row r="1299" spans="1:17" x14ac:dyDescent="0.25">
      <c r="A1299" s="325">
        <v>201718</v>
      </c>
      <c r="B1299" s="325" t="s">
        <v>144</v>
      </c>
      <c r="C1299" s="325" t="s">
        <v>123</v>
      </c>
      <c r="D1299" s="325" t="s">
        <v>38</v>
      </c>
      <c r="E1299" s="325" t="s">
        <v>128</v>
      </c>
      <c r="F1299" s="325" t="s">
        <v>129</v>
      </c>
      <c r="G1299" s="325">
        <v>895</v>
      </c>
      <c r="H1299" s="325" t="s">
        <v>177</v>
      </c>
      <c r="I1299" s="325" t="s">
        <v>178</v>
      </c>
      <c r="J1299" s="325" t="str">
        <f t="shared" si="40"/>
        <v>CharCheshire EastTime in service2 years or more but less than 5 yearsTime in service2 years or more but less than 5 years</v>
      </c>
      <c r="K1299" s="325" t="s">
        <v>479</v>
      </c>
      <c r="L1299" s="325" t="s">
        <v>481</v>
      </c>
      <c r="M1299" s="325" t="str">
        <f t="shared" si="41"/>
        <v>Time in service2 years or more but less than 5 years</v>
      </c>
      <c r="N1299" s="325">
        <v>50.7</v>
      </c>
      <c r="O1299" s="325">
        <v>32.299999999999997</v>
      </c>
      <c r="P1299" s="325">
        <v>54</v>
      </c>
      <c r="Q1299" s="325">
        <v>32.1</v>
      </c>
    </row>
    <row r="1300" spans="1:17" x14ac:dyDescent="0.25">
      <c r="A1300" s="325">
        <v>201718</v>
      </c>
      <c r="B1300" s="325" t="s">
        <v>144</v>
      </c>
      <c r="C1300" s="325" t="s">
        <v>123</v>
      </c>
      <c r="D1300" s="325" t="s">
        <v>38</v>
      </c>
      <c r="E1300" s="325" t="s">
        <v>128</v>
      </c>
      <c r="F1300" s="325" t="s">
        <v>129</v>
      </c>
      <c r="G1300" s="325">
        <v>895</v>
      </c>
      <c r="H1300" s="325" t="s">
        <v>177</v>
      </c>
      <c r="I1300" s="325" t="s">
        <v>178</v>
      </c>
      <c r="J1300" s="325" t="str">
        <f t="shared" si="40"/>
        <v>CharCheshire EastTime in service5 years or more but less than 10 yearsTime in service5 years or more but less than 10 years</v>
      </c>
      <c r="K1300" s="325" t="s">
        <v>479</v>
      </c>
      <c r="L1300" s="325" t="s">
        <v>482</v>
      </c>
      <c r="M1300" s="325" t="str">
        <f t="shared" si="41"/>
        <v>Time in service5 years or more but less than 10 years</v>
      </c>
      <c r="N1300" s="325">
        <v>21.2</v>
      </c>
      <c r="O1300" s="325">
        <v>13.5</v>
      </c>
      <c r="P1300" s="325">
        <v>23</v>
      </c>
      <c r="Q1300" s="325">
        <v>13.7</v>
      </c>
    </row>
    <row r="1301" spans="1:17" x14ac:dyDescent="0.25">
      <c r="A1301" s="325">
        <v>201718</v>
      </c>
      <c r="B1301" s="325" t="s">
        <v>144</v>
      </c>
      <c r="C1301" s="325" t="s">
        <v>123</v>
      </c>
      <c r="D1301" s="325" t="s">
        <v>38</v>
      </c>
      <c r="E1301" s="325" t="s">
        <v>128</v>
      </c>
      <c r="F1301" s="325" t="s">
        <v>129</v>
      </c>
      <c r="G1301" s="325">
        <v>895</v>
      </c>
      <c r="H1301" s="325" t="s">
        <v>177</v>
      </c>
      <c r="I1301" s="325" t="s">
        <v>178</v>
      </c>
      <c r="J1301" s="325" t="str">
        <f t="shared" si="40"/>
        <v>CharCheshire EastTime in service10 years or more but less than 20 yearsTime in service10 years or more but less than 20 years</v>
      </c>
      <c r="K1301" s="325" t="s">
        <v>479</v>
      </c>
      <c r="L1301" s="325" t="s">
        <v>483</v>
      </c>
      <c r="M1301" s="325" t="str">
        <f t="shared" si="41"/>
        <v>Time in service10 years or more but less than 20 years</v>
      </c>
      <c r="N1301" s="325">
        <v>26.7</v>
      </c>
      <c r="O1301" s="325">
        <v>17</v>
      </c>
      <c r="P1301" s="325">
        <v>31</v>
      </c>
      <c r="Q1301" s="325">
        <v>18.5</v>
      </c>
    </row>
    <row r="1302" spans="1:17" x14ac:dyDescent="0.25">
      <c r="A1302" s="325">
        <v>201718</v>
      </c>
      <c r="B1302" s="325" t="s">
        <v>144</v>
      </c>
      <c r="C1302" s="325" t="s">
        <v>123</v>
      </c>
      <c r="D1302" s="325" t="s">
        <v>38</v>
      </c>
      <c r="E1302" s="325" t="s">
        <v>128</v>
      </c>
      <c r="F1302" s="325" t="s">
        <v>129</v>
      </c>
      <c r="G1302" s="325">
        <v>895</v>
      </c>
      <c r="H1302" s="325" t="s">
        <v>177</v>
      </c>
      <c r="I1302" s="325" t="s">
        <v>178</v>
      </c>
      <c r="J1302" s="325" t="str">
        <f t="shared" si="40"/>
        <v>CharCheshire EastTime in service20 years or more but less than 30 yearsTime in service20 years or more but less than 30 years</v>
      </c>
      <c r="K1302" s="325" t="s">
        <v>479</v>
      </c>
      <c r="L1302" s="325" t="s">
        <v>484</v>
      </c>
      <c r="M1302" s="325" t="str">
        <f t="shared" si="41"/>
        <v>Time in service20 years or more but less than 30 years</v>
      </c>
      <c r="N1302" s="325">
        <v>5</v>
      </c>
      <c r="O1302" s="325">
        <v>3.2</v>
      </c>
      <c r="P1302" s="325">
        <v>5</v>
      </c>
      <c r="Q1302" s="325">
        <v>3</v>
      </c>
    </row>
    <row r="1303" spans="1:17" x14ac:dyDescent="0.25">
      <c r="A1303" s="325">
        <v>201718</v>
      </c>
      <c r="B1303" s="325" t="s">
        <v>144</v>
      </c>
      <c r="C1303" s="325" t="s">
        <v>123</v>
      </c>
      <c r="D1303" s="325" t="s">
        <v>38</v>
      </c>
      <c r="E1303" s="325" t="s">
        <v>128</v>
      </c>
      <c r="F1303" s="325" t="s">
        <v>129</v>
      </c>
      <c r="G1303" s="325">
        <v>895</v>
      </c>
      <c r="H1303" s="325" t="s">
        <v>177</v>
      </c>
      <c r="I1303" s="325" t="s">
        <v>178</v>
      </c>
      <c r="J1303" s="325" t="str">
        <f t="shared" si="40"/>
        <v>CharCheshire EastTime in service30 years or moreTime in service30 years or more</v>
      </c>
      <c r="K1303" s="325" t="s">
        <v>479</v>
      </c>
      <c r="L1303" s="325" t="s">
        <v>485</v>
      </c>
      <c r="M1303" s="325" t="str">
        <f t="shared" si="41"/>
        <v>Time in service30 years or more</v>
      </c>
      <c r="N1303" s="325">
        <v>0.6</v>
      </c>
      <c r="O1303" s="325">
        <v>0.4</v>
      </c>
      <c r="P1303" s="325">
        <v>1</v>
      </c>
      <c r="Q1303" s="325">
        <v>0.6</v>
      </c>
    </row>
    <row r="1304" spans="1:17" x14ac:dyDescent="0.25">
      <c r="A1304" s="325">
        <v>201718</v>
      </c>
      <c r="B1304" s="325" t="s">
        <v>144</v>
      </c>
      <c r="C1304" s="325" t="s">
        <v>123</v>
      </c>
      <c r="D1304" s="325" t="s">
        <v>38</v>
      </c>
      <c r="E1304" s="325" t="s">
        <v>128</v>
      </c>
      <c r="F1304" s="325" t="s">
        <v>129</v>
      </c>
      <c r="G1304" s="325">
        <v>896</v>
      </c>
      <c r="H1304" s="325" t="s">
        <v>179</v>
      </c>
      <c r="I1304" s="325" t="s">
        <v>180</v>
      </c>
      <c r="J1304" s="325" t="str">
        <f t="shared" si="40"/>
        <v>CharCheshire West and ChesterTime in serviceLess than 2 yearsTime in serviceLess than 2 years</v>
      </c>
      <c r="K1304" s="325" t="s">
        <v>479</v>
      </c>
      <c r="L1304" s="325" t="s">
        <v>480</v>
      </c>
      <c r="M1304" s="325" t="str">
        <f t="shared" si="41"/>
        <v>Time in serviceLess than 2 years</v>
      </c>
      <c r="N1304" s="325">
        <v>64.900000000000006</v>
      </c>
      <c r="O1304" s="325">
        <v>39.9</v>
      </c>
      <c r="P1304" s="325">
        <v>70</v>
      </c>
      <c r="Q1304" s="325">
        <v>39.299999999999997</v>
      </c>
    </row>
    <row r="1305" spans="1:17" x14ac:dyDescent="0.25">
      <c r="A1305" s="325">
        <v>201718</v>
      </c>
      <c r="B1305" s="325" t="s">
        <v>144</v>
      </c>
      <c r="C1305" s="325" t="s">
        <v>123</v>
      </c>
      <c r="D1305" s="325" t="s">
        <v>38</v>
      </c>
      <c r="E1305" s="325" t="s">
        <v>128</v>
      </c>
      <c r="F1305" s="325" t="s">
        <v>129</v>
      </c>
      <c r="G1305" s="325">
        <v>896</v>
      </c>
      <c r="H1305" s="325" t="s">
        <v>179</v>
      </c>
      <c r="I1305" s="325" t="s">
        <v>180</v>
      </c>
      <c r="J1305" s="325" t="str">
        <f t="shared" si="40"/>
        <v>CharCheshire West and ChesterTime in service2 years or more but less than 5 yearsTime in service2 years or more but less than 5 years</v>
      </c>
      <c r="K1305" s="325" t="s">
        <v>479</v>
      </c>
      <c r="L1305" s="325" t="s">
        <v>481</v>
      </c>
      <c r="M1305" s="325" t="str">
        <f t="shared" si="41"/>
        <v>Time in service2 years or more but less than 5 years</v>
      </c>
      <c r="N1305" s="325">
        <v>52.4</v>
      </c>
      <c r="O1305" s="325">
        <v>32.200000000000003</v>
      </c>
      <c r="P1305" s="325">
        <v>56</v>
      </c>
      <c r="Q1305" s="325">
        <v>31.5</v>
      </c>
    </row>
    <row r="1306" spans="1:17" x14ac:dyDescent="0.25">
      <c r="A1306" s="325">
        <v>201718</v>
      </c>
      <c r="B1306" s="325" t="s">
        <v>144</v>
      </c>
      <c r="C1306" s="325" t="s">
        <v>123</v>
      </c>
      <c r="D1306" s="325" t="s">
        <v>38</v>
      </c>
      <c r="E1306" s="325" t="s">
        <v>128</v>
      </c>
      <c r="F1306" s="325" t="s">
        <v>129</v>
      </c>
      <c r="G1306" s="325">
        <v>896</v>
      </c>
      <c r="H1306" s="325" t="s">
        <v>179</v>
      </c>
      <c r="I1306" s="325" t="s">
        <v>180</v>
      </c>
      <c r="J1306" s="325" t="str">
        <f t="shared" si="40"/>
        <v>CharCheshire West and ChesterTime in service5 years or more but less than 10 yearsTime in service5 years or more but less than 10 years</v>
      </c>
      <c r="K1306" s="325" t="s">
        <v>479</v>
      </c>
      <c r="L1306" s="325" t="s">
        <v>482</v>
      </c>
      <c r="M1306" s="325" t="str">
        <f t="shared" si="41"/>
        <v>Time in service5 years or more but less than 10 years</v>
      </c>
      <c r="N1306" s="325">
        <v>35.4</v>
      </c>
      <c r="O1306" s="325">
        <v>21.8</v>
      </c>
      <c r="P1306" s="325">
        <v>40</v>
      </c>
      <c r="Q1306" s="325">
        <v>22.5</v>
      </c>
    </row>
    <row r="1307" spans="1:17" x14ac:dyDescent="0.25">
      <c r="A1307" s="325">
        <v>201718</v>
      </c>
      <c r="B1307" s="325" t="s">
        <v>144</v>
      </c>
      <c r="C1307" s="325" t="s">
        <v>123</v>
      </c>
      <c r="D1307" s="325" t="s">
        <v>38</v>
      </c>
      <c r="E1307" s="325" t="s">
        <v>128</v>
      </c>
      <c r="F1307" s="325" t="s">
        <v>129</v>
      </c>
      <c r="G1307" s="325">
        <v>896</v>
      </c>
      <c r="H1307" s="325" t="s">
        <v>179</v>
      </c>
      <c r="I1307" s="325" t="s">
        <v>180</v>
      </c>
      <c r="J1307" s="325" t="str">
        <f t="shared" si="40"/>
        <v>CharCheshire West and ChesterTime in service10 years or more but less than 20 yearsTime in service10 years or more but less than 20 years</v>
      </c>
      <c r="K1307" s="325" t="s">
        <v>479</v>
      </c>
      <c r="L1307" s="325" t="s">
        <v>483</v>
      </c>
      <c r="M1307" s="325" t="str">
        <f t="shared" si="41"/>
        <v>Time in service10 years or more but less than 20 years</v>
      </c>
      <c r="N1307" s="325">
        <v>5.9</v>
      </c>
      <c r="O1307" s="325">
        <v>3.6</v>
      </c>
      <c r="P1307" s="325">
        <v>8</v>
      </c>
      <c r="Q1307" s="325">
        <v>4.5</v>
      </c>
    </row>
    <row r="1308" spans="1:17" x14ac:dyDescent="0.25">
      <c r="A1308" s="325">
        <v>201718</v>
      </c>
      <c r="B1308" s="325" t="s">
        <v>144</v>
      </c>
      <c r="C1308" s="325" t="s">
        <v>123</v>
      </c>
      <c r="D1308" s="325" t="s">
        <v>38</v>
      </c>
      <c r="E1308" s="325" t="s">
        <v>128</v>
      </c>
      <c r="F1308" s="325" t="s">
        <v>129</v>
      </c>
      <c r="G1308" s="325">
        <v>896</v>
      </c>
      <c r="H1308" s="325" t="s">
        <v>179</v>
      </c>
      <c r="I1308" s="325" t="s">
        <v>180</v>
      </c>
      <c r="J1308" s="325" t="str">
        <f t="shared" si="40"/>
        <v>CharCheshire West and ChesterTime in service20 years or more but less than 30 yearsTime in service20 years or more but less than 30 years</v>
      </c>
      <c r="K1308" s="325" t="s">
        <v>479</v>
      </c>
      <c r="L1308" s="325" t="s">
        <v>484</v>
      </c>
      <c r="M1308" s="325" t="str">
        <f t="shared" si="41"/>
        <v>Time in service20 years or more but less than 30 years</v>
      </c>
      <c r="N1308" s="325">
        <v>2</v>
      </c>
      <c r="O1308" s="325">
        <v>1.2</v>
      </c>
      <c r="P1308" s="325">
        <v>2</v>
      </c>
      <c r="Q1308" s="325">
        <v>1.1000000000000001</v>
      </c>
    </row>
    <row r="1309" spans="1:17" x14ac:dyDescent="0.25">
      <c r="A1309" s="325">
        <v>201718</v>
      </c>
      <c r="B1309" s="325" t="s">
        <v>144</v>
      </c>
      <c r="C1309" s="325" t="s">
        <v>123</v>
      </c>
      <c r="D1309" s="325" t="s">
        <v>38</v>
      </c>
      <c r="E1309" s="325" t="s">
        <v>128</v>
      </c>
      <c r="F1309" s="325" t="s">
        <v>129</v>
      </c>
      <c r="G1309" s="325">
        <v>896</v>
      </c>
      <c r="H1309" s="325" t="s">
        <v>179</v>
      </c>
      <c r="I1309" s="325" t="s">
        <v>180</v>
      </c>
      <c r="J1309" s="325" t="str">
        <f t="shared" si="40"/>
        <v>CharCheshire West and ChesterTime in service30 years or moreTime in service30 years or more</v>
      </c>
      <c r="K1309" s="325" t="s">
        <v>479</v>
      </c>
      <c r="L1309" s="325" t="s">
        <v>485</v>
      </c>
      <c r="M1309" s="325" t="str">
        <f t="shared" si="41"/>
        <v>Time in service30 years or more</v>
      </c>
      <c r="N1309" s="325">
        <v>2</v>
      </c>
      <c r="O1309" s="325">
        <v>1.2</v>
      </c>
      <c r="P1309" s="325">
        <v>2</v>
      </c>
      <c r="Q1309" s="325">
        <v>1.1000000000000001</v>
      </c>
    </row>
    <row r="1310" spans="1:17" x14ac:dyDescent="0.25">
      <c r="A1310" s="325">
        <v>201718</v>
      </c>
      <c r="B1310" s="325" t="s">
        <v>144</v>
      </c>
      <c r="C1310" s="325" t="s">
        <v>123</v>
      </c>
      <c r="D1310" s="325" t="s">
        <v>38</v>
      </c>
      <c r="E1310" s="325" t="s">
        <v>128</v>
      </c>
      <c r="F1310" s="325" t="s">
        <v>129</v>
      </c>
      <c r="G1310" s="325">
        <v>909</v>
      </c>
      <c r="H1310" s="325" t="s">
        <v>181</v>
      </c>
      <c r="I1310" s="325" t="s">
        <v>182</v>
      </c>
      <c r="J1310" s="325" t="str">
        <f t="shared" si="40"/>
        <v>CharCumbriaTime in serviceLess than 2 yearsTime in serviceLess than 2 years</v>
      </c>
      <c r="K1310" s="325" t="s">
        <v>479</v>
      </c>
      <c r="L1310" s="325" t="s">
        <v>480</v>
      </c>
      <c r="M1310" s="325" t="str">
        <f t="shared" si="41"/>
        <v>Time in serviceLess than 2 years</v>
      </c>
      <c r="N1310" s="325">
        <v>51.8</v>
      </c>
      <c r="O1310" s="325">
        <v>21.3</v>
      </c>
      <c r="P1310" s="325">
        <v>54</v>
      </c>
      <c r="Q1310" s="325">
        <v>20.8</v>
      </c>
    </row>
    <row r="1311" spans="1:17" x14ac:dyDescent="0.25">
      <c r="A1311" s="325">
        <v>201718</v>
      </c>
      <c r="B1311" s="325" t="s">
        <v>144</v>
      </c>
      <c r="C1311" s="325" t="s">
        <v>123</v>
      </c>
      <c r="D1311" s="325" t="s">
        <v>38</v>
      </c>
      <c r="E1311" s="325" t="s">
        <v>128</v>
      </c>
      <c r="F1311" s="325" t="s">
        <v>129</v>
      </c>
      <c r="G1311" s="325">
        <v>909</v>
      </c>
      <c r="H1311" s="325" t="s">
        <v>181</v>
      </c>
      <c r="I1311" s="325" t="s">
        <v>182</v>
      </c>
      <c r="J1311" s="325" t="str">
        <f t="shared" si="40"/>
        <v>CharCumbriaTime in service2 years or more but less than 5 yearsTime in service2 years or more but less than 5 years</v>
      </c>
      <c r="K1311" s="325" t="s">
        <v>479</v>
      </c>
      <c r="L1311" s="325" t="s">
        <v>481</v>
      </c>
      <c r="M1311" s="325" t="str">
        <f t="shared" si="41"/>
        <v>Time in service2 years or more but less than 5 years</v>
      </c>
      <c r="N1311" s="325">
        <v>71.7</v>
      </c>
      <c r="O1311" s="325">
        <v>29.4</v>
      </c>
      <c r="P1311" s="325">
        <v>76</v>
      </c>
      <c r="Q1311" s="325">
        <v>29.3</v>
      </c>
    </row>
    <row r="1312" spans="1:17" x14ac:dyDescent="0.25">
      <c r="A1312" s="325">
        <v>201718</v>
      </c>
      <c r="B1312" s="325" t="s">
        <v>144</v>
      </c>
      <c r="C1312" s="325" t="s">
        <v>123</v>
      </c>
      <c r="D1312" s="325" t="s">
        <v>38</v>
      </c>
      <c r="E1312" s="325" t="s">
        <v>128</v>
      </c>
      <c r="F1312" s="325" t="s">
        <v>129</v>
      </c>
      <c r="G1312" s="325">
        <v>909</v>
      </c>
      <c r="H1312" s="325" t="s">
        <v>181</v>
      </c>
      <c r="I1312" s="325" t="s">
        <v>182</v>
      </c>
      <c r="J1312" s="325" t="str">
        <f t="shared" si="40"/>
        <v>CharCumbriaTime in service5 years or more but less than 10 yearsTime in service5 years or more but less than 10 years</v>
      </c>
      <c r="K1312" s="325" t="s">
        <v>479</v>
      </c>
      <c r="L1312" s="325" t="s">
        <v>482</v>
      </c>
      <c r="M1312" s="325" t="str">
        <f t="shared" si="41"/>
        <v>Time in service5 years or more but less than 10 years</v>
      </c>
      <c r="N1312" s="325">
        <v>44.4</v>
      </c>
      <c r="O1312" s="325">
        <v>18.2</v>
      </c>
      <c r="P1312" s="325">
        <v>48</v>
      </c>
      <c r="Q1312" s="325">
        <v>18.5</v>
      </c>
    </row>
    <row r="1313" spans="1:17" x14ac:dyDescent="0.25">
      <c r="A1313" s="325">
        <v>201718</v>
      </c>
      <c r="B1313" s="325" t="s">
        <v>144</v>
      </c>
      <c r="C1313" s="325" t="s">
        <v>123</v>
      </c>
      <c r="D1313" s="325" t="s">
        <v>38</v>
      </c>
      <c r="E1313" s="325" t="s">
        <v>128</v>
      </c>
      <c r="F1313" s="325" t="s">
        <v>129</v>
      </c>
      <c r="G1313" s="325">
        <v>909</v>
      </c>
      <c r="H1313" s="325" t="s">
        <v>181</v>
      </c>
      <c r="I1313" s="325" t="s">
        <v>182</v>
      </c>
      <c r="J1313" s="325" t="str">
        <f t="shared" si="40"/>
        <v>CharCumbriaTime in service10 years or more but less than 20 yearsTime in service10 years or more but less than 20 years</v>
      </c>
      <c r="K1313" s="325" t="s">
        <v>479</v>
      </c>
      <c r="L1313" s="325" t="s">
        <v>483</v>
      </c>
      <c r="M1313" s="325" t="str">
        <f t="shared" si="41"/>
        <v>Time in service10 years or more but less than 20 years</v>
      </c>
      <c r="N1313" s="325">
        <v>58.1</v>
      </c>
      <c r="O1313" s="325">
        <v>23.8</v>
      </c>
      <c r="P1313" s="325">
        <v>62</v>
      </c>
      <c r="Q1313" s="325">
        <v>23.9</v>
      </c>
    </row>
    <row r="1314" spans="1:17" x14ac:dyDescent="0.25">
      <c r="A1314" s="325">
        <v>201718</v>
      </c>
      <c r="B1314" s="325" t="s">
        <v>144</v>
      </c>
      <c r="C1314" s="325" t="s">
        <v>123</v>
      </c>
      <c r="D1314" s="325" t="s">
        <v>38</v>
      </c>
      <c r="E1314" s="325" t="s">
        <v>128</v>
      </c>
      <c r="F1314" s="325" t="s">
        <v>129</v>
      </c>
      <c r="G1314" s="325">
        <v>909</v>
      </c>
      <c r="H1314" s="325" t="s">
        <v>181</v>
      </c>
      <c r="I1314" s="325" t="s">
        <v>182</v>
      </c>
      <c r="J1314" s="325" t="str">
        <f t="shared" si="40"/>
        <v>CharCumbriaTime in service20 years or more but less than 30 yearsTime in service20 years or more but less than 30 years</v>
      </c>
      <c r="K1314" s="325" t="s">
        <v>479</v>
      </c>
      <c r="L1314" s="325" t="s">
        <v>484</v>
      </c>
      <c r="M1314" s="325" t="str">
        <f t="shared" si="41"/>
        <v>Time in service20 years or more but less than 30 years</v>
      </c>
      <c r="N1314" s="325">
        <v>11.8</v>
      </c>
      <c r="O1314" s="325">
        <v>4.8</v>
      </c>
      <c r="P1314" s="325">
        <v>12</v>
      </c>
      <c r="Q1314" s="325">
        <v>4.5999999999999996</v>
      </c>
    </row>
    <row r="1315" spans="1:17" x14ac:dyDescent="0.25">
      <c r="A1315" s="325">
        <v>201718</v>
      </c>
      <c r="B1315" s="325" t="s">
        <v>144</v>
      </c>
      <c r="C1315" s="325" t="s">
        <v>123</v>
      </c>
      <c r="D1315" s="325" t="s">
        <v>38</v>
      </c>
      <c r="E1315" s="325" t="s">
        <v>128</v>
      </c>
      <c r="F1315" s="325" t="s">
        <v>129</v>
      </c>
      <c r="G1315" s="325">
        <v>909</v>
      </c>
      <c r="H1315" s="325" t="s">
        <v>181</v>
      </c>
      <c r="I1315" s="325" t="s">
        <v>182</v>
      </c>
      <c r="J1315" s="325" t="str">
        <f t="shared" si="40"/>
        <v>CharCumbriaTime in service30 years or moreTime in service30 years or more</v>
      </c>
      <c r="K1315" s="325" t="s">
        <v>479</v>
      </c>
      <c r="L1315" s="325" t="s">
        <v>485</v>
      </c>
      <c r="M1315" s="325" t="str">
        <f t="shared" si="41"/>
        <v>Time in service30 years or more</v>
      </c>
      <c r="N1315" s="325">
        <v>6</v>
      </c>
      <c r="O1315" s="325">
        <v>2.5</v>
      </c>
      <c r="P1315" s="325">
        <v>7</v>
      </c>
      <c r="Q1315" s="325">
        <v>2.7</v>
      </c>
    </row>
    <row r="1316" spans="1:17" x14ac:dyDescent="0.25">
      <c r="A1316" s="325">
        <v>201718</v>
      </c>
      <c r="B1316" s="325" t="s">
        <v>144</v>
      </c>
      <c r="C1316" s="325" t="s">
        <v>123</v>
      </c>
      <c r="D1316" s="325" t="s">
        <v>38</v>
      </c>
      <c r="E1316" s="325" t="s">
        <v>128</v>
      </c>
      <c r="F1316" s="325" t="s">
        <v>129</v>
      </c>
      <c r="G1316" s="325">
        <v>876</v>
      </c>
      <c r="H1316" s="325" t="s">
        <v>183</v>
      </c>
      <c r="I1316" s="325" t="s">
        <v>184</v>
      </c>
      <c r="J1316" s="325" t="str">
        <f t="shared" si="40"/>
        <v>CharHaltonTime in serviceLess than 2 yearsTime in serviceLess than 2 years</v>
      </c>
      <c r="K1316" s="325" t="s">
        <v>479</v>
      </c>
      <c r="L1316" s="325" t="s">
        <v>480</v>
      </c>
      <c r="M1316" s="325" t="str">
        <f t="shared" si="41"/>
        <v>Time in serviceLess than 2 years</v>
      </c>
      <c r="N1316" s="325">
        <v>26.5</v>
      </c>
      <c r="O1316" s="325">
        <v>30.9</v>
      </c>
      <c r="P1316" s="325">
        <v>27</v>
      </c>
      <c r="Q1316" s="325">
        <v>30</v>
      </c>
    </row>
    <row r="1317" spans="1:17" x14ac:dyDescent="0.25">
      <c r="A1317" s="325">
        <v>201718</v>
      </c>
      <c r="B1317" s="325" t="s">
        <v>144</v>
      </c>
      <c r="C1317" s="325" t="s">
        <v>123</v>
      </c>
      <c r="D1317" s="325" t="s">
        <v>38</v>
      </c>
      <c r="E1317" s="325" t="s">
        <v>128</v>
      </c>
      <c r="F1317" s="325" t="s">
        <v>129</v>
      </c>
      <c r="G1317" s="325">
        <v>876</v>
      </c>
      <c r="H1317" s="325" t="s">
        <v>183</v>
      </c>
      <c r="I1317" s="325" t="s">
        <v>184</v>
      </c>
      <c r="J1317" s="325" t="str">
        <f t="shared" si="40"/>
        <v>CharHaltonTime in service2 years or more but less than 5 yearsTime in service2 years or more but less than 5 years</v>
      </c>
      <c r="K1317" s="325" t="s">
        <v>479</v>
      </c>
      <c r="L1317" s="325" t="s">
        <v>481</v>
      </c>
      <c r="M1317" s="325" t="str">
        <f t="shared" si="41"/>
        <v>Time in service2 years or more but less than 5 years</v>
      </c>
      <c r="N1317" s="325">
        <v>30.3</v>
      </c>
      <c r="O1317" s="325">
        <v>35.299999999999997</v>
      </c>
      <c r="P1317" s="325">
        <v>32</v>
      </c>
      <c r="Q1317" s="325">
        <v>35.6</v>
      </c>
    </row>
    <row r="1318" spans="1:17" x14ac:dyDescent="0.25">
      <c r="A1318" s="325">
        <v>201718</v>
      </c>
      <c r="B1318" s="325" t="s">
        <v>144</v>
      </c>
      <c r="C1318" s="325" t="s">
        <v>123</v>
      </c>
      <c r="D1318" s="325" t="s">
        <v>38</v>
      </c>
      <c r="E1318" s="325" t="s">
        <v>128</v>
      </c>
      <c r="F1318" s="325" t="s">
        <v>129</v>
      </c>
      <c r="G1318" s="325">
        <v>876</v>
      </c>
      <c r="H1318" s="325" t="s">
        <v>183</v>
      </c>
      <c r="I1318" s="325" t="s">
        <v>184</v>
      </c>
      <c r="J1318" s="325" t="str">
        <f t="shared" si="40"/>
        <v>CharHaltonTime in service5 years or more but less than 10 yearsTime in service5 years or more but less than 10 years</v>
      </c>
      <c r="K1318" s="325" t="s">
        <v>479</v>
      </c>
      <c r="L1318" s="325" t="s">
        <v>482</v>
      </c>
      <c r="M1318" s="325" t="str">
        <f t="shared" si="41"/>
        <v>Time in service5 years or more but less than 10 years</v>
      </c>
      <c r="N1318" s="325">
        <v>11.6</v>
      </c>
      <c r="O1318" s="325">
        <v>13.6</v>
      </c>
      <c r="P1318" s="325">
        <v>13</v>
      </c>
      <c r="Q1318" s="325">
        <v>14.4</v>
      </c>
    </row>
    <row r="1319" spans="1:17" x14ac:dyDescent="0.25">
      <c r="A1319" s="325">
        <v>201718</v>
      </c>
      <c r="B1319" s="325" t="s">
        <v>144</v>
      </c>
      <c r="C1319" s="325" t="s">
        <v>123</v>
      </c>
      <c r="D1319" s="325" t="s">
        <v>38</v>
      </c>
      <c r="E1319" s="325" t="s">
        <v>128</v>
      </c>
      <c r="F1319" s="325" t="s">
        <v>129</v>
      </c>
      <c r="G1319" s="325">
        <v>876</v>
      </c>
      <c r="H1319" s="325" t="s">
        <v>183</v>
      </c>
      <c r="I1319" s="325" t="s">
        <v>184</v>
      </c>
      <c r="J1319" s="325" t="str">
        <f t="shared" si="40"/>
        <v>CharHaltonTime in service10 years or more but less than 20 yearsTime in service10 years or more but less than 20 years</v>
      </c>
      <c r="K1319" s="325" t="s">
        <v>479</v>
      </c>
      <c r="L1319" s="325" t="s">
        <v>483</v>
      </c>
      <c r="M1319" s="325" t="str">
        <f t="shared" si="41"/>
        <v>Time in service10 years or more but less than 20 years</v>
      </c>
      <c r="N1319" s="325">
        <v>8.6</v>
      </c>
      <c r="O1319" s="325">
        <v>10.1</v>
      </c>
      <c r="P1319" s="325">
        <v>9</v>
      </c>
      <c r="Q1319" s="325">
        <v>10</v>
      </c>
    </row>
    <row r="1320" spans="1:17" x14ac:dyDescent="0.25">
      <c r="A1320" s="325">
        <v>201718</v>
      </c>
      <c r="B1320" s="325" t="s">
        <v>144</v>
      </c>
      <c r="C1320" s="325" t="s">
        <v>123</v>
      </c>
      <c r="D1320" s="325" t="s">
        <v>38</v>
      </c>
      <c r="E1320" s="325" t="s">
        <v>128</v>
      </c>
      <c r="F1320" s="325" t="s">
        <v>129</v>
      </c>
      <c r="G1320" s="325">
        <v>876</v>
      </c>
      <c r="H1320" s="325" t="s">
        <v>183</v>
      </c>
      <c r="I1320" s="325" t="s">
        <v>184</v>
      </c>
      <c r="J1320" s="325" t="str">
        <f t="shared" si="40"/>
        <v>CharHaltonTime in service20 years or more but less than 30 yearsTime in service20 years or more but less than 30 years</v>
      </c>
      <c r="K1320" s="325" t="s">
        <v>479</v>
      </c>
      <c r="L1320" s="325" t="s">
        <v>484</v>
      </c>
      <c r="M1320" s="325" t="str">
        <f t="shared" si="41"/>
        <v>Time in service20 years or more but less than 30 years</v>
      </c>
      <c r="N1320" s="325">
        <v>8.8000000000000007</v>
      </c>
      <c r="O1320" s="325">
        <v>10.199999999999999</v>
      </c>
      <c r="P1320" s="325">
        <v>9</v>
      </c>
      <c r="Q1320" s="325">
        <v>10</v>
      </c>
    </row>
    <row r="1321" spans="1:17" x14ac:dyDescent="0.25">
      <c r="A1321" s="325">
        <v>201718</v>
      </c>
      <c r="B1321" s="325" t="s">
        <v>144</v>
      </c>
      <c r="C1321" s="325" t="s">
        <v>123</v>
      </c>
      <c r="D1321" s="325" t="s">
        <v>38</v>
      </c>
      <c r="E1321" s="325" t="s">
        <v>128</v>
      </c>
      <c r="F1321" s="325" t="s">
        <v>129</v>
      </c>
      <c r="G1321" s="325">
        <v>876</v>
      </c>
      <c r="H1321" s="325" t="s">
        <v>183</v>
      </c>
      <c r="I1321" s="325" t="s">
        <v>184</v>
      </c>
      <c r="J1321" s="325" t="str">
        <f t="shared" si="40"/>
        <v>CharHaltonTime in service30 years or moreTime in service30 years or more</v>
      </c>
      <c r="K1321" s="325" t="s">
        <v>479</v>
      </c>
      <c r="L1321" s="325" t="s">
        <v>485</v>
      </c>
      <c r="M1321" s="325" t="str">
        <f t="shared" si="41"/>
        <v>Time in service30 years or more</v>
      </c>
      <c r="N1321" s="325">
        <v>0</v>
      </c>
      <c r="O1321" s="325">
        <v>0</v>
      </c>
      <c r="P1321" s="325">
        <v>0</v>
      </c>
      <c r="Q1321" s="325">
        <v>0</v>
      </c>
    </row>
    <row r="1322" spans="1:17" x14ac:dyDescent="0.25">
      <c r="A1322" s="325">
        <v>201718</v>
      </c>
      <c r="B1322" s="325" t="s">
        <v>144</v>
      </c>
      <c r="C1322" s="325" t="s">
        <v>123</v>
      </c>
      <c r="D1322" s="325" t="s">
        <v>38</v>
      </c>
      <c r="E1322" s="325" t="s">
        <v>128</v>
      </c>
      <c r="F1322" s="325" t="s">
        <v>129</v>
      </c>
      <c r="G1322" s="325">
        <v>340</v>
      </c>
      <c r="H1322" s="325" t="s">
        <v>185</v>
      </c>
      <c r="I1322" s="325" t="s">
        <v>186</v>
      </c>
      <c r="J1322" s="325" t="str">
        <f t="shared" si="40"/>
        <v>CharKnowsleyTime in serviceLess than 2 yearsTime in serviceLess than 2 years</v>
      </c>
      <c r="K1322" s="325" t="s">
        <v>479</v>
      </c>
      <c r="L1322" s="325" t="s">
        <v>480</v>
      </c>
      <c r="M1322" s="325" t="str">
        <f t="shared" si="41"/>
        <v>Time in serviceLess than 2 years</v>
      </c>
      <c r="N1322" s="325">
        <v>23</v>
      </c>
      <c r="O1322" s="325">
        <v>21.5</v>
      </c>
      <c r="P1322" s="325">
        <v>23</v>
      </c>
      <c r="Q1322" s="325">
        <v>20.7</v>
      </c>
    </row>
    <row r="1323" spans="1:17" x14ac:dyDescent="0.25">
      <c r="A1323" s="325">
        <v>201718</v>
      </c>
      <c r="B1323" s="325" t="s">
        <v>144</v>
      </c>
      <c r="C1323" s="325" t="s">
        <v>123</v>
      </c>
      <c r="D1323" s="325" t="s">
        <v>38</v>
      </c>
      <c r="E1323" s="325" t="s">
        <v>128</v>
      </c>
      <c r="F1323" s="325" t="s">
        <v>129</v>
      </c>
      <c r="G1323" s="325">
        <v>340</v>
      </c>
      <c r="H1323" s="325" t="s">
        <v>185</v>
      </c>
      <c r="I1323" s="325" t="s">
        <v>186</v>
      </c>
      <c r="J1323" s="325" t="str">
        <f t="shared" si="40"/>
        <v>CharKnowsleyTime in service2 years or more but less than 5 yearsTime in service2 years or more but less than 5 years</v>
      </c>
      <c r="K1323" s="325" t="s">
        <v>479</v>
      </c>
      <c r="L1323" s="325" t="s">
        <v>481</v>
      </c>
      <c r="M1323" s="325" t="str">
        <f t="shared" si="41"/>
        <v>Time in service2 years or more but less than 5 years</v>
      </c>
      <c r="N1323" s="325">
        <v>50</v>
      </c>
      <c r="O1323" s="325">
        <v>46.7</v>
      </c>
      <c r="P1323" s="325">
        <v>50</v>
      </c>
      <c r="Q1323" s="325">
        <v>45</v>
      </c>
    </row>
    <row r="1324" spans="1:17" x14ac:dyDescent="0.25">
      <c r="A1324" s="325">
        <v>201718</v>
      </c>
      <c r="B1324" s="325" t="s">
        <v>144</v>
      </c>
      <c r="C1324" s="325" t="s">
        <v>123</v>
      </c>
      <c r="D1324" s="325" t="s">
        <v>38</v>
      </c>
      <c r="E1324" s="325" t="s">
        <v>128</v>
      </c>
      <c r="F1324" s="325" t="s">
        <v>129</v>
      </c>
      <c r="G1324" s="325">
        <v>340</v>
      </c>
      <c r="H1324" s="325" t="s">
        <v>185</v>
      </c>
      <c r="I1324" s="325" t="s">
        <v>186</v>
      </c>
      <c r="J1324" s="325" t="str">
        <f t="shared" si="40"/>
        <v>CharKnowsleyTime in service5 years or more but less than 10 yearsTime in service5 years or more but less than 10 years</v>
      </c>
      <c r="K1324" s="325" t="s">
        <v>479</v>
      </c>
      <c r="L1324" s="325" t="s">
        <v>482</v>
      </c>
      <c r="M1324" s="325" t="str">
        <f t="shared" si="41"/>
        <v>Time in service5 years or more but less than 10 years</v>
      </c>
      <c r="N1324" s="325">
        <v>15.8</v>
      </c>
      <c r="O1324" s="325">
        <v>14.8</v>
      </c>
      <c r="P1324" s="325">
        <v>18</v>
      </c>
      <c r="Q1324" s="325">
        <v>16.2</v>
      </c>
    </row>
    <row r="1325" spans="1:17" x14ac:dyDescent="0.25">
      <c r="A1325" s="325">
        <v>201718</v>
      </c>
      <c r="B1325" s="325" t="s">
        <v>144</v>
      </c>
      <c r="C1325" s="325" t="s">
        <v>123</v>
      </c>
      <c r="D1325" s="325" t="s">
        <v>38</v>
      </c>
      <c r="E1325" s="325" t="s">
        <v>128</v>
      </c>
      <c r="F1325" s="325" t="s">
        <v>129</v>
      </c>
      <c r="G1325" s="325">
        <v>340</v>
      </c>
      <c r="H1325" s="325" t="s">
        <v>185</v>
      </c>
      <c r="I1325" s="325" t="s">
        <v>186</v>
      </c>
      <c r="J1325" s="325" t="str">
        <f t="shared" si="40"/>
        <v>CharKnowsleyTime in service10 years or more but less than 20 yearsTime in service10 years or more but less than 20 years</v>
      </c>
      <c r="K1325" s="325" t="s">
        <v>479</v>
      </c>
      <c r="L1325" s="325" t="s">
        <v>483</v>
      </c>
      <c r="M1325" s="325" t="str">
        <f t="shared" si="41"/>
        <v>Time in service10 years or more but less than 20 years</v>
      </c>
      <c r="N1325" s="325">
        <v>11.3</v>
      </c>
      <c r="O1325" s="325">
        <v>10.6</v>
      </c>
      <c r="P1325" s="325">
        <v>12</v>
      </c>
      <c r="Q1325" s="325">
        <v>10.8</v>
      </c>
    </row>
    <row r="1326" spans="1:17" x14ac:dyDescent="0.25">
      <c r="A1326" s="325">
        <v>201718</v>
      </c>
      <c r="B1326" s="325" t="s">
        <v>144</v>
      </c>
      <c r="C1326" s="325" t="s">
        <v>123</v>
      </c>
      <c r="D1326" s="325" t="s">
        <v>38</v>
      </c>
      <c r="E1326" s="325" t="s">
        <v>128</v>
      </c>
      <c r="F1326" s="325" t="s">
        <v>129</v>
      </c>
      <c r="G1326" s="325">
        <v>340</v>
      </c>
      <c r="H1326" s="325" t="s">
        <v>185</v>
      </c>
      <c r="I1326" s="325" t="s">
        <v>186</v>
      </c>
      <c r="J1326" s="325" t="str">
        <f t="shared" si="40"/>
        <v>CharKnowsleyTime in service20 years or more but less than 30 yearsTime in service20 years or more but less than 30 years</v>
      </c>
      <c r="K1326" s="325" t="s">
        <v>479</v>
      </c>
      <c r="L1326" s="325" t="s">
        <v>484</v>
      </c>
      <c r="M1326" s="325" t="str">
        <f t="shared" si="41"/>
        <v>Time in service20 years or more but less than 30 years</v>
      </c>
      <c r="N1326" s="325">
        <v>4.9000000000000004</v>
      </c>
      <c r="O1326" s="325">
        <v>4.5999999999999996</v>
      </c>
      <c r="P1326" s="325">
        <v>6</v>
      </c>
      <c r="Q1326" s="325">
        <v>5.4</v>
      </c>
    </row>
    <row r="1327" spans="1:17" x14ac:dyDescent="0.25">
      <c r="A1327" s="325">
        <v>201718</v>
      </c>
      <c r="B1327" s="325" t="s">
        <v>144</v>
      </c>
      <c r="C1327" s="325" t="s">
        <v>123</v>
      </c>
      <c r="D1327" s="325" t="s">
        <v>38</v>
      </c>
      <c r="E1327" s="325" t="s">
        <v>128</v>
      </c>
      <c r="F1327" s="325" t="s">
        <v>129</v>
      </c>
      <c r="G1327" s="325">
        <v>340</v>
      </c>
      <c r="H1327" s="325" t="s">
        <v>185</v>
      </c>
      <c r="I1327" s="325" t="s">
        <v>186</v>
      </c>
      <c r="J1327" s="325" t="str">
        <f t="shared" si="40"/>
        <v>CharKnowsleyTime in service30 years or moreTime in service30 years or more</v>
      </c>
      <c r="K1327" s="325" t="s">
        <v>479</v>
      </c>
      <c r="L1327" s="325" t="s">
        <v>485</v>
      </c>
      <c r="M1327" s="325" t="str">
        <f t="shared" si="41"/>
        <v>Time in service30 years or more</v>
      </c>
      <c r="N1327" s="325">
        <v>2</v>
      </c>
      <c r="O1327" s="325">
        <v>1.9</v>
      </c>
      <c r="P1327" s="325">
        <v>2</v>
      </c>
      <c r="Q1327" s="325">
        <v>1.8</v>
      </c>
    </row>
    <row r="1328" spans="1:17" x14ac:dyDescent="0.25">
      <c r="A1328" s="325">
        <v>201718</v>
      </c>
      <c r="B1328" s="325" t="s">
        <v>144</v>
      </c>
      <c r="C1328" s="325" t="s">
        <v>123</v>
      </c>
      <c r="D1328" s="325" t="s">
        <v>38</v>
      </c>
      <c r="E1328" s="325" t="s">
        <v>128</v>
      </c>
      <c r="F1328" s="325" t="s">
        <v>129</v>
      </c>
      <c r="G1328" s="325">
        <v>888</v>
      </c>
      <c r="H1328" s="325" t="s">
        <v>187</v>
      </c>
      <c r="I1328" s="325" t="s">
        <v>188</v>
      </c>
      <c r="J1328" s="325" t="str">
        <f t="shared" si="40"/>
        <v>CharLancashireTime in serviceLess than 2 yearsTime in serviceLess than 2 years</v>
      </c>
      <c r="K1328" s="325" t="s">
        <v>479</v>
      </c>
      <c r="L1328" s="325" t="s">
        <v>480</v>
      </c>
      <c r="M1328" s="325" t="str">
        <f t="shared" si="41"/>
        <v>Time in serviceLess than 2 years</v>
      </c>
      <c r="N1328" s="325">
        <v>114</v>
      </c>
      <c r="O1328" s="325">
        <v>25.6</v>
      </c>
      <c r="P1328" s="325">
        <v>115</v>
      </c>
      <c r="Q1328" s="325">
        <v>24.2</v>
      </c>
    </row>
    <row r="1329" spans="1:17" x14ac:dyDescent="0.25">
      <c r="A1329" s="325">
        <v>201718</v>
      </c>
      <c r="B1329" s="325" t="s">
        <v>144</v>
      </c>
      <c r="C1329" s="325" t="s">
        <v>123</v>
      </c>
      <c r="D1329" s="325" t="s">
        <v>38</v>
      </c>
      <c r="E1329" s="325" t="s">
        <v>128</v>
      </c>
      <c r="F1329" s="325" t="s">
        <v>129</v>
      </c>
      <c r="G1329" s="325">
        <v>888</v>
      </c>
      <c r="H1329" s="325" t="s">
        <v>187</v>
      </c>
      <c r="I1329" s="325" t="s">
        <v>188</v>
      </c>
      <c r="J1329" s="325" t="str">
        <f t="shared" si="40"/>
        <v>CharLancashireTime in service2 years or more but less than 5 yearsTime in service2 years or more but less than 5 years</v>
      </c>
      <c r="K1329" s="325" t="s">
        <v>479</v>
      </c>
      <c r="L1329" s="325" t="s">
        <v>481</v>
      </c>
      <c r="M1329" s="325" t="str">
        <f t="shared" si="41"/>
        <v>Time in service2 years or more but less than 5 years</v>
      </c>
      <c r="N1329" s="325">
        <v>108.1</v>
      </c>
      <c r="O1329" s="325">
        <v>24.2</v>
      </c>
      <c r="P1329" s="325">
        <v>111</v>
      </c>
      <c r="Q1329" s="325">
        <v>23.4</v>
      </c>
    </row>
    <row r="1330" spans="1:17" x14ac:dyDescent="0.25">
      <c r="A1330" s="325">
        <v>201718</v>
      </c>
      <c r="B1330" s="325" t="s">
        <v>144</v>
      </c>
      <c r="C1330" s="325" t="s">
        <v>123</v>
      </c>
      <c r="D1330" s="325" t="s">
        <v>38</v>
      </c>
      <c r="E1330" s="325" t="s">
        <v>128</v>
      </c>
      <c r="F1330" s="325" t="s">
        <v>129</v>
      </c>
      <c r="G1330" s="325">
        <v>888</v>
      </c>
      <c r="H1330" s="325" t="s">
        <v>187</v>
      </c>
      <c r="I1330" s="325" t="s">
        <v>188</v>
      </c>
      <c r="J1330" s="325" t="str">
        <f t="shared" si="40"/>
        <v>CharLancashireTime in service5 years or more but less than 10 yearsTime in service5 years or more but less than 10 years</v>
      </c>
      <c r="K1330" s="325" t="s">
        <v>479</v>
      </c>
      <c r="L1330" s="325" t="s">
        <v>482</v>
      </c>
      <c r="M1330" s="325" t="str">
        <f t="shared" si="41"/>
        <v>Time in service5 years or more but less than 10 years</v>
      </c>
      <c r="N1330" s="325">
        <v>104</v>
      </c>
      <c r="O1330" s="325">
        <v>23.3</v>
      </c>
      <c r="P1330" s="325">
        <v>120</v>
      </c>
      <c r="Q1330" s="325">
        <v>25.3</v>
      </c>
    </row>
    <row r="1331" spans="1:17" x14ac:dyDescent="0.25">
      <c r="A1331" s="325">
        <v>201718</v>
      </c>
      <c r="B1331" s="325" t="s">
        <v>144</v>
      </c>
      <c r="C1331" s="325" t="s">
        <v>123</v>
      </c>
      <c r="D1331" s="325" t="s">
        <v>38</v>
      </c>
      <c r="E1331" s="325" t="s">
        <v>128</v>
      </c>
      <c r="F1331" s="325" t="s">
        <v>129</v>
      </c>
      <c r="G1331" s="325">
        <v>888</v>
      </c>
      <c r="H1331" s="325" t="s">
        <v>187</v>
      </c>
      <c r="I1331" s="325" t="s">
        <v>188</v>
      </c>
      <c r="J1331" s="325" t="str">
        <f t="shared" si="40"/>
        <v>CharLancashireTime in service10 years or more but less than 20 yearsTime in service10 years or more but less than 20 years</v>
      </c>
      <c r="K1331" s="325" t="s">
        <v>479</v>
      </c>
      <c r="L1331" s="325" t="s">
        <v>483</v>
      </c>
      <c r="M1331" s="325" t="str">
        <f t="shared" si="41"/>
        <v>Time in service10 years or more but less than 20 years</v>
      </c>
      <c r="N1331" s="325">
        <v>80.599999999999994</v>
      </c>
      <c r="O1331" s="325">
        <v>18.100000000000001</v>
      </c>
      <c r="P1331" s="325">
        <v>87</v>
      </c>
      <c r="Q1331" s="325">
        <v>18.3</v>
      </c>
    </row>
    <row r="1332" spans="1:17" x14ac:dyDescent="0.25">
      <c r="A1332" s="325">
        <v>201718</v>
      </c>
      <c r="B1332" s="325" t="s">
        <v>144</v>
      </c>
      <c r="C1332" s="325" t="s">
        <v>123</v>
      </c>
      <c r="D1332" s="325" t="s">
        <v>38</v>
      </c>
      <c r="E1332" s="325" t="s">
        <v>128</v>
      </c>
      <c r="F1332" s="325" t="s">
        <v>129</v>
      </c>
      <c r="G1332" s="325">
        <v>888</v>
      </c>
      <c r="H1332" s="325" t="s">
        <v>187</v>
      </c>
      <c r="I1332" s="325" t="s">
        <v>188</v>
      </c>
      <c r="J1332" s="325" t="str">
        <f t="shared" si="40"/>
        <v>CharLancashireTime in service20 years or more but less than 30 yearsTime in service20 years or more but less than 30 years</v>
      </c>
      <c r="K1332" s="325" t="s">
        <v>479</v>
      </c>
      <c r="L1332" s="325" t="s">
        <v>484</v>
      </c>
      <c r="M1332" s="325" t="str">
        <f t="shared" si="41"/>
        <v>Time in service20 years or more but less than 30 years</v>
      </c>
      <c r="N1332" s="325">
        <v>25.1</v>
      </c>
      <c r="O1332" s="325">
        <v>5.6</v>
      </c>
      <c r="P1332" s="325">
        <v>28</v>
      </c>
      <c r="Q1332" s="325">
        <v>5.9</v>
      </c>
    </row>
    <row r="1333" spans="1:17" x14ac:dyDescent="0.25">
      <c r="A1333" s="325">
        <v>201718</v>
      </c>
      <c r="B1333" s="325" t="s">
        <v>144</v>
      </c>
      <c r="C1333" s="325" t="s">
        <v>123</v>
      </c>
      <c r="D1333" s="325" t="s">
        <v>38</v>
      </c>
      <c r="E1333" s="325" t="s">
        <v>128</v>
      </c>
      <c r="F1333" s="325" t="s">
        <v>129</v>
      </c>
      <c r="G1333" s="325">
        <v>888</v>
      </c>
      <c r="H1333" s="325" t="s">
        <v>187</v>
      </c>
      <c r="I1333" s="325" t="s">
        <v>188</v>
      </c>
      <c r="J1333" s="325" t="str">
        <f t="shared" si="40"/>
        <v>CharLancashireTime in service30 years or moreTime in service30 years or more</v>
      </c>
      <c r="K1333" s="325" t="s">
        <v>479</v>
      </c>
      <c r="L1333" s="325" t="s">
        <v>485</v>
      </c>
      <c r="M1333" s="325" t="str">
        <f t="shared" si="41"/>
        <v>Time in service30 years or more</v>
      </c>
      <c r="N1333" s="325">
        <v>14</v>
      </c>
      <c r="O1333" s="325">
        <v>3.1</v>
      </c>
      <c r="P1333" s="325">
        <v>14</v>
      </c>
      <c r="Q1333" s="325">
        <v>2.9</v>
      </c>
    </row>
    <row r="1334" spans="1:17" x14ac:dyDescent="0.25">
      <c r="A1334" s="325">
        <v>201718</v>
      </c>
      <c r="B1334" s="325" t="s">
        <v>144</v>
      </c>
      <c r="C1334" s="325" t="s">
        <v>123</v>
      </c>
      <c r="D1334" s="325" t="s">
        <v>38</v>
      </c>
      <c r="E1334" s="325" t="s">
        <v>128</v>
      </c>
      <c r="F1334" s="325" t="s">
        <v>129</v>
      </c>
      <c r="G1334" s="325">
        <v>341</v>
      </c>
      <c r="H1334" s="325" t="s">
        <v>189</v>
      </c>
      <c r="I1334" s="325" t="s">
        <v>190</v>
      </c>
      <c r="J1334" s="325" t="str">
        <f t="shared" si="40"/>
        <v>CharLiverpoolTime in serviceLess than 2 yearsTime in serviceLess than 2 years</v>
      </c>
      <c r="K1334" s="325" t="s">
        <v>479</v>
      </c>
      <c r="L1334" s="325" t="s">
        <v>480</v>
      </c>
      <c r="M1334" s="325" t="str">
        <f t="shared" si="41"/>
        <v>Time in serviceLess than 2 years</v>
      </c>
      <c r="N1334" s="325">
        <v>49.5</v>
      </c>
      <c r="O1334" s="325">
        <v>24.2</v>
      </c>
      <c r="P1334" s="325">
        <v>50</v>
      </c>
      <c r="Q1334" s="325">
        <v>23.7</v>
      </c>
    </row>
    <row r="1335" spans="1:17" x14ac:dyDescent="0.25">
      <c r="A1335" s="325">
        <v>201718</v>
      </c>
      <c r="B1335" s="325" t="s">
        <v>144</v>
      </c>
      <c r="C1335" s="325" t="s">
        <v>123</v>
      </c>
      <c r="D1335" s="325" t="s">
        <v>38</v>
      </c>
      <c r="E1335" s="325" t="s">
        <v>128</v>
      </c>
      <c r="F1335" s="325" t="s">
        <v>129</v>
      </c>
      <c r="G1335" s="325">
        <v>341</v>
      </c>
      <c r="H1335" s="325" t="s">
        <v>189</v>
      </c>
      <c r="I1335" s="325" t="s">
        <v>190</v>
      </c>
      <c r="J1335" s="325" t="str">
        <f t="shared" si="40"/>
        <v>CharLiverpoolTime in service2 years or more but less than 5 yearsTime in service2 years or more but less than 5 years</v>
      </c>
      <c r="K1335" s="325" t="s">
        <v>479</v>
      </c>
      <c r="L1335" s="325" t="s">
        <v>481</v>
      </c>
      <c r="M1335" s="325" t="str">
        <f t="shared" si="41"/>
        <v>Time in service2 years or more but less than 5 years</v>
      </c>
      <c r="N1335" s="325">
        <v>37.4</v>
      </c>
      <c r="O1335" s="325">
        <v>18.3</v>
      </c>
      <c r="P1335" s="325">
        <v>39</v>
      </c>
      <c r="Q1335" s="325">
        <v>18.5</v>
      </c>
    </row>
    <row r="1336" spans="1:17" x14ac:dyDescent="0.25">
      <c r="A1336" s="325">
        <v>201718</v>
      </c>
      <c r="B1336" s="325" t="s">
        <v>144</v>
      </c>
      <c r="C1336" s="325" t="s">
        <v>123</v>
      </c>
      <c r="D1336" s="325" t="s">
        <v>38</v>
      </c>
      <c r="E1336" s="325" t="s">
        <v>128</v>
      </c>
      <c r="F1336" s="325" t="s">
        <v>129</v>
      </c>
      <c r="G1336" s="325">
        <v>341</v>
      </c>
      <c r="H1336" s="325" t="s">
        <v>189</v>
      </c>
      <c r="I1336" s="325" t="s">
        <v>190</v>
      </c>
      <c r="J1336" s="325" t="str">
        <f t="shared" si="40"/>
        <v>CharLiverpoolTime in service5 years or more but less than 10 yearsTime in service5 years or more but less than 10 years</v>
      </c>
      <c r="K1336" s="325" t="s">
        <v>479</v>
      </c>
      <c r="L1336" s="325" t="s">
        <v>482</v>
      </c>
      <c r="M1336" s="325" t="str">
        <f t="shared" si="41"/>
        <v>Time in service5 years or more but less than 10 years</v>
      </c>
      <c r="N1336" s="325">
        <v>42</v>
      </c>
      <c r="O1336" s="325">
        <v>20.5</v>
      </c>
      <c r="P1336" s="325">
        <v>43</v>
      </c>
      <c r="Q1336" s="325">
        <v>20.399999999999999</v>
      </c>
    </row>
    <row r="1337" spans="1:17" x14ac:dyDescent="0.25">
      <c r="A1337" s="325">
        <v>201718</v>
      </c>
      <c r="B1337" s="325" t="s">
        <v>144</v>
      </c>
      <c r="C1337" s="325" t="s">
        <v>123</v>
      </c>
      <c r="D1337" s="325" t="s">
        <v>38</v>
      </c>
      <c r="E1337" s="325" t="s">
        <v>128</v>
      </c>
      <c r="F1337" s="325" t="s">
        <v>129</v>
      </c>
      <c r="G1337" s="325">
        <v>341</v>
      </c>
      <c r="H1337" s="325" t="s">
        <v>189</v>
      </c>
      <c r="I1337" s="325" t="s">
        <v>190</v>
      </c>
      <c r="J1337" s="325" t="str">
        <f t="shared" si="40"/>
        <v>CharLiverpoolTime in service10 years or more but less than 20 yearsTime in service10 years or more but less than 20 years</v>
      </c>
      <c r="K1337" s="325" t="s">
        <v>479</v>
      </c>
      <c r="L1337" s="325" t="s">
        <v>483</v>
      </c>
      <c r="M1337" s="325" t="str">
        <f t="shared" si="41"/>
        <v>Time in service10 years or more but less than 20 years</v>
      </c>
      <c r="N1337" s="325">
        <v>52</v>
      </c>
      <c r="O1337" s="325">
        <v>25.4</v>
      </c>
      <c r="P1337" s="325">
        <v>54</v>
      </c>
      <c r="Q1337" s="325">
        <v>25.6</v>
      </c>
    </row>
    <row r="1338" spans="1:17" x14ac:dyDescent="0.25">
      <c r="A1338" s="325">
        <v>201718</v>
      </c>
      <c r="B1338" s="325" t="s">
        <v>144</v>
      </c>
      <c r="C1338" s="325" t="s">
        <v>123</v>
      </c>
      <c r="D1338" s="325" t="s">
        <v>38</v>
      </c>
      <c r="E1338" s="325" t="s">
        <v>128</v>
      </c>
      <c r="F1338" s="325" t="s">
        <v>129</v>
      </c>
      <c r="G1338" s="325">
        <v>341</v>
      </c>
      <c r="H1338" s="325" t="s">
        <v>189</v>
      </c>
      <c r="I1338" s="325" t="s">
        <v>190</v>
      </c>
      <c r="J1338" s="325" t="str">
        <f t="shared" si="40"/>
        <v>CharLiverpoolTime in service20 years or more but less than 30 yearsTime in service20 years or more but less than 30 years</v>
      </c>
      <c r="K1338" s="325" t="s">
        <v>479</v>
      </c>
      <c r="L1338" s="325" t="s">
        <v>484</v>
      </c>
      <c r="M1338" s="325" t="str">
        <f t="shared" si="41"/>
        <v>Time in service20 years or more but less than 30 years</v>
      </c>
      <c r="N1338" s="325">
        <v>21.5</v>
      </c>
      <c r="O1338" s="325">
        <v>10.5</v>
      </c>
      <c r="P1338" s="325">
        <v>22</v>
      </c>
      <c r="Q1338" s="325">
        <v>10.4</v>
      </c>
    </row>
    <row r="1339" spans="1:17" x14ac:dyDescent="0.25">
      <c r="A1339" s="325">
        <v>201718</v>
      </c>
      <c r="B1339" s="325" t="s">
        <v>144</v>
      </c>
      <c r="C1339" s="325" t="s">
        <v>123</v>
      </c>
      <c r="D1339" s="325" t="s">
        <v>38</v>
      </c>
      <c r="E1339" s="325" t="s">
        <v>128</v>
      </c>
      <c r="F1339" s="325" t="s">
        <v>129</v>
      </c>
      <c r="G1339" s="325">
        <v>341</v>
      </c>
      <c r="H1339" s="325" t="s">
        <v>189</v>
      </c>
      <c r="I1339" s="325" t="s">
        <v>190</v>
      </c>
      <c r="J1339" s="325" t="str">
        <f t="shared" si="40"/>
        <v>CharLiverpoolTime in service30 years or moreTime in service30 years or more</v>
      </c>
      <c r="K1339" s="325" t="s">
        <v>479</v>
      </c>
      <c r="L1339" s="325" t="s">
        <v>485</v>
      </c>
      <c r="M1339" s="325" t="str">
        <f t="shared" si="41"/>
        <v>Time in service30 years or more</v>
      </c>
      <c r="N1339" s="325">
        <v>2.5</v>
      </c>
      <c r="O1339" s="325">
        <v>1.2</v>
      </c>
      <c r="P1339" s="325">
        <v>3</v>
      </c>
      <c r="Q1339" s="325">
        <v>1.4</v>
      </c>
    </row>
    <row r="1340" spans="1:17" x14ac:dyDescent="0.25">
      <c r="A1340" s="325">
        <v>201718</v>
      </c>
      <c r="B1340" s="325" t="s">
        <v>144</v>
      </c>
      <c r="C1340" s="325" t="s">
        <v>123</v>
      </c>
      <c r="D1340" s="325" t="s">
        <v>38</v>
      </c>
      <c r="E1340" s="325" t="s">
        <v>128</v>
      </c>
      <c r="F1340" s="325" t="s">
        <v>129</v>
      </c>
      <c r="G1340" s="325">
        <v>352</v>
      </c>
      <c r="H1340" s="325" t="s">
        <v>191</v>
      </c>
      <c r="I1340" s="325" t="s">
        <v>192</v>
      </c>
      <c r="J1340" s="325" t="str">
        <f t="shared" si="40"/>
        <v>CharManchesterTime in serviceLess than 2 yearsTime in serviceLess than 2 years</v>
      </c>
      <c r="K1340" s="325" t="s">
        <v>479</v>
      </c>
      <c r="L1340" s="325" t="s">
        <v>480</v>
      </c>
      <c r="M1340" s="325" t="str">
        <f t="shared" si="41"/>
        <v>Time in serviceLess than 2 years</v>
      </c>
      <c r="N1340" s="325">
        <v>183.2</v>
      </c>
      <c r="O1340" s="325">
        <v>43.6</v>
      </c>
      <c r="P1340" s="325">
        <v>191</v>
      </c>
      <c r="Q1340" s="325">
        <v>43.3</v>
      </c>
    </row>
    <row r="1341" spans="1:17" x14ac:dyDescent="0.25">
      <c r="A1341" s="325">
        <v>201718</v>
      </c>
      <c r="B1341" s="325" t="s">
        <v>144</v>
      </c>
      <c r="C1341" s="325" t="s">
        <v>123</v>
      </c>
      <c r="D1341" s="325" t="s">
        <v>38</v>
      </c>
      <c r="E1341" s="325" t="s">
        <v>128</v>
      </c>
      <c r="F1341" s="325" t="s">
        <v>129</v>
      </c>
      <c r="G1341" s="325">
        <v>352</v>
      </c>
      <c r="H1341" s="325" t="s">
        <v>191</v>
      </c>
      <c r="I1341" s="325" t="s">
        <v>192</v>
      </c>
      <c r="J1341" s="325" t="str">
        <f t="shared" si="40"/>
        <v>CharManchesterTime in service2 years or more but less than 5 yearsTime in service2 years or more but less than 5 years</v>
      </c>
      <c r="K1341" s="325" t="s">
        <v>479</v>
      </c>
      <c r="L1341" s="325" t="s">
        <v>481</v>
      </c>
      <c r="M1341" s="325" t="str">
        <f t="shared" si="41"/>
        <v>Time in service2 years or more but less than 5 years</v>
      </c>
      <c r="N1341" s="325">
        <v>107.8</v>
      </c>
      <c r="O1341" s="325">
        <v>25.7</v>
      </c>
      <c r="P1341" s="325">
        <v>113</v>
      </c>
      <c r="Q1341" s="325">
        <v>25.6</v>
      </c>
    </row>
    <row r="1342" spans="1:17" x14ac:dyDescent="0.25">
      <c r="A1342" s="325">
        <v>201718</v>
      </c>
      <c r="B1342" s="325" t="s">
        <v>144</v>
      </c>
      <c r="C1342" s="325" t="s">
        <v>123</v>
      </c>
      <c r="D1342" s="325" t="s">
        <v>38</v>
      </c>
      <c r="E1342" s="325" t="s">
        <v>128</v>
      </c>
      <c r="F1342" s="325" t="s">
        <v>129</v>
      </c>
      <c r="G1342" s="325">
        <v>352</v>
      </c>
      <c r="H1342" s="325" t="s">
        <v>191</v>
      </c>
      <c r="I1342" s="325" t="s">
        <v>192</v>
      </c>
      <c r="J1342" s="325" t="str">
        <f t="shared" si="40"/>
        <v>CharManchesterTime in service5 years or more but less than 10 yearsTime in service5 years or more but less than 10 years</v>
      </c>
      <c r="K1342" s="325" t="s">
        <v>479</v>
      </c>
      <c r="L1342" s="325" t="s">
        <v>482</v>
      </c>
      <c r="M1342" s="325" t="str">
        <f t="shared" si="41"/>
        <v>Time in service5 years or more but less than 10 years</v>
      </c>
      <c r="N1342" s="325">
        <v>65.400000000000006</v>
      </c>
      <c r="O1342" s="325">
        <v>15.6</v>
      </c>
      <c r="P1342" s="325">
        <v>68</v>
      </c>
      <c r="Q1342" s="325">
        <v>15.4</v>
      </c>
    </row>
    <row r="1343" spans="1:17" x14ac:dyDescent="0.25">
      <c r="A1343" s="325">
        <v>201718</v>
      </c>
      <c r="B1343" s="325" t="s">
        <v>144</v>
      </c>
      <c r="C1343" s="325" t="s">
        <v>123</v>
      </c>
      <c r="D1343" s="325" t="s">
        <v>38</v>
      </c>
      <c r="E1343" s="325" t="s">
        <v>128</v>
      </c>
      <c r="F1343" s="325" t="s">
        <v>129</v>
      </c>
      <c r="G1343" s="325">
        <v>352</v>
      </c>
      <c r="H1343" s="325" t="s">
        <v>191</v>
      </c>
      <c r="I1343" s="325" t="s">
        <v>192</v>
      </c>
      <c r="J1343" s="325" t="str">
        <f t="shared" si="40"/>
        <v>CharManchesterTime in service10 years or more but less than 20 yearsTime in service10 years or more but less than 20 years</v>
      </c>
      <c r="K1343" s="325" t="s">
        <v>479</v>
      </c>
      <c r="L1343" s="325" t="s">
        <v>483</v>
      </c>
      <c r="M1343" s="325" t="str">
        <f t="shared" si="41"/>
        <v>Time in service10 years or more but less than 20 years</v>
      </c>
      <c r="N1343" s="325">
        <v>46.5</v>
      </c>
      <c r="O1343" s="325">
        <v>11.1</v>
      </c>
      <c r="P1343" s="325">
        <v>51</v>
      </c>
      <c r="Q1343" s="325">
        <v>11.6</v>
      </c>
    </row>
    <row r="1344" spans="1:17" x14ac:dyDescent="0.25">
      <c r="A1344" s="325">
        <v>201718</v>
      </c>
      <c r="B1344" s="325" t="s">
        <v>144</v>
      </c>
      <c r="C1344" s="325" t="s">
        <v>123</v>
      </c>
      <c r="D1344" s="325" t="s">
        <v>38</v>
      </c>
      <c r="E1344" s="325" t="s">
        <v>128</v>
      </c>
      <c r="F1344" s="325" t="s">
        <v>129</v>
      </c>
      <c r="G1344" s="325">
        <v>352</v>
      </c>
      <c r="H1344" s="325" t="s">
        <v>191</v>
      </c>
      <c r="I1344" s="325" t="s">
        <v>192</v>
      </c>
      <c r="J1344" s="325" t="str">
        <f t="shared" si="40"/>
        <v>CharManchesterTime in service20 years or more but less than 30 yearsTime in service20 years or more but less than 30 years</v>
      </c>
      <c r="K1344" s="325" t="s">
        <v>479</v>
      </c>
      <c r="L1344" s="325" t="s">
        <v>484</v>
      </c>
      <c r="M1344" s="325" t="str">
        <f t="shared" si="41"/>
        <v>Time in service20 years or more but less than 30 years</v>
      </c>
      <c r="N1344" s="325">
        <v>13.5</v>
      </c>
      <c r="O1344" s="325">
        <v>3.2</v>
      </c>
      <c r="P1344" s="325">
        <v>14</v>
      </c>
      <c r="Q1344" s="325">
        <v>3.2</v>
      </c>
    </row>
    <row r="1345" spans="1:17" x14ac:dyDescent="0.25">
      <c r="A1345" s="325">
        <v>201718</v>
      </c>
      <c r="B1345" s="325" t="s">
        <v>144</v>
      </c>
      <c r="C1345" s="325" t="s">
        <v>123</v>
      </c>
      <c r="D1345" s="325" t="s">
        <v>38</v>
      </c>
      <c r="E1345" s="325" t="s">
        <v>128</v>
      </c>
      <c r="F1345" s="325" t="s">
        <v>129</v>
      </c>
      <c r="G1345" s="325">
        <v>352</v>
      </c>
      <c r="H1345" s="325" t="s">
        <v>191</v>
      </c>
      <c r="I1345" s="325" t="s">
        <v>192</v>
      </c>
      <c r="J1345" s="325" t="str">
        <f t="shared" si="40"/>
        <v>CharManchesterTime in service30 years or moreTime in service30 years or more</v>
      </c>
      <c r="K1345" s="325" t="s">
        <v>479</v>
      </c>
      <c r="L1345" s="325" t="s">
        <v>485</v>
      </c>
      <c r="M1345" s="325" t="str">
        <f t="shared" si="41"/>
        <v>Time in service30 years or more</v>
      </c>
      <c r="N1345" s="325">
        <v>3.8</v>
      </c>
      <c r="O1345" s="325">
        <v>0.9</v>
      </c>
      <c r="P1345" s="325">
        <v>4</v>
      </c>
      <c r="Q1345" s="325">
        <v>0.9</v>
      </c>
    </row>
    <row r="1346" spans="1:17" x14ac:dyDescent="0.25">
      <c r="A1346" s="325">
        <v>201718</v>
      </c>
      <c r="B1346" s="325" t="s">
        <v>144</v>
      </c>
      <c r="C1346" s="325" t="s">
        <v>123</v>
      </c>
      <c r="D1346" s="325" t="s">
        <v>38</v>
      </c>
      <c r="E1346" s="325" t="s">
        <v>128</v>
      </c>
      <c r="F1346" s="325" t="s">
        <v>129</v>
      </c>
      <c r="G1346" s="325">
        <v>353</v>
      </c>
      <c r="H1346" s="325" t="s">
        <v>193</v>
      </c>
      <c r="I1346" s="325" t="s">
        <v>194</v>
      </c>
      <c r="J1346" s="325" t="str">
        <f t="shared" si="40"/>
        <v>CharOldhamTime in serviceLess than 2 yearsTime in serviceLess than 2 years</v>
      </c>
      <c r="K1346" s="325" t="s">
        <v>479</v>
      </c>
      <c r="L1346" s="325" t="s">
        <v>480</v>
      </c>
      <c r="M1346" s="325" t="str">
        <f t="shared" si="41"/>
        <v>Time in serviceLess than 2 years</v>
      </c>
      <c r="N1346" s="325">
        <v>74.3</v>
      </c>
      <c r="O1346" s="325">
        <v>41.9</v>
      </c>
      <c r="P1346" s="325">
        <v>76</v>
      </c>
      <c r="Q1346" s="325">
        <v>41.1</v>
      </c>
    </row>
    <row r="1347" spans="1:17" x14ac:dyDescent="0.25">
      <c r="A1347" s="325">
        <v>201718</v>
      </c>
      <c r="B1347" s="325" t="s">
        <v>144</v>
      </c>
      <c r="C1347" s="325" t="s">
        <v>123</v>
      </c>
      <c r="D1347" s="325" t="s">
        <v>38</v>
      </c>
      <c r="E1347" s="325" t="s">
        <v>128</v>
      </c>
      <c r="F1347" s="325" t="s">
        <v>129</v>
      </c>
      <c r="G1347" s="325">
        <v>353</v>
      </c>
      <c r="H1347" s="325" t="s">
        <v>193</v>
      </c>
      <c r="I1347" s="325" t="s">
        <v>194</v>
      </c>
      <c r="J1347" s="325" t="str">
        <f t="shared" ref="J1347:J1410" si="42">CONCATENATE("Char",I1347,K1347,L1347,M1347)</f>
        <v>CharOldhamTime in service2 years or more but less than 5 yearsTime in service2 years or more but less than 5 years</v>
      </c>
      <c r="K1347" s="325" t="s">
        <v>479</v>
      </c>
      <c r="L1347" s="325" t="s">
        <v>481</v>
      </c>
      <c r="M1347" s="325" t="str">
        <f t="shared" ref="M1347:M1410" si="43">CONCATENATE(K1347,L1347,)</f>
        <v>Time in service2 years or more but less than 5 years</v>
      </c>
      <c r="N1347" s="325">
        <v>43.9</v>
      </c>
      <c r="O1347" s="325">
        <v>24.8</v>
      </c>
      <c r="P1347" s="325">
        <v>45</v>
      </c>
      <c r="Q1347" s="325">
        <v>24.3</v>
      </c>
    </row>
    <row r="1348" spans="1:17" x14ac:dyDescent="0.25">
      <c r="A1348" s="325">
        <v>201718</v>
      </c>
      <c r="B1348" s="325" t="s">
        <v>144</v>
      </c>
      <c r="C1348" s="325" t="s">
        <v>123</v>
      </c>
      <c r="D1348" s="325" t="s">
        <v>38</v>
      </c>
      <c r="E1348" s="325" t="s">
        <v>128</v>
      </c>
      <c r="F1348" s="325" t="s">
        <v>129</v>
      </c>
      <c r="G1348" s="325">
        <v>353</v>
      </c>
      <c r="H1348" s="325" t="s">
        <v>193</v>
      </c>
      <c r="I1348" s="325" t="s">
        <v>194</v>
      </c>
      <c r="J1348" s="325" t="str">
        <f t="shared" si="42"/>
        <v>CharOldhamTime in service5 years or more but less than 10 yearsTime in service5 years or more but less than 10 years</v>
      </c>
      <c r="K1348" s="325" t="s">
        <v>479</v>
      </c>
      <c r="L1348" s="325" t="s">
        <v>482</v>
      </c>
      <c r="M1348" s="325" t="str">
        <f t="shared" si="43"/>
        <v>Time in service5 years or more but less than 10 years</v>
      </c>
      <c r="N1348" s="325">
        <v>12.5</v>
      </c>
      <c r="O1348" s="325">
        <v>7</v>
      </c>
      <c r="P1348" s="325">
        <v>15</v>
      </c>
      <c r="Q1348" s="325">
        <v>8.1</v>
      </c>
    </row>
    <row r="1349" spans="1:17" x14ac:dyDescent="0.25">
      <c r="A1349" s="325">
        <v>201718</v>
      </c>
      <c r="B1349" s="325" t="s">
        <v>144</v>
      </c>
      <c r="C1349" s="325" t="s">
        <v>123</v>
      </c>
      <c r="D1349" s="325" t="s">
        <v>38</v>
      </c>
      <c r="E1349" s="325" t="s">
        <v>128</v>
      </c>
      <c r="F1349" s="325" t="s">
        <v>129</v>
      </c>
      <c r="G1349" s="325">
        <v>353</v>
      </c>
      <c r="H1349" s="325" t="s">
        <v>193</v>
      </c>
      <c r="I1349" s="325" t="s">
        <v>194</v>
      </c>
      <c r="J1349" s="325" t="str">
        <f t="shared" si="42"/>
        <v>CharOldhamTime in service10 years or more but less than 20 yearsTime in service10 years or more but less than 20 years</v>
      </c>
      <c r="K1349" s="325" t="s">
        <v>479</v>
      </c>
      <c r="L1349" s="325" t="s">
        <v>483</v>
      </c>
      <c r="M1349" s="325" t="str">
        <f t="shared" si="43"/>
        <v>Time in service10 years or more but less than 20 years</v>
      </c>
      <c r="N1349" s="325">
        <v>36.4</v>
      </c>
      <c r="O1349" s="325">
        <v>20.5</v>
      </c>
      <c r="P1349" s="325">
        <v>38</v>
      </c>
      <c r="Q1349" s="325">
        <v>20.5</v>
      </c>
    </row>
    <row r="1350" spans="1:17" x14ac:dyDescent="0.25">
      <c r="A1350" s="325">
        <v>201718</v>
      </c>
      <c r="B1350" s="325" t="s">
        <v>144</v>
      </c>
      <c r="C1350" s="325" t="s">
        <v>123</v>
      </c>
      <c r="D1350" s="325" t="s">
        <v>38</v>
      </c>
      <c r="E1350" s="325" t="s">
        <v>128</v>
      </c>
      <c r="F1350" s="325" t="s">
        <v>129</v>
      </c>
      <c r="G1350" s="325">
        <v>353</v>
      </c>
      <c r="H1350" s="325" t="s">
        <v>193</v>
      </c>
      <c r="I1350" s="325" t="s">
        <v>194</v>
      </c>
      <c r="J1350" s="325" t="str">
        <f t="shared" si="42"/>
        <v>CharOldhamTime in service20 years or more but less than 30 yearsTime in service20 years or more but less than 30 years</v>
      </c>
      <c r="K1350" s="325" t="s">
        <v>479</v>
      </c>
      <c r="L1350" s="325" t="s">
        <v>484</v>
      </c>
      <c r="M1350" s="325" t="str">
        <f t="shared" si="43"/>
        <v>Time in service20 years or more but less than 30 years</v>
      </c>
      <c r="N1350" s="325">
        <v>7.2</v>
      </c>
      <c r="O1350" s="325">
        <v>4.0999999999999996</v>
      </c>
      <c r="P1350" s="325">
        <v>8</v>
      </c>
      <c r="Q1350" s="325">
        <v>4.3</v>
      </c>
    </row>
    <row r="1351" spans="1:17" x14ac:dyDescent="0.25">
      <c r="A1351" s="325">
        <v>201718</v>
      </c>
      <c r="B1351" s="325" t="s">
        <v>144</v>
      </c>
      <c r="C1351" s="325" t="s">
        <v>123</v>
      </c>
      <c r="D1351" s="325" t="s">
        <v>38</v>
      </c>
      <c r="E1351" s="325" t="s">
        <v>128</v>
      </c>
      <c r="F1351" s="325" t="s">
        <v>129</v>
      </c>
      <c r="G1351" s="325">
        <v>353</v>
      </c>
      <c r="H1351" s="325" t="s">
        <v>193</v>
      </c>
      <c r="I1351" s="325" t="s">
        <v>194</v>
      </c>
      <c r="J1351" s="325" t="str">
        <f t="shared" si="42"/>
        <v>CharOldhamTime in service30 years or moreTime in service30 years or more</v>
      </c>
      <c r="K1351" s="325" t="s">
        <v>479</v>
      </c>
      <c r="L1351" s="325" t="s">
        <v>485</v>
      </c>
      <c r="M1351" s="325" t="str">
        <f t="shared" si="43"/>
        <v>Time in service30 years or more</v>
      </c>
      <c r="N1351" s="325">
        <v>3</v>
      </c>
      <c r="O1351" s="325">
        <v>1.7</v>
      </c>
      <c r="P1351" s="325">
        <v>3</v>
      </c>
      <c r="Q1351" s="325">
        <v>1.6</v>
      </c>
    </row>
    <row r="1352" spans="1:17" x14ac:dyDescent="0.25">
      <c r="A1352" s="325">
        <v>201718</v>
      </c>
      <c r="B1352" s="325" t="s">
        <v>144</v>
      </c>
      <c r="C1352" s="325" t="s">
        <v>123</v>
      </c>
      <c r="D1352" s="325" t="s">
        <v>38</v>
      </c>
      <c r="E1352" s="325" t="s">
        <v>128</v>
      </c>
      <c r="F1352" s="325" t="s">
        <v>129</v>
      </c>
      <c r="G1352" s="325">
        <v>354</v>
      </c>
      <c r="H1352" s="325" t="s">
        <v>195</v>
      </c>
      <c r="I1352" s="325" t="s">
        <v>196</v>
      </c>
      <c r="J1352" s="325" t="str">
        <f t="shared" si="42"/>
        <v>CharRochdaleTime in serviceLess than 2 yearsTime in serviceLess than 2 years</v>
      </c>
      <c r="K1352" s="325" t="s">
        <v>479</v>
      </c>
      <c r="L1352" s="325" t="s">
        <v>480</v>
      </c>
      <c r="M1352" s="325" t="str">
        <f t="shared" si="43"/>
        <v>Time in serviceLess than 2 years</v>
      </c>
      <c r="N1352" s="325">
        <v>46</v>
      </c>
      <c r="O1352" s="325">
        <v>29</v>
      </c>
      <c r="P1352" s="325">
        <v>47</v>
      </c>
      <c r="Q1352" s="325">
        <v>28.1</v>
      </c>
    </row>
    <row r="1353" spans="1:17" x14ac:dyDescent="0.25">
      <c r="A1353" s="325">
        <v>201718</v>
      </c>
      <c r="B1353" s="325" t="s">
        <v>144</v>
      </c>
      <c r="C1353" s="325" t="s">
        <v>123</v>
      </c>
      <c r="D1353" s="325" t="s">
        <v>38</v>
      </c>
      <c r="E1353" s="325" t="s">
        <v>128</v>
      </c>
      <c r="F1353" s="325" t="s">
        <v>129</v>
      </c>
      <c r="G1353" s="325">
        <v>354</v>
      </c>
      <c r="H1353" s="325" t="s">
        <v>195</v>
      </c>
      <c r="I1353" s="325" t="s">
        <v>196</v>
      </c>
      <c r="J1353" s="325" t="str">
        <f t="shared" si="42"/>
        <v>CharRochdaleTime in service2 years or more but less than 5 yearsTime in service2 years or more but less than 5 years</v>
      </c>
      <c r="K1353" s="325" t="s">
        <v>479</v>
      </c>
      <c r="L1353" s="325" t="s">
        <v>481</v>
      </c>
      <c r="M1353" s="325" t="str">
        <f t="shared" si="43"/>
        <v>Time in service2 years or more but less than 5 years</v>
      </c>
      <c r="N1353" s="325">
        <v>68.5</v>
      </c>
      <c r="O1353" s="325">
        <v>43.2</v>
      </c>
      <c r="P1353" s="325">
        <v>70</v>
      </c>
      <c r="Q1353" s="325">
        <v>41.9</v>
      </c>
    </row>
    <row r="1354" spans="1:17" x14ac:dyDescent="0.25">
      <c r="A1354" s="325">
        <v>201718</v>
      </c>
      <c r="B1354" s="325" t="s">
        <v>144</v>
      </c>
      <c r="C1354" s="325" t="s">
        <v>123</v>
      </c>
      <c r="D1354" s="325" t="s">
        <v>38</v>
      </c>
      <c r="E1354" s="325" t="s">
        <v>128</v>
      </c>
      <c r="F1354" s="325" t="s">
        <v>129</v>
      </c>
      <c r="G1354" s="325">
        <v>354</v>
      </c>
      <c r="H1354" s="325" t="s">
        <v>195</v>
      </c>
      <c r="I1354" s="325" t="s">
        <v>196</v>
      </c>
      <c r="J1354" s="325" t="str">
        <f t="shared" si="42"/>
        <v>CharRochdaleTime in service5 years or more but less than 10 yearsTime in service5 years or more but less than 10 years</v>
      </c>
      <c r="K1354" s="325" t="s">
        <v>479</v>
      </c>
      <c r="L1354" s="325" t="s">
        <v>482</v>
      </c>
      <c r="M1354" s="325" t="str">
        <f t="shared" si="43"/>
        <v>Time in service5 years or more but less than 10 years</v>
      </c>
      <c r="N1354" s="325">
        <v>20.100000000000001</v>
      </c>
      <c r="O1354" s="325">
        <v>12.6</v>
      </c>
      <c r="P1354" s="325">
        <v>23</v>
      </c>
      <c r="Q1354" s="325">
        <v>13.8</v>
      </c>
    </row>
    <row r="1355" spans="1:17" x14ac:dyDescent="0.25">
      <c r="A1355" s="325">
        <v>201718</v>
      </c>
      <c r="B1355" s="325" t="s">
        <v>144</v>
      </c>
      <c r="C1355" s="325" t="s">
        <v>123</v>
      </c>
      <c r="D1355" s="325" t="s">
        <v>38</v>
      </c>
      <c r="E1355" s="325" t="s">
        <v>128</v>
      </c>
      <c r="F1355" s="325" t="s">
        <v>129</v>
      </c>
      <c r="G1355" s="325">
        <v>354</v>
      </c>
      <c r="H1355" s="325" t="s">
        <v>195</v>
      </c>
      <c r="I1355" s="325" t="s">
        <v>196</v>
      </c>
      <c r="J1355" s="325" t="str">
        <f t="shared" si="42"/>
        <v>CharRochdaleTime in service10 years or more but less than 20 yearsTime in service10 years or more but less than 20 years</v>
      </c>
      <c r="K1355" s="325" t="s">
        <v>479</v>
      </c>
      <c r="L1355" s="325" t="s">
        <v>483</v>
      </c>
      <c r="M1355" s="325" t="str">
        <f t="shared" si="43"/>
        <v>Time in service10 years or more but less than 20 years</v>
      </c>
      <c r="N1355" s="325">
        <v>20.100000000000001</v>
      </c>
      <c r="O1355" s="325">
        <v>12.7</v>
      </c>
      <c r="P1355" s="325">
        <v>23</v>
      </c>
      <c r="Q1355" s="325">
        <v>13.8</v>
      </c>
    </row>
    <row r="1356" spans="1:17" x14ac:dyDescent="0.25">
      <c r="A1356" s="325">
        <v>201718</v>
      </c>
      <c r="B1356" s="325" t="s">
        <v>144</v>
      </c>
      <c r="C1356" s="325" t="s">
        <v>123</v>
      </c>
      <c r="D1356" s="325" t="s">
        <v>38</v>
      </c>
      <c r="E1356" s="325" t="s">
        <v>128</v>
      </c>
      <c r="F1356" s="325" t="s">
        <v>129</v>
      </c>
      <c r="G1356" s="325">
        <v>354</v>
      </c>
      <c r="H1356" s="325" t="s">
        <v>195</v>
      </c>
      <c r="I1356" s="325" t="s">
        <v>196</v>
      </c>
      <c r="J1356" s="325" t="str">
        <f t="shared" si="42"/>
        <v>CharRochdaleTime in service20 years or more but less than 30 yearsTime in service20 years or more but less than 30 years</v>
      </c>
      <c r="K1356" s="325" t="s">
        <v>479</v>
      </c>
      <c r="L1356" s="325" t="s">
        <v>484</v>
      </c>
      <c r="M1356" s="325" t="str">
        <f t="shared" si="43"/>
        <v>Time in service20 years or more but less than 30 years</v>
      </c>
      <c r="N1356" s="325">
        <v>3</v>
      </c>
      <c r="O1356" s="325">
        <v>1.9</v>
      </c>
      <c r="P1356" s="325">
        <v>3</v>
      </c>
      <c r="Q1356" s="325">
        <v>1.8</v>
      </c>
    </row>
    <row r="1357" spans="1:17" x14ac:dyDescent="0.25">
      <c r="A1357" s="325">
        <v>201718</v>
      </c>
      <c r="B1357" s="325" t="s">
        <v>144</v>
      </c>
      <c r="C1357" s="325" t="s">
        <v>123</v>
      </c>
      <c r="D1357" s="325" t="s">
        <v>38</v>
      </c>
      <c r="E1357" s="325" t="s">
        <v>128</v>
      </c>
      <c r="F1357" s="325" t="s">
        <v>129</v>
      </c>
      <c r="G1357" s="325">
        <v>354</v>
      </c>
      <c r="H1357" s="325" t="s">
        <v>195</v>
      </c>
      <c r="I1357" s="325" t="s">
        <v>196</v>
      </c>
      <c r="J1357" s="325" t="str">
        <f t="shared" si="42"/>
        <v>CharRochdaleTime in service30 years or moreTime in service30 years or more</v>
      </c>
      <c r="K1357" s="325" t="s">
        <v>479</v>
      </c>
      <c r="L1357" s="325" t="s">
        <v>485</v>
      </c>
      <c r="M1357" s="325" t="str">
        <f t="shared" si="43"/>
        <v>Time in service30 years or more</v>
      </c>
      <c r="N1357" s="325">
        <v>1</v>
      </c>
      <c r="O1357" s="325">
        <v>0.6</v>
      </c>
      <c r="P1357" s="325">
        <v>1</v>
      </c>
      <c r="Q1357" s="325">
        <v>0.6</v>
      </c>
    </row>
    <row r="1358" spans="1:17" x14ac:dyDescent="0.25">
      <c r="A1358" s="325">
        <v>201718</v>
      </c>
      <c r="B1358" s="325" t="s">
        <v>144</v>
      </c>
      <c r="C1358" s="325" t="s">
        <v>123</v>
      </c>
      <c r="D1358" s="325" t="s">
        <v>38</v>
      </c>
      <c r="E1358" s="325" t="s">
        <v>128</v>
      </c>
      <c r="F1358" s="325" t="s">
        <v>129</v>
      </c>
      <c r="G1358" s="325">
        <v>355</v>
      </c>
      <c r="H1358" s="325" t="s">
        <v>197</v>
      </c>
      <c r="I1358" s="325" t="s">
        <v>198</v>
      </c>
      <c r="J1358" s="325" t="str">
        <f t="shared" si="42"/>
        <v>CharSalfordTime in serviceLess than 2 yearsTime in serviceLess than 2 years</v>
      </c>
      <c r="K1358" s="325" t="s">
        <v>479</v>
      </c>
      <c r="L1358" s="325" t="s">
        <v>480</v>
      </c>
      <c r="M1358" s="325" t="str">
        <f t="shared" si="43"/>
        <v>Time in serviceLess than 2 years</v>
      </c>
      <c r="N1358" s="325">
        <v>47.5</v>
      </c>
      <c r="O1358" s="325">
        <v>23.3</v>
      </c>
      <c r="P1358" s="325">
        <v>49</v>
      </c>
      <c r="Q1358" s="325">
        <v>22.3</v>
      </c>
    </row>
    <row r="1359" spans="1:17" x14ac:dyDescent="0.25">
      <c r="A1359" s="325">
        <v>201718</v>
      </c>
      <c r="B1359" s="325" t="s">
        <v>144</v>
      </c>
      <c r="C1359" s="325" t="s">
        <v>123</v>
      </c>
      <c r="D1359" s="325" t="s">
        <v>38</v>
      </c>
      <c r="E1359" s="325" t="s">
        <v>128</v>
      </c>
      <c r="F1359" s="325" t="s">
        <v>129</v>
      </c>
      <c r="G1359" s="325">
        <v>355</v>
      </c>
      <c r="H1359" s="325" t="s">
        <v>197</v>
      </c>
      <c r="I1359" s="325" t="s">
        <v>198</v>
      </c>
      <c r="J1359" s="325" t="str">
        <f t="shared" si="42"/>
        <v>CharSalfordTime in service2 years or more but less than 5 yearsTime in service2 years or more but less than 5 years</v>
      </c>
      <c r="K1359" s="325" t="s">
        <v>479</v>
      </c>
      <c r="L1359" s="325" t="s">
        <v>481</v>
      </c>
      <c r="M1359" s="325" t="str">
        <f t="shared" si="43"/>
        <v>Time in service2 years or more but less than 5 years</v>
      </c>
      <c r="N1359" s="325">
        <v>50.5</v>
      </c>
      <c r="O1359" s="325">
        <v>24.7</v>
      </c>
      <c r="P1359" s="325">
        <v>54</v>
      </c>
      <c r="Q1359" s="325">
        <v>24.5</v>
      </c>
    </row>
    <row r="1360" spans="1:17" x14ac:dyDescent="0.25">
      <c r="A1360" s="325">
        <v>201718</v>
      </c>
      <c r="B1360" s="325" t="s">
        <v>144</v>
      </c>
      <c r="C1360" s="325" t="s">
        <v>123</v>
      </c>
      <c r="D1360" s="325" t="s">
        <v>38</v>
      </c>
      <c r="E1360" s="325" t="s">
        <v>128</v>
      </c>
      <c r="F1360" s="325" t="s">
        <v>129</v>
      </c>
      <c r="G1360" s="325">
        <v>355</v>
      </c>
      <c r="H1360" s="325" t="s">
        <v>197</v>
      </c>
      <c r="I1360" s="325" t="s">
        <v>198</v>
      </c>
      <c r="J1360" s="325" t="str">
        <f t="shared" si="42"/>
        <v>CharSalfordTime in service5 years or more but less than 10 yearsTime in service5 years or more but less than 10 years</v>
      </c>
      <c r="K1360" s="325" t="s">
        <v>479</v>
      </c>
      <c r="L1360" s="325" t="s">
        <v>482</v>
      </c>
      <c r="M1360" s="325" t="str">
        <f t="shared" si="43"/>
        <v>Time in service5 years or more but less than 10 years</v>
      </c>
      <c r="N1360" s="325">
        <v>47.6</v>
      </c>
      <c r="O1360" s="325">
        <v>23.3</v>
      </c>
      <c r="P1360" s="325">
        <v>51</v>
      </c>
      <c r="Q1360" s="325">
        <v>23.2</v>
      </c>
    </row>
    <row r="1361" spans="1:17" x14ac:dyDescent="0.25">
      <c r="A1361" s="325">
        <v>201718</v>
      </c>
      <c r="B1361" s="325" t="s">
        <v>144</v>
      </c>
      <c r="C1361" s="325" t="s">
        <v>123</v>
      </c>
      <c r="D1361" s="325" t="s">
        <v>38</v>
      </c>
      <c r="E1361" s="325" t="s">
        <v>128</v>
      </c>
      <c r="F1361" s="325" t="s">
        <v>129</v>
      </c>
      <c r="G1361" s="325">
        <v>355</v>
      </c>
      <c r="H1361" s="325" t="s">
        <v>197</v>
      </c>
      <c r="I1361" s="325" t="s">
        <v>198</v>
      </c>
      <c r="J1361" s="325" t="str">
        <f t="shared" si="42"/>
        <v>CharSalfordTime in service10 years or more but less than 20 yearsTime in service10 years or more but less than 20 years</v>
      </c>
      <c r="K1361" s="325" t="s">
        <v>479</v>
      </c>
      <c r="L1361" s="325" t="s">
        <v>483</v>
      </c>
      <c r="M1361" s="325" t="str">
        <f t="shared" si="43"/>
        <v>Time in service10 years or more but less than 20 years</v>
      </c>
      <c r="N1361" s="325">
        <v>39.1</v>
      </c>
      <c r="O1361" s="325">
        <v>19.2</v>
      </c>
      <c r="P1361" s="325">
        <v>44</v>
      </c>
      <c r="Q1361" s="325">
        <v>20</v>
      </c>
    </row>
    <row r="1362" spans="1:17" x14ac:dyDescent="0.25">
      <c r="A1362" s="325">
        <v>201718</v>
      </c>
      <c r="B1362" s="325" t="s">
        <v>144</v>
      </c>
      <c r="C1362" s="325" t="s">
        <v>123</v>
      </c>
      <c r="D1362" s="325" t="s">
        <v>38</v>
      </c>
      <c r="E1362" s="325" t="s">
        <v>128</v>
      </c>
      <c r="F1362" s="325" t="s">
        <v>129</v>
      </c>
      <c r="G1362" s="325">
        <v>355</v>
      </c>
      <c r="H1362" s="325" t="s">
        <v>197</v>
      </c>
      <c r="I1362" s="325" t="s">
        <v>198</v>
      </c>
      <c r="J1362" s="325" t="str">
        <f t="shared" si="42"/>
        <v>CharSalfordTime in service20 years or more but less than 30 yearsTime in service20 years or more but less than 30 years</v>
      </c>
      <c r="K1362" s="325" t="s">
        <v>479</v>
      </c>
      <c r="L1362" s="325" t="s">
        <v>484</v>
      </c>
      <c r="M1362" s="325" t="str">
        <f t="shared" si="43"/>
        <v>Time in service20 years or more but less than 30 years</v>
      </c>
      <c r="N1362" s="325">
        <v>16.899999999999999</v>
      </c>
      <c r="O1362" s="325">
        <v>8.3000000000000007</v>
      </c>
      <c r="P1362" s="325">
        <v>19</v>
      </c>
      <c r="Q1362" s="325">
        <v>8.6</v>
      </c>
    </row>
    <row r="1363" spans="1:17" x14ac:dyDescent="0.25">
      <c r="A1363" s="325">
        <v>201718</v>
      </c>
      <c r="B1363" s="325" t="s">
        <v>144</v>
      </c>
      <c r="C1363" s="325" t="s">
        <v>123</v>
      </c>
      <c r="D1363" s="325" t="s">
        <v>38</v>
      </c>
      <c r="E1363" s="325" t="s">
        <v>128</v>
      </c>
      <c r="F1363" s="325" t="s">
        <v>129</v>
      </c>
      <c r="G1363" s="325">
        <v>355</v>
      </c>
      <c r="H1363" s="325" t="s">
        <v>197</v>
      </c>
      <c r="I1363" s="325" t="s">
        <v>198</v>
      </c>
      <c r="J1363" s="325" t="str">
        <f t="shared" si="42"/>
        <v>CharSalfordTime in service30 years or moreTime in service30 years or more</v>
      </c>
      <c r="K1363" s="325" t="s">
        <v>479</v>
      </c>
      <c r="L1363" s="325" t="s">
        <v>485</v>
      </c>
      <c r="M1363" s="325" t="str">
        <f t="shared" si="43"/>
        <v>Time in service30 years or more</v>
      </c>
      <c r="N1363" s="325">
        <v>2.5</v>
      </c>
      <c r="O1363" s="325">
        <v>1.2</v>
      </c>
      <c r="P1363" s="325">
        <v>3</v>
      </c>
      <c r="Q1363" s="325">
        <v>1.4</v>
      </c>
    </row>
    <row r="1364" spans="1:17" x14ac:dyDescent="0.25">
      <c r="A1364" s="325">
        <v>201718</v>
      </c>
      <c r="B1364" s="325" t="s">
        <v>144</v>
      </c>
      <c r="C1364" s="325" t="s">
        <v>123</v>
      </c>
      <c r="D1364" s="325" t="s">
        <v>38</v>
      </c>
      <c r="E1364" s="325" t="s">
        <v>128</v>
      </c>
      <c r="F1364" s="325" t="s">
        <v>129</v>
      </c>
      <c r="G1364" s="325">
        <v>343</v>
      </c>
      <c r="H1364" s="325" t="s">
        <v>199</v>
      </c>
      <c r="I1364" s="325" t="s">
        <v>200</v>
      </c>
      <c r="J1364" s="325" t="str">
        <f t="shared" si="42"/>
        <v>CharSeftonTime in serviceLess than 2 yearsTime in serviceLess than 2 years</v>
      </c>
      <c r="K1364" s="325" t="s">
        <v>479</v>
      </c>
      <c r="L1364" s="325" t="s">
        <v>480</v>
      </c>
      <c r="M1364" s="325" t="str">
        <f t="shared" si="43"/>
        <v>Time in serviceLess than 2 years</v>
      </c>
      <c r="N1364" s="325">
        <v>30.1</v>
      </c>
      <c r="O1364" s="325">
        <v>21.9</v>
      </c>
      <c r="P1364" s="325">
        <v>32</v>
      </c>
      <c r="Q1364" s="325">
        <v>22.1</v>
      </c>
    </row>
    <row r="1365" spans="1:17" x14ac:dyDescent="0.25">
      <c r="A1365" s="325">
        <v>201718</v>
      </c>
      <c r="B1365" s="325" t="s">
        <v>144</v>
      </c>
      <c r="C1365" s="325" t="s">
        <v>123</v>
      </c>
      <c r="D1365" s="325" t="s">
        <v>38</v>
      </c>
      <c r="E1365" s="325" t="s">
        <v>128</v>
      </c>
      <c r="F1365" s="325" t="s">
        <v>129</v>
      </c>
      <c r="G1365" s="325">
        <v>343</v>
      </c>
      <c r="H1365" s="325" t="s">
        <v>199</v>
      </c>
      <c r="I1365" s="325" t="s">
        <v>200</v>
      </c>
      <c r="J1365" s="325" t="str">
        <f t="shared" si="42"/>
        <v>CharSeftonTime in service2 years or more but less than 5 yearsTime in service2 years or more but less than 5 years</v>
      </c>
      <c r="K1365" s="325" t="s">
        <v>479</v>
      </c>
      <c r="L1365" s="325" t="s">
        <v>481</v>
      </c>
      <c r="M1365" s="325" t="str">
        <f t="shared" si="43"/>
        <v>Time in service2 years or more but less than 5 years</v>
      </c>
      <c r="N1365" s="325">
        <v>19.600000000000001</v>
      </c>
      <c r="O1365" s="325">
        <v>14.2</v>
      </c>
      <c r="P1365" s="325">
        <v>20</v>
      </c>
      <c r="Q1365" s="325">
        <v>13.8</v>
      </c>
    </row>
    <row r="1366" spans="1:17" x14ac:dyDescent="0.25">
      <c r="A1366" s="325">
        <v>201718</v>
      </c>
      <c r="B1366" s="325" t="s">
        <v>144</v>
      </c>
      <c r="C1366" s="325" t="s">
        <v>123</v>
      </c>
      <c r="D1366" s="325" t="s">
        <v>38</v>
      </c>
      <c r="E1366" s="325" t="s">
        <v>128</v>
      </c>
      <c r="F1366" s="325" t="s">
        <v>129</v>
      </c>
      <c r="G1366" s="325">
        <v>343</v>
      </c>
      <c r="H1366" s="325" t="s">
        <v>199</v>
      </c>
      <c r="I1366" s="325" t="s">
        <v>200</v>
      </c>
      <c r="J1366" s="325" t="str">
        <f t="shared" si="42"/>
        <v>CharSeftonTime in service5 years or more but less than 10 yearsTime in service5 years or more but less than 10 years</v>
      </c>
      <c r="K1366" s="325" t="s">
        <v>479</v>
      </c>
      <c r="L1366" s="325" t="s">
        <v>482</v>
      </c>
      <c r="M1366" s="325" t="str">
        <f t="shared" si="43"/>
        <v>Time in service5 years or more but less than 10 years</v>
      </c>
      <c r="N1366" s="325">
        <v>33.5</v>
      </c>
      <c r="O1366" s="325">
        <v>24.3</v>
      </c>
      <c r="P1366" s="325">
        <v>35</v>
      </c>
      <c r="Q1366" s="325">
        <v>24.1</v>
      </c>
    </row>
    <row r="1367" spans="1:17" x14ac:dyDescent="0.25">
      <c r="A1367" s="325">
        <v>201718</v>
      </c>
      <c r="B1367" s="325" t="s">
        <v>144</v>
      </c>
      <c r="C1367" s="325" t="s">
        <v>123</v>
      </c>
      <c r="D1367" s="325" t="s">
        <v>38</v>
      </c>
      <c r="E1367" s="325" t="s">
        <v>128</v>
      </c>
      <c r="F1367" s="325" t="s">
        <v>129</v>
      </c>
      <c r="G1367" s="325">
        <v>343</v>
      </c>
      <c r="H1367" s="325" t="s">
        <v>199</v>
      </c>
      <c r="I1367" s="325" t="s">
        <v>200</v>
      </c>
      <c r="J1367" s="325" t="str">
        <f t="shared" si="42"/>
        <v>CharSeftonTime in service10 years or more but less than 20 yearsTime in service10 years or more but less than 20 years</v>
      </c>
      <c r="K1367" s="325" t="s">
        <v>479</v>
      </c>
      <c r="L1367" s="325" t="s">
        <v>483</v>
      </c>
      <c r="M1367" s="325" t="str">
        <f t="shared" si="43"/>
        <v>Time in service10 years or more but less than 20 years</v>
      </c>
      <c r="N1367" s="325">
        <v>37.9</v>
      </c>
      <c r="O1367" s="325">
        <v>27.5</v>
      </c>
      <c r="P1367" s="325">
        <v>40</v>
      </c>
      <c r="Q1367" s="325">
        <v>27.6</v>
      </c>
    </row>
    <row r="1368" spans="1:17" x14ac:dyDescent="0.25">
      <c r="A1368" s="325">
        <v>201718</v>
      </c>
      <c r="B1368" s="325" t="s">
        <v>144</v>
      </c>
      <c r="C1368" s="325" t="s">
        <v>123</v>
      </c>
      <c r="D1368" s="325" t="s">
        <v>38</v>
      </c>
      <c r="E1368" s="325" t="s">
        <v>128</v>
      </c>
      <c r="F1368" s="325" t="s">
        <v>129</v>
      </c>
      <c r="G1368" s="325">
        <v>343</v>
      </c>
      <c r="H1368" s="325" t="s">
        <v>199</v>
      </c>
      <c r="I1368" s="325" t="s">
        <v>200</v>
      </c>
      <c r="J1368" s="325" t="str">
        <f t="shared" si="42"/>
        <v>CharSeftonTime in service20 years or more but less than 30 yearsTime in service20 years or more but less than 30 years</v>
      </c>
      <c r="K1368" s="325" t="s">
        <v>479</v>
      </c>
      <c r="L1368" s="325" t="s">
        <v>484</v>
      </c>
      <c r="M1368" s="325" t="str">
        <f t="shared" si="43"/>
        <v>Time in service20 years or more but less than 30 years</v>
      </c>
      <c r="N1368" s="325">
        <v>11.9</v>
      </c>
      <c r="O1368" s="325">
        <v>8.6</v>
      </c>
      <c r="P1368" s="325">
        <v>13</v>
      </c>
      <c r="Q1368" s="325">
        <v>9</v>
      </c>
    </row>
    <row r="1369" spans="1:17" x14ac:dyDescent="0.25">
      <c r="A1369" s="325">
        <v>201718</v>
      </c>
      <c r="B1369" s="325" t="s">
        <v>144</v>
      </c>
      <c r="C1369" s="325" t="s">
        <v>123</v>
      </c>
      <c r="D1369" s="325" t="s">
        <v>38</v>
      </c>
      <c r="E1369" s="325" t="s">
        <v>128</v>
      </c>
      <c r="F1369" s="325" t="s">
        <v>129</v>
      </c>
      <c r="G1369" s="325">
        <v>343</v>
      </c>
      <c r="H1369" s="325" t="s">
        <v>199</v>
      </c>
      <c r="I1369" s="325" t="s">
        <v>200</v>
      </c>
      <c r="J1369" s="325" t="str">
        <f t="shared" si="42"/>
        <v>CharSeftonTime in service30 years or moreTime in service30 years or more</v>
      </c>
      <c r="K1369" s="325" t="s">
        <v>479</v>
      </c>
      <c r="L1369" s="325" t="s">
        <v>485</v>
      </c>
      <c r="M1369" s="325" t="str">
        <f t="shared" si="43"/>
        <v>Time in service30 years or more</v>
      </c>
      <c r="N1369" s="325">
        <v>4.5999999999999996</v>
      </c>
      <c r="O1369" s="325">
        <v>3.4</v>
      </c>
      <c r="P1369" s="325">
        <v>5</v>
      </c>
      <c r="Q1369" s="325">
        <v>3.4</v>
      </c>
    </row>
    <row r="1370" spans="1:17" x14ac:dyDescent="0.25">
      <c r="A1370" s="325">
        <v>201718</v>
      </c>
      <c r="B1370" s="325" t="s">
        <v>144</v>
      </c>
      <c r="C1370" s="325" t="s">
        <v>123</v>
      </c>
      <c r="D1370" s="325" t="s">
        <v>38</v>
      </c>
      <c r="E1370" s="325" t="s">
        <v>128</v>
      </c>
      <c r="F1370" s="325" t="s">
        <v>129</v>
      </c>
      <c r="G1370" s="325">
        <v>342</v>
      </c>
      <c r="H1370" s="325" t="s">
        <v>201</v>
      </c>
      <c r="I1370" s="325" t="s">
        <v>202</v>
      </c>
      <c r="J1370" s="325" t="str">
        <f t="shared" si="42"/>
        <v>CharSt. HelensTime in serviceLess than 2 yearsTime in serviceLess than 2 years</v>
      </c>
      <c r="K1370" s="325" t="s">
        <v>479</v>
      </c>
      <c r="L1370" s="325" t="s">
        <v>480</v>
      </c>
      <c r="M1370" s="325" t="str">
        <f t="shared" si="43"/>
        <v>Time in serviceLess than 2 years</v>
      </c>
      <c r="N1370" s="325">
        <v>47.1</v>
      </c>
      <c r="O1370" s="325">
        <v>34.4</v>
      </c>
      <c r="P1370" s="325">
        <v>50</v>
      </c>
      <c r="Q1370" s="325">
        <v>33.1</v>
      </c>
    </row>
    <row r="1371" spans="1:17" x14ac:dyDescent="0.25">
      <c r="A1371" s="325">
        <v>201718</v>
      </c>
      <c r="B1371" s="325" t="s">
        <v>144</v>
      </c>
      <c r="C1371" s="325" t="s">
        <v>123</v>
      </c>
      <c r="D1371" s="325" t="s">
        <v>38</v>
      </c>
      <c r="E1371" s="325" t="s">
        <v>128</v>
      </c>
      <c r="F1371" s="325" t="s">
        <v>129</v>
      </c>
      <c r="G1371" s="325">
        <v>342</v>
      </c>
      <c r="H1371" s="325" t="s">
        <v>201</v>
      </c>
      <c r="I1371" s="325" t="s">
        <v>202</v>
      </c>
      <c r="J1371" s="325" t="str">
        <f t="shared" si="42"/>
        <v>CharSt. HelensTime in service2 years or more but less than 5 yearsTime in service2 years or more but less than 5 years</v>
      </c>
      <c r="K1371" s="325" t="s">
        <v>479</v>
      </c>
      <c r="L1371" s="325" t="s">
        <v>481</v>
      </c>
      <c r="M1371" s="325" t="str">
        <f t="shared" si="43"/>
        <v>Time in service2 years or more but less than 5 years</v>
      </c>
      <c r="N1371" s="325">
        <v>37.1</v>
      </c>
      <c r="O1371" s="325">
        <v>27.1</v>
      </c>
      <c r="P1371" s="325">
        <v>41</v>
      </c>
      <c r="Q1371" s="325">
        <v>27.2</v>
      </c>
    </row>
    <row r="1372" spans="1:17" x14ac:dyDescent="0.25">
      <c r="A1372" s="325">
        <v>201718</v>
      </c>
      <c r="B1372" s="325" t="s">
        <v>144</v>
      </c>
      <c r="C1372" s="325" t="s">
        <v>123</v>
      </c>
      <c r="D1372" s="325" t="s">
        <v>38</v>
      </c>
      <c r="E1372" s="325" t="s">
        <v>128</v>
      </c>
      <c r="F1372" s="325" t="s">
        <v>129</v>
      </c>
      <c r="G1372" s="325">
        <v>342</v>
      </c>
      <c r="H1372" s="325" t="s">
        <v>201</v>
      </c>
      <c r="I1372" s="325" t="s">
        <v>202</v>
      </c>
      <c r="J1372" s="325" t="str">
        <f t="shared" si="42"/>
        <v>CharSt. HelensTime in service5 years or more but less than 10 yearsTime in service5 years or more but less than 10 years</v>
      </c>
      <c r="K1372" s="325" t="s">
        <v>479</v>
      </c>
      <c r="L1372" s="325" t="s">
        <v>482</v>
      </c>
      <c r="M1372" s="325" t="str">
        <f t="shared" si="43"/>
        <v>Time in service5 years or more but less than 10 years</v>
      </c>
      <c r="N1372" s="325">
        <v>21</v>
      </c>
      <c r="O1372" s="325">
        <v>15.3</v>
      </c>
      <c r="P1372" s="325">
        <v>25</v>
      </c>
      <c r="Q1372" s="325">
        <v>16.600000000000001</v>
      </c>
    </row>
    <row r="1373" spans="1:17" x14ac:dyDescent="0.25">
      <c r="A1373" s="325">
        <v>201718</v>
      </c>
      <c r="B1373" s="325" t="s">
        <v>144</v>
      </c>
      <c r="C1373" s="325" t="s">
        <v>123</v>
      </c>
      <c r="D1373" s="325" t="s">
        <v>38</v>
      </c>
      <c r="E1373" s="325" t="s">
        <v>128</v>
      </c>
      <c r="F1373" s="325" t="s">
        <v>129</v>
      </c>
      <c r="G1373" s="325">
        <v>342</v>
      </c>
      <c r="H1373" s="325" t="s">
        <v>201</v>
      </c>
      <c r="I1373" s="325" t="s">
        <v>202</v>
      </c>
      <c r="J1373" s="325" t="str">
        <f t="shared" si="42"/>
        <v>CharSt. HelensTime in service10 years or more but less than 20 yearsTime in service10 years or more but less than 20 years</v>
      </c>
      <c r="K1373" s="325" t="s">
        <v>479</v>
      </c>
      <c r="L1373" s="325" t="s">
        <v>483</v>
      </c>
      <c r="M1373" s="325" t="str">
        <f t="shared" si="43"/>
        <v>Time in service10 years or more but less than 20 years</v>
      </c>
      <c r="N1373" s="325">
        <v>24.1</v>
      </c>
      <c r="O1373" s="325">
        <v>17.600000000000001</v>
      </c>
      <c r="P1373" s="325">
        <v>27</v>
      </c>
      <c r="Q1373" s="325">
        <v>17.899999999999999</v>
      </c>
    </row>
    <row r="1374" spans="1:17" x14ac:dyDescent="0.25">
      <c r="A1374" s="325">
        <v>201718</v>
      </c>
      <c r="B1374" s="325" t="s">
        <v>144</v>
      </c>
      <c r="C1374" s="325" t="s">
        <v>123</v>
      </c>
      <c r="D1374" s="325" t="s">
        <v>38</v>
      </c>
      <c r="E1374" s="325" t="s">
        <v>128</v>
      </c>
      <c r="F1374" s="325" t="s">
        <v>129</v>
      </c>
      <c r="G1374" s="325">
        <v>342</v>
      </c>
      <c r="H1374" s="325" t="s">
        <v>201</v>
      </c>
      <c r="I1374" s="325" t="s">
        <v>202</v>
      </c>
      <c r="J1374" s="325" t="str">
        <f t="shared" si="42"/>
        <v>CharSt. HelensTime in service20 years or more but less than 30 yearsTime in service20 years or more but less than 30 years</v>
      </c>
      <c r="K1374" s="325" t="s">
        <v>479</v>
      </c>
      <c r="L1374" s="325" t="s">
        <v>484</v>
      </c>
      <c r="M1374" s="325" t="str">
        <f t="shared" si="43"/>
        <v>Time in service20 years or more but less than 30 years</v>
      </c>
      <c r="N1374" s="325">
        <v>5.6</v>
      </c>
      <c r="O1374" s="325">
        <v>4.0999999999999996</v>
      </c>
      <c r="P1374" s="325">
        <v>6</v>
      </c>
      <c r="Q1374" s="325">
        <v>4</v>
      </c>
    </row>
    <row r="1375" spans="1:17" x14ac:dyDescent="0.25">
      <c r="A1375" s="325">
        <v>201718</v>
      </c>
      <c r="B1375" s="325" t="s">
        <v>144</v>
      </c>
      <c r="C1375" s="325" t="s">
        <v>123</v>
      </c>
      <c r="D1375" s="325" t="s">
        <v>38</v>
      </c>
      <c r="E1375" s="325" t="s">
        <v>128</v>
      </c>
      <c r="F1375" s="325" t="s">
        <v>129</v>
      </c>
      <c r="G1375" s="325">
        <v>342</v>
      </c>
      <c r="H1375" s="325" t="s">
        <v>201</v>
      </c>
      <c r="I1375" s="325" t="s">
        <v>202</v>
      </c>
      <c r="J1375" s="325" t="str">
        <f t="shared" si="42"/>
        <v>CharSt. HelensTime in service30 years or moreTime in service30 years or more</v>
      </c>
      <c r="K1375" s="325" t="s">
        <v>479</v>
      </c>
      <c r="L1375" s="325" t="s">
        <v>485</v>
      </c>
      <c r="M1375" s="325" t="str">
        <f t="shared" si="43"/>
        <v>Time in service30 years or more</v>
      </c>
      <c r="N1375" s="325">
        <v>2</v>
      </c>
      <c r="O1375" s="325">
        <v>1.5</v>
      </c>
      <c r="P1375" s="325">
        <v>2</v>
      </c>
      <c r="Q1375" s="325">
        <v>1.3</v>
      </c>
    </row>
    <row r="1376" spans="1:17" x14ac:dyDescent="0.25">
      <c r="A1376" s="325">
        <v>201718</v>
      </c>
      <c r="B1376" s="325" t="s">
        <v>144</v>
      </c>
      <c r="C1376" s="325" t="s">
        <v>123</v>
      </c>
      <c r="D1376" s="325" t="s">
        <v>38</v>
      </c>
      <c r="E1376" s="325" t="s">
        <v>128</v>
      </c>
      <c r="F1376" s="325" t="s">
        <v>129</v>
      </c>
      <c r="G1376" s="325">
        <v>356</v>
      </c>
      <c r="H1376" s="325" t="s">
        <v>203</v>
      </c>
      <c r="I1376" s="325" t="s">
        <v>204</v>
      </c>
      <c r="J1376" s="325" t="str">
        <f t="shared" si="42"/>
        <v>CharStockportTime in serviceLess than 2 yearsTime in serviceLess than 2 years</v>
      </c>
      <c r="K1376" s="325" t="s">
        <v>479</v>
      </c>
      <c r="L1376" s="325" t="s">
        <v>480</v>
      </c>
      <c r="M1376" s="325" t="str">
        <f t="shared" si="43"/>
        <v>Time in serviceLess than 2 years</v>
      </c>
      <c r="N1376" s="325">
        <v>59</v>
      </c>
      <c r="O1376" s="325">
        <v>30.4</v>
      </c>
      <c r="P1376" s="325">
        <v>66</v>
      </c>
      <c r="Q1376" s="325">
        <v>30.6</v>
      </c>
    </row>
    <row r="1377" spans="1:17" x14ac:dyDescent="0.25">
      <c r="A1377" s="325">
        <v>201718</v>
      </c>
      <c r="B1377" s="325" t="s">
        <v>144</v>
      </c>
      <c r="C1377" s="325" t="s">
        <v>123</v>
      </c>
      <c r="D1377" s="325" t="s">
        <v>38</v>
      </c>
      <c r="E1377" s="325" t="s">
        <v>128</v>
      </c>
      <c r="F1377" s="325" t="s">
        <v>129</v>
      </c>
      <c r="G1377" s="325">
        <v>356</v>
      </c>
      <c r="H1377" s="325" t="s">
        <v>203</v>
      </c>
      <c r="I1377" s="325" t="s">
        <v>204</v>
      </c>
      <c r="J1377" s="325" t="str">
        <f t="shared" si="42"/>
        <v>CharStockportTime in service2 years or more but less than 5 yearsTime in service2 years or more but less than 5 years</v>
      </c>
      <c r="K1377" s="325" t="s">
        <v>479</v>
      </c>
      <c r="L1377" s="325" t="s">
        <v>481</v>
      </c>
      <c r="M1377" s="325" t="str">
        <f t="shared" si="43"/>
        <v>Time in service2 years or more but less than 5 years</v>
      </c>
      <c r="N1377" s="325">
        <v>52.8</v>
      </c>
      <c r="O1377" s="325">
        <v>27.2</v>
      </c>
      <c r="P1377" s="325">
        <v>57</v>
      </c>
      <c r="Q1377" s="325">
        <v>26.4</v>
      </c>
    </row>
    <row r="1378" spans="1:17" x14ac:dyDescent="0.25">
      <c r="A1378" s="325">
        <v>201718</v>
      </c>
      <c r="B1378" s="325" t="s">
        <v>144</v>
      </c>
      <c r="C1378" s="325" t="s">
        <v>123</v>
      </c>
      <c r="D1378" s="325" t="s">
        <v>38</v>
      </c>
      <c r="E1378" s="325" t="s">
        <v>128</v>
      </c>
      <c r="F1378" s="325" t="s">
        <v>129</v>
      </c>
      <c r="G1378" s="325">
        <v>356</v>
      </c>
      <c r="H1378" s="325" t="s">
        <v>203</v>
      </c>
      <c r="I1378" s="325" t="s">
        <v>204</v>
      </c>
      <c r="J1378" s="325" t="str">
        <f t="shared" si="42"/>
        <v>CharStockportTime in service5 years or more but less than 10 yearsTime in service5 years or more but less than 10 years</v>
      </c>
      <c r="K1378" s="325" t="s">
        <v>479</v>
      </c>
      <c r="L1378" s="325" t="s">
        <v>482</v>
      </c>
      <c r="M1378" s="325" t="str">
        <f t="shared" si="43"/>
        <v>Time in service5 years or more but less than 10 years</v>
      </c>
      <c r="N1378" s="325">
        <v>25.4</v>
      </c>
      <c r="O1378" s="325">
        <v>13.1</v>
      </c>
      <c r="P1378" s="325">
        <v>29</v>
      </c>
      <c r="Q1378" s="325">
        <v>13.4</v>
      </c>
    </row>
    <row r="1379" spans="1:17" x14ac:dyDescent="0.25">
      <c r="A1379" s="325">
        <v>201718</v>
      </c>
      <c r="B1379" s="325" t="s">
        <v>144</v>
      </c>
      <c r="C1379" s="325" t="s">
        <v>123</v>
      </c>
      <c r="D1379" s="325" t="s">
        <v>38</v>
      </c>
      <c r="E1379" s="325" t="s">
        <v>128</v>
      </c>
      <c r="F1379" s="325" t="s">
        <v>129</v>
      </c>
      <c r="G1379" s="325">
        <v>356</v>
      </c>
      <c r="H1379" s="325" t="s">
        <v>203</v>
      </c>
      <c r="I1379" s="325" t="s">
        <v>204</v>
      </c>
      <c r="J1379" s="325" t="str">
        <f t="shared" si="42"/>
        <v>CharStockportTime in service10 years or more but less than 20 yearsTime in service10 years or more but less than 20 years</v>
      </c>
      <c r="K1379" s="325" t="s">
        <v>479</v>
      </c>
      <c r="L1379" s="325" t="s">
        <v>483</v>
      </c>
      <c r="M1379" s="325" t="str">
        <f t="shared" si="43"/>
        <v>Time in service10 years or more but less than 20 years</v>
      </c>
      <c r="N1379" s="325">
        <v>41.3</v>
      </c>
      <c r="O1379" s="325">
        <v>21.3</v>
      </c>
      <c r="P1379" s="325">
        <v>47</v>
      </c>
      <c r="Q1379" s="325">
        <v>21.8</v>
      </c>
    </row>
    <row r="1380" spans="1:17" x14ac:dyDescent="0.25">
      <c r="A1380" s="325">
        <v>201718</v>
      </c>
      <c r="B1380" s="325" t="s">
        <v>144</v>
      </c>
      <c r="C1380" s="325" t="s">
        <v>123</v>
      </c>
      <c r="D1380" s="325" t="s">
        <v>38</v>
      </c>
      <c r="E1380" s="325" t="s">
        <v>128</v>
      </c>
      <c r="F1380" s="325" t="s">
        <v>129</v>
      </c>
      <c r="G1380" s="325">
        <v>356</v>
      </c>
      <c r="H1380" s="325" t="s">
        <v>203</v>
      </c>
      <c r="I1380" s="325" t="s">
        <v>204</v>
      </c>
      <c r="J1380" s="325" t="str">
        <f t="shared" si="42"/>
        <v>CharStockportTime in service20 years or more but less than 30 yearsTime in service20 years or more but less than 30 years</v>
      </c>
      <c r="K1380" s="325" t="s">
        <v>479</v>
      </c>
      <c r="L1380" s="325" t="s">
        <v>484</v>
      </c>
      <c r="M1380" s="325" t="str">
        <f t="shared" si="43"/>
        <v>Time in service20 years or more but less than 30 years</v>
      </c>
      <c r="N1380" s="325">
        <v>13.7</v>
      </c>
      <c r="O1380" s="325">
        <v>7.1</v>
      </c>
      <c r="P1380" s="325">
        <v>15</v>
      </c>
      <c r="Q1380" s="325">
        <v>6.9</v>
      </c>
    </row>
    <row r="1381" spans="1:17" x14ac:dyDescent="0.25">
      <c r="A1381" s="325">
        <v>201718</v>
      </c>
      <c r="B1381" s="325" t="s">
        <v>144</v>
      </c>
      <c r="C1381" s="325" t="s">
        <v>123</v>
      </c>
      <c r="D1381" s="325" t="s">
        <v>38</v>
      </c>
      <c r="E1381" s="325" t="s">
        <v>128</v>
      </c>
      <c r="F1381" s="325" t="s">
        <v>129</v>
      </c>
      <c r="G1381" s="325">
        <v>356</v>
      </c>
      <c r="H1381" s="325" t="s">
        <v>203</v>
      </c>
      <c r="I1381" s="325" t="s">
        <v>204</v>
      </c>
      <c r="J1381" s="325" t="str">
        <f t="shared" si="42"/>
        <v>CharStockportTime in service30 years or moreTime in service30 years or more</v>
      </c>
      <c r="K1381" s="325" t="s">
        <v>479</v>
      </c>
      <c r="L1381" s="325" t="s">
        <v>485</v>
      </c>
      <c r="M1381" s="325" t="str">
        <f t="shared" si="43"/>
        <v>Time in service30 years or more</v>
      </c>
      <c r="N1381" s="325">
        <v>2</v>
      </c>
      <c r="O1381" s="325">
        <v>1</v>
      </c>
      <c r="P1381" s="325">
        <v>2</v>
      </c>
      <c r="Q1381" s="325">
        <v>0.9</v>
      </c>
    </row>
    <row r="1382" spans="1:17" x14ac:dyDescent="0.25">
      <c r="A1382" s="325">
        <v>201718</v>
      </c>
      <c r="B1382" s="325" t="s">
        <v>144</v>
      </c>
      <c r="C1382" s="325" t="s">
        <v>123</v>
      </c>
      <c r="D1382" s="325" t="s">
        <v>38</v>
      </c>
      <c r="E1382" s="325" t="s">
        <v>128</v>
      </c>
      <c r="F1382" s="325" t="s">
        <v>129</v>
      </c>
      <c r="G1382" s="325">
        <v>357</v>
      </c>
      <c r="H1382" s="325" t="s">
        <v>205</v>
      </c>
      <c r="I1382" s="325" t="s">
        <v>206</v>
      </c>
      <c r="J1382" s="325" t="str">
        <f t="shared" si="42"/>
        <v>CharTamesideTime in serviceLess than 2 yearsTime in serviceLess than 2 years</v>
      </c>
      <c r="K1382" s="325" t="s">
        <v>479</v>
      </c>
      <c r="L1382" s="325" t="s">
        <v>480</v>
      </c>
      <c r="M1382" s="325" t="str">
        <f t="shared" si="43"/>
        <v>Time in serviceLess than 2 years</v>
      </c>
      <c r="N1382" s="325">
        <v>52.3</v>
      </c>
      <c r="O1382" s="325">
        <v>46.2</v>
      </c>
      <c r="P1382" s="325">
        <v>54</v>
      </c>
      <c r="Q1382" s="325">
        <v>44.3</v>
      </c>
    </row>
    <row r="1383" spans="1:17" x14ac:dyDescent="0.25">
      <c r="A1383" s="325">
        <v>201718</v>
      </c>
      <c r="B1383" s="325" t="s">
        <v>144</v>
      </c>
      <c r="C1383" s="325" t="s">
        <v>123</v>
      </c>
      <c r="D1383" s="325" t="s">
        <v>38</v>
      </c>
      <c r="E1383" s="325" t="s">
        <v>128</v>
      </c>
      <c r="F1383" s="325" t="s">
        <v>129</v>
      </c>
      <c r="G1383" s="325">
        <v>357</v>
      </c>
      <c r="H1383" s="325" t="s">
        <v>205</v>
      </c>
      <c r="I1383" s="325" t="s">
        <v>206</v>
      </c>
      <c r="J1383" s="325" t="str">
        <f t="shared" si="42"/>
        <v>CharTamesideTime in service2 years or more but less than 5 yearsTime in service2 years or more but less than 5 years</v>
      </c>
      <c r="K1383" s="325" t="s">
        <v>479</v>
      </c>
      <c r="L1383" s="325" t="s">
        <v>481</v>
      </c>
      <c r="M1383" s="325" t="str">
        <f t="shared" si="43"/>
        <v>Time in service2 years or more but less than 5 years</v>
      </c>
      <c r="N1383" s="325">
        <v>30</v>
      </c>
      <c r="O1383" s="325">
        <v>26.5</v>
      </c>
      <c r="P1383" s="325">
        <v>32</v>
      </c>
      <c r="Q1383" s="325">
        <v>26.2</v>
      </c>
    </row>
    <row r="1384" spans="1:17" x14ac:dyDescent="0.25">
      <c r="A1384" s="325">
        <v>201718</v>
      </c>
      <c r="B1384" s="325" t="s">
        <v>144</v>
      </c>
      <c r="C1384" s="325" t="s">
        <v>123</v>
      </c>
      <c r="D1384" s="325" t="s">
        <v>38</v>
      </c>
      <c r="E1384" s="325" t="s">
        <v>128</v>
      </c>
      <c r="F1384" s="325" t="s">
        <v>129</v>
      </c>
      <c r="G1384" s="325">
        <v>357</v>
      </c>
      <c r="H1384" s="325" t="s">
        <v>205</v>
      </c>
      <c r="I1384" s="325" t="s">
        <v>206</v>
      </c>
      <c r="J1384" s="325" t="str">
        <f t="shared" si="42"/>
        <v>CharTamesideTime in service5 years or more but less than 10 yearsTime in service5 years or more but less than 10 years</v>
      </c>
      <c r="K1384" s="325" t="s">
        <v>479</v>
      </c>
      <c r="L1384" s="325" t="s">
        <v>482</v>
      </c>
      <c r="M1384" s="325" t="str">
        <f t="shared" si="43"/>
        <v>Time in service5 years or more but less than 10 years</v>
      </c>
      <c r="N1384" s="325">
        <v>16.8</v>
      </c>
      <c r="O1384" s="325">
        <v>14.8</v>
      </c>
      <c r="P1384" s="325">
        <v>20</v>
      </c>
      <c r="Q1384" s="325">
        <v>16.399999999999999</v>
      </c>
    </row>
    <row r="1385" spans="1:17" x14ac:dyDescent="0.25">
      <c r="A1385" s="325">
        <v>201718</v>
      </c>
      <c r="B1385" s="325" t="s">
        <v>144</v>
      </c>
      <c r="C1385" s="325" t="s">
        <v>123</v>
      </c>
      <c r="D1385" s="325" t="s">
        <v>38</v>
      </c>
      <c r="E1385" s="325" t="s">
        <v>128</v>
      </c>
      <c r="F1385" s="325" t="s">
        <v>129</v>
      </c>
      <c r="G1385" s="325">
        <v>357</v>
      </c>
      <c r="H1385" s="325" t="s">
        <v>205</v>
      </c>
      <c r="I1385" s="325" t="s">
        <v>206</v>
      </c>
      <c r="J1385" s="325" t="str">
        <f t="shared" si="42"/>
        <v>CharTamesideTime in service10 years or more but less than 20 yearsTime in service10 years or more but less than 20 years</v>
      </c>
      <c r="K1385" s="325" t="s">
        <v>479</v>
      </c>
      <c r="L1385" s="325" t="s">
        <v>483</v>
      </c>
      <c r="M1385" s="325" t="str">
        <f t="shared" si="43"/>
        <v>Time in service10 years or more but less than 20 years</v>
      </c>
      <c r="N1385" s="325">
        <v>9.5</v>
      </c>
      <c r="O1385" s="325">
        <v>8.4</v>
      </c>
      <c r="P1385" s="325">
        <v>11</v>
      </c>
      <c r="Q1385" s="325">
        <v>9</v>
      </c>
    </row>
    <row r="1386" spans="1:17" x14ac:dyDescent="0.25">
      <c r="A1386" s="325">
        <v>201718</v>
      </c>
      <c r="B1386" s="325" t="s">
        <v>144</v>
      </c>
      <c r="C1386" s="325" t="s">
        <v>123</v>
      </c>
      <c r="D1386" s="325" t="s">
        <v>38</v>
      </c>
      <c r="E1386" s="325" t="s">
        <v>128</v>
      </c>
      <c r="F1386" s="325" t="s">
        <v>129</v>
      </c>
      <c r="G1386" s="325">
        <v>357</v>
      </c>
      <c r="H1386" s="325" t="s">
        <v>205</v>
      </c>
      <c r="I1386" s="325" t="s">
        <v>206</v>
      </c>
      <c r="J1386" s="325" t="str">
        <f t="shared" si="42"/>
        <v>CharTamesideTime in service20 years or more but less than 30 yearsTime in service20 years or more but less than 30 years</v>
      </c>
      <c r="K1386" s="325" t="s">
        <v>479</v>
      </c>
      <c r="L1386" s="325" t="s">
        <v>484</v>
      </c>
      <c r="M1386" s="325" t="str">
        <f t="shared" si="43"/>
        <v>Time in service20 years or more but less than 30 years</v>
      </c>
      <c r="N1386" s="325">
        <v>3.6</v>
      </c>
      <c r="O1386" s="325">
        <v>3.2</v>
      </c>
      <c r="P1386" s="325">
        <v>4</v>
      </c>
      <c r="Q1386" s="325">
        <v>3.3</v>
      </c>
    </row>
    <row r="1387" spans="1:17" x14ac:dyDescent="0.25">
      <c r="A1387" s="325">
        <v>201718</v>
      </c>
      <c r="B1387" s="325" t="s">
        <v>144</v>
      </c>
      <c r="C1387" s="325" t="s">
        <v>123</v>
      </c>
      <c r="D1387" s="325" t="s">
        <v>38</v>
      </c>
      <c r="E1387" s="325" t="s">
        <v>128</v>
      </c>
      <c r="F1387" s="325" t="s">
        <v>129</v>
      </c>
      <c r="G1387" s="325">
        <v>357</v>
      </c>
      <c r="H1387" s="325" t="s">
        <v>205</v>
      </c>
      <c r="I1387" s="325" t="s">
        <v>206</v>
      </c>
      <c r="J1387" s="325" t="str">
        <f t="shared" si="42"/>
        <v>CharTamesideTime in service30 years or moreTime in service30 years or more</v>
      </c>
      <c r="K1387" s="325" t="s">
        <v>479</v>
      </c>
      <c r="L1387" s="325" t="s">
        <v>485</v>
      </c>
      <c r="M1387" s="325" t="str">
        <f t="shared" si="43"/>
        <v>Time in service30 years or more</v>
      </c>
      <c r="N1387" s="325">
        <v>1</v>
      </c>
      <c r="O1387" s="325">
        <v>0.9</v>
      </c>
      <c r="P1387" s="325">
        <v>1</v>
      </c>
      <c r="Q1387" s="325">
        <v>0.8</v>
      </c>
    </row>
    <row r="1388" spans="1:17" x14ac:dyDescent="0.25">
      <c r="A1388" s="325">
        <v>201718</v>
      </c>
      <c r="B1388" s="325" t="s">
        <v>144</v>
      </c>
      <c r="C1388" s="325" t="s">
        <v>123</v>
      </c>
      <c r="D1388" s="325" t="s">
        <v>38</v>
      </c>
      <c r="E1388" s="325" t="s">
        <v>128</v>
      </c>
      <c r="F1388" s="325" t="s">
        <v>129</v>
      </c>
      <c r="G1388" s="325">
        <v>358</v>
      </c>
      <c r="H1388" s="325" t="s">
        <v>207</v>
      </c>
      <c r="I1388" s="325" t="s">
        <v>208</v>
      </c>
      <c r="J1388" s="325" t="str">
        <f t="shared" si="42"/>
        <v>CharTraffordTime in serviceLess than 2 yearsTime in serviceLess than 2 years</v>
      </c>
      <c r="K1388" s="325" t="s">
        <v>479</v>
      </c>
      <c r="L1388" s="325" t="s">
        <v>480</v>
      </c>
      <c r="M1388" s="325" t="str">
        <f t="shared" si="43"/>
        <v>Time in serviceLess than 2 years</v>
      </c>
      <c r="N1388" s="325">
        <v>36.299999999999997</v>
      </c>
      <c r="O1388" s="325">
        <v>29</v>
      </c>
      <c r="P1388" s="325">
        <v>39</v>
      </c>
      <c r="Q1388" s="325">
        <v>27.9</v>
      </c>
    </row>
    <row r="1389" spans="1:17" x14ac:dyDescent="0.25">
      <c r="A1389" s="325">
        <v>201718</v>
      </c>
      <c r="B1389" s="325" t="s">
        <v>144</v>
      </c>
      <c r="C1389" s="325" t="s">
        <v>123</v>
      </c>
      <c r="D1389" s="325" t="s">
        <v>38</v>
      </c>
      <c r="E1389" s="325" t="s">
        <v>128</v>
      </c>
      <c r="F1389" s="325" t="s">
        <v>129</v>
      </c>
      <c r="G1389" s="325">
        <v>358</v>
      </c>
      <c r="H1389" s="325" t="s">
        <v>207</v>
      </c>
      <c r="I1389" s="325" t="s">
        <v>208</v>
      </c>
      <c r="J1389" s="325" t="str">
        <f t="shared" si="42"/>
        <v>CharTraffordTime in service2 years or more but less than 5 yearsTime in service2 years or more but less than 5 years</v>
      </c>
      <c r="K1389" s="325" t="s">
        <v>479</v>
      </c>
      <c r="L1389" s="325" t="s">
        <v>481</v>
      </c>
      <c r="M1389" s="325" t="str">
        <f t="shared" si="43"/>
        <v>Time in service2 years or more but less than 5 years</v>
      </c>
      <c r="N1389" s="325">
        <v>26.9</v>
      </c>
      <c r="O1389" s="325">
        <v>21.5</v>
      </c>
      <c r="P1389" s="325">
        <v>30</v>
      </c>
      <c r="Q1389" s="325">
        <v>21.4</v>
      </c>
    </row>
    <row r="1390" spans="1:17" x14ac:dyDescent="0.25">
      <c r="A1390" s="325">
        <v>201718</v>
      </c>
      <c r="B1390" s="325" t="s">
        <v>144</v>
      </c>
      <c r="C1390" s="325" t="s">
        <v>123</v>
      </c>
      <c r="D1390" s="325" t="s">
        <v>38</v>
      </c>
      <c r="E1390" s="325" t="s">
        <v>128</v>
      </c>
      <c r="F1390" s="325" t="s">
        <v>129</v>
      </c>
      <c r="G1390" s="325">
        <v>358</v>
      </c>
      <c r="H1390" s="325" t="s">
        <v>207</v>
      </c>
      <c r="I1390" s="325" t="s">
        <v>208</v>
      </c>
      <c r="J1390" s="325" t="str">
        <f t="shared" si="42"/>
        <v>CharTraffordTime in service5 years or more but less than 10 yearsTime in service5 years or more but less than 10 years</v>
      </c>
      <c r="K1390" s="325" t="s">
        <v>479</v>
      </c>
      <c r="L1390" s="325" t="s">
        <v>482</v>
      </c>
      <c r="M1390" s="325" t="str">
        <f t="shared" si="43"/>
        <v>Time in service5 years or more but less than 10 years</v>
      </c>
      <c r="N1390" s="325">
        <v>25.6</v>
      </c>
      <c r="O1390" s="325">
        <v>20.5</v>
      </c>
      <c r="P1390" s="325">
        <v>29</v>
      </c>
      <c r="Q1390" s="325">
        <v>20.7</v>
      </c>
    </row>
    <row r="1391" spans="1:17" x14ac:dyDescent="0.25">
      <c r="A1391" s="325">
        <v>201718</v>
      </c>
      <c r="B1391" s="325" t="s">
        <v>144</v>
      </c>
      <c r="C1391" s="325" t="s">
        <v>123</v>
      </c>
      <c r="D1391" s="325" t="s">
        <v>38</v>
      </c>
      <c r="E1391" s="325" t="s">
        <v>128</v>
      </c>
      <c r="F1391" s="325" t="s">
        <v>129</v>
      </c>
      <c r="G1391" s="325">
        <v>358</v>
      </c>
      <c r="H1391" s="325" t="s">
        <v>207</v>
      </c>
      <c r="I1391" s="325" t="s">
        <v>208</v>
      </c>
      <c r="J1391" s="325" t="str">
        <f t="shared" si="42"/>
        <v>CharTraffordTime in service10 years or more but less than 20 yearsTime in service10 years or more but less than 20 years</v>
      </c>
      <c r="K1391" s="325" t="s">
        <v>479</v>
      </c>
      <c r="L1391" s="325" t="s">
        <v>483</v>
      </c>
      <c r="M1391" s="325" t="str">
        <f t="shared" si="43"/>
        <v>Time in service10 years or more but less than 20 years</v>
      </c>
      <c r="N1391" s="325">
        <v>18.5</v>
      </c>
      <c r="O1391" s="325">
        <v>14.8</v>
      </c>
      <c r="P1391" s="325">
        <v>22</v>
      </c>
      <c r="Q1391" s="325">
        <v>15.7</v>
      </c>
    </row>
    <row r="1392" spans="1:17" x14ac:dyDescent="0.25">
      <c r="A1392" s="325">
        <v>201718</v>
      </c>
      <c r="B1392" s="325" t="s">
        <v>144</v>
      </c>
      <c r="C1392" s="325" t="s">
        <v>123</v>
      </c>
      <c r="D1392" s="325" t="s">
        <v>38</v>
      </c>
      <c r="E1392" s="325" t="s">
        <v>128</v>
      </c>
      <c r="F1392" s="325" t="s">
        <v>129</v>
      </c>
      <c r="G1392" s="325">
        <v>358</v>
      </c>
      <c r="H1392" s="325" t="s">
        <v>207</v>
      </c>
      <c r="I1392" s="325" t="s">
        <v>208</v>
      </c>
      <c r="J1392" s="325" t="str">
        <f t="shared" si="42"/>
        <v>CharTraffordTime in service20 years or more but less than 30 yearsTime in service20 years or more but less than 30 years</v>
      </c>
      <c r="K1392" s="325" t="s">
        <v>479</v>
      </c>
      <c r="L1392" s="325" t="s">
        <v>484</v>
      </c>
      <c r="M1392" s="325" t="str">
        <f t="shared" si="43"/>
        <v>Time in service20 years or more but less than 30 years</v>
      </c>
      <c r="N1392" s="325">
        <v>12.7</v>
      </c>
      <c r="O1392" s="325">
        <v>10.199999999999999</v>
      </c>
      <c r="P1392" s="325">
        <v>14</v>
      </c>
      <c r="Q1392" s="325">
        <v>10</v>
      </c>
    </row>
    <row r="1393" spans="1:17" x14ac:dyDescent="0.25">
      <c r="A1393" s="325">
        <v>201718</v>
      </c>
      <c r="B1393" s="325" t="s">
        <v>144</v>
      </c>
      <c r="C1393" s="325" t="s">
        <v>123</v>
      </c>
      <c r="D1393" s="325" t="s">
        <v>38</v>
      </c>
      <c r="E1393" s="325" t="s">
        <v>128</v>
      </c>
      <c r="F1393" s="325" t="s">
        <v>129</v>
      </c>
      <c r="G1393" s="325">
        <v>358</v>
      </c>
      <c r="H1393" s="325" t="s">
        <v>207</v>
      </c>
      <c r="I1393" s="325" t="s">
        <v>208</v>
      </c>
      <c r="J1393" s="325" t="str">
        <f t="shared" si="42"/>
        <v>CharTraffordTime in service30 years or moreTime in service30 years or more</v>
      </c>
      <c r="K1393" s="325" t="s">
        <v>479</v>
      </c>
      <c r="L1393" s="325" t="s">
        <v>485</v>
      </c>
      <c r="M1393" s="325" t="str">
        <f t="shared" si="43"/>
        <v>Time in service30 years or more</v>
      </c>
      <c r="N1393" s="325">
        <v>5</v>
      </c>
      <c r="O1393" s="325">
        <v>4</v>
      </c>
      <c r="P1393" s="325">
        <v>6</v>
      </c>
      <c r="Q1393" s="325">
        <v>4.3</v>
      </c>
    </row>
    <row r="1394" spans="1:17" x14ac:dyDescent="0.25">
      <c r="A1394" s="325">
        <v>201718</v>
      </c>
      <c r="B1394" s="325" t="s">
        <v>144</v>
      </c>
      <c r="C1394" s="325" t="s">
        <v>123</v>
      </c>
      <c r="D1394" s="325" t="s">
        <v>38</v>
      </c>
      <c r="E1394" s="325" t="s">
        <v>128</v>
      </c>
      <c r="F1394" s="325" t="s">
        <v>129</v>
      </c>
      <c r="G1394" s="325">
        <v>877</v>
      </c>
      <c r="H1394" s="325" t="s">
        <v>209</v>
      </c>
      <c r="I1394" s="325" t="s">
        <v>210</v>
      </c>
      <c r="J1394" s="325" t="str">
        <f t="shared" si="42"/>
        <v>CharWarringtonTime in serviceLess than 2 yearsTime in serviceLess than 2 years</v>
      </c>
      <c r="K1394" s="325" t="s">
        <v>479</v>
      </c>
      <c r="L1394" s="325" t="s">
        <v>480</v>
      </c>
      <c r="M1394" s="325" t="str">
        <f t="shared" si="43"/>
        <v>Time in serviceLess than 2 years</v>
      </c>
      <c r="N1394" s="325">
        <v>48</v>
      </c>
      <c r="O1394" s="325">
        <v>39.799999999999997</v>
      </c>
      <c r="P1394" s="325">
        <v>49</v>
      </c>
      <c r="Q1394" s="325">
        <v>39.5</v>
      </c>
    </row>
    <row r="1395" spans="1:17" x14ac:dyDescent="0.25">
      <c r="A1395" s="325">
        <v>201718</v>
      </c>
      <c r="B1395" s="325" t="s">
        <v>144</v>
      </c>
      <c r="C1395" s="325" t="s">
        <v>123</v>
      </c>
      <c r="D1395" s="325" t="s">
        <v>38</v>
      </c>
      <c r="E1395" s="325" t="s">
        <v>128</v>
      </c>
      <c r="F1395" s="325" t="s">
        <v>129</v>
      </c>
      <c r="G1395" s="325">
        <v>877</v>
      </c>
      <c r="H1395" s="325" t="s">
        <v>209</v>
      </c>
      <c r="I1395" s="325" t="s">
        <v>210</v>
      </c>
      <c r="J1395" s="325" t="str">
        <f t="shared" si="42"/>
        <v>CharWarringtonTime in service2 years or more but less than 5 yearsTime in service2 years or more but less than 5 years</v>
      </c>
      <c r="K1395" s="325" t="s">
        <v>479</v>
      </c>
      <c r="L1395" s="325" t="s">
        <v>481</v>
      </c>
      <c r="M1395" s="325" t="str">
        <f t="shared" si="43"/>
        <v>Time in service2 years or more but less than 5 years</v>
      </c>
      <c r="N1395" s="325">
        <v>29.6</v>
      </c>
      <c r="O1395" s="325">
        <v>24.5</v>
      </c>
      <c r="P1395" s="325">
        <v>30</v>
      </c>
      <c r="Q1395" s="325">
        <v>24.2</v>
      </c>
    </row>
    <row r="1396" spans="1:17" x14ac:dyDescent="0.25">
      <c r="A1396" s="325">
        <v>201718</v>
      </c>
      <c r="B1396" s="325" t="s">
        <v>144</v>
      </c>
      <c r="C1396" s="325" t="s">
        <v>123</v>
      </c>
      <c r="D1396" s="325" t="s">
        <v>38</v>
      </c>
      <c r="E1396" s="325" t="s">
        <v>128</v>
      </c>
      <c r="F1396" s="325" t="s">
        <v>129</v>
      </c>
      <c r="G1396" s="325">
        <v>877</v>
      </c>
      <c r="H1396" s="325" t="s">
        <v>209</v>
      </c>
      <c r="I1396" s="325" t="s">
        <v>210</v>
      </c>
      <c r="J1396" s="325" t="str">
        <f t="shared" si="42"/>
        <v>CharWarringtonTime in service5 years or more but less than 10 yearsTime in service5 years or more but less than 10 years</v>
      </c>
      <c r="K1396" s="325" t="s">
        <v>479</v>
      </c>
      <c r="L1396" s="325" t="s">
        <v>482</v>
      </c>
      <c r="M1396" s="325" t="str">
        <f t="shared" si="43"/>
        <v>Time in service5 years or more but less than 10 years</v>
      </c>
      <c r="N1396" s="325">
        <v>24.6</v>
      </c>
      <c r="O1396" s="325">
        <v>20.3</v>
      </c>
      <c r="P1396" s="325">
        <v>26</v>
      </c>
      <c r="Q1396" s="325">
        <v>21</v>
      </c>
    </row>
    <row r="1397" spans="1:17" x14ac:dyDescent="0.25">
      <c r="A1397" s="325">
        <v>201718</v>
      </c>
      <c r="B1397" s="325" t="s">
        <v>144</v>
      </c>
      <c r="C1397" s="325" t="s">
        <v>123</v>
      </c>
      <c r="D1397" s="325" t="s">
        <v>38</v>
      </c>
      <c r="E1397" s="325" t="s">
        <v>128</v>
      </c>
      <c r="F1397" s="325" t="s">
        <v>129</v>
      </c>
      <c r="G1397" s="325">
        <v>877</v>
      </c>
      <c r="H1397" s="325" t="s">
        <v>209</v>
      </c>
      <c r="I1397" s="325" t="s">
        <v>210</v>
      </c>
      <c r="J1397" s="325" t="str">
        <f t="shared" si="42"/>
        <v>CharWarringtonTime in service10 years or more but less than 20 yearsTime in service10 years or more but less than 20 years</v>
      </c>
      <c r="K1397" s="325" t="s">
        <v>479</v>
      </c>
      <c r="L1397" s="325" t="s">
        <v>483</v>
      </c>
      <c r="M1397" s="325" t="str">
        <f t="shared" si="43"/>
        <v>Time in service10 years or more but less than 20 years</v>
      </c>
      <c r="N1397" s="325">
        <v>12.8</v>
      </c>
      <c r="O1397" s="325">
        <v>10.6</v>
      </c>
      <c r="P1397" s="325">
        <v>13</v>
      </c>
      <c r="Q1397" s="325">
        <v>10.5</v>
      </c>
    </row>
    <row r="1398" spans="1:17" x14ac:dyDescent="0.25">
      <c r="A1398" s="325">
        <v>201718</v>
      </c>
      <c r="B1398" s="325" t="s">
        <v>144</v>
      </c>
      <c r="C1398" s="325" t="s">
        <v>123</v>
      </c>
      <c r="D1398" s="325" t="s">
        <v>38</v>
      </c>
      <c r="E1398" s="325" t="s">
        <v>128</v>
      </c>
      <c r="F1398" s="325" t="s">
        <v>129</v>
      </c>
      <c r="G1398" s="325">
        <v>877</v>
      </c>
      <c r="H1398" s="325" t="s">
        <v>209</v>
      </c>
      <c r="I1398" s="325" t="s">
        <v>210</v>
      </c>
      <c r="J1398" s="325" t="str">
        <f t="shared" si="42"/>
        <v>CharWarringtonTime in service20 years or more but less than 30 yearsTime in service20 years or more but less than 30 years</v>
      </c>
      <c r="K1398" s="325" t="s">
        <v>479</v>
      </c>
      <c r="L1398" s="325" t="s">
        <v>484</v>
      </c>
      <c r="M1398" s="325" t="str">
        <f t="shared" si="43"/>
        <v>Time in service20 years or more but less than 30 years</v>
      </c>
      <c r="N1398" s="325">
        <v>5.8</v>
      </c>
      <c r="O1398" s="325">
        <v>4.8</v>
      </c>
      <c r="P1398" s="325">
        <v>6</v>
      </c>
      <c r="Q1398" s="325">
        <v>4.8</v>
      </c>
    </row>
    <row r="1399" spans="1:17" x14ac:dyDescent="0.25">
      <c r="A1399" s="325">
        <v>201718</v>
      </c>
      <c r="B1399" s="325" t="s">
        <v>144</v>
      </c>
      <c r="C1399" s="325" t="s">
        <v>123</v>
      </c>
      <c r="D1399" s="325" t="s">
        <v>38</v>
      </c>
      <c r="E1399" s="325" t="s">
        <v>128</v>
      </c>
      <c r="F1399" s="325" t="s">
        <v>129</v>
      </c>
      <c r="G1399" s="325">
        <v>877</v>
      </c>
      <c r="H1399" s="325" t="s">
        <v>209</v>
      </c>
      <c r="I1399" s="325" t="s">
        <v>210</v>
      </c>
      <c r="J1399" s="325" t="str">
        <f t="shared" si="42"/>
        <v>CharWarringtonTime in service30 years or moreTime in service30 years or more</v>
      </c>
      <c r="K1399" s="325" t="s">
        <v>479</v>
      </c>
      <c r="L1399" s="325" t="s">
        <v>485</v>
      </c>
      <c r="M1399" s="325" t="str">
        <f t="shared" si="43"/>
        <v>Time in service30 years or more</v>
      </c>
      <c r="N1399" s="325">
        <v>0</v>
      </c>
      <c r="O1399" s="325">
        <v>0</v>
      </c>
      <c r="P1399" s="325">
        <v>0</v>
      </c>
      <c r="Q1399" s="325">
        <v>0</v>
      </c>
    </row>
    <row r="1400" spans="1:17" x14ac:dyDescent="0.25">
      <c r="A1400" s="325">
        <v>201718</v>
      </c>
      <c r="B1400" s="325" t="s">
        <v>144</v>
      </c>
      <c r="C1400" s="325" t="s">
        <v>123</v>
      </c>
      <c r="D1400" s="325" t="s">
        <v>38</v>
      </c>
      <c r="E1400" s="325" t="s">
        <v>128</v>
      </c>
      <c r="F1400" s="325" t="s">
        <v>129</v>
      </c>
      <c r="G1400" s="325">
        <v>359</v>
      </c>
      <c r="H1400" s="325" t="s">
        <v>211</v>
      </c>
      <c r="I1400" s="325" t="s">
        <v>212</v>
      </c>
      <c r="J1400" s="325" t="str">
        <f t="shared" si="42"/>
        <v>CharWiganTime in serviceLess than 2 yearsTime in serviceLess than 2 years</v>
      </c>
      <c r="K1400" s="325" t="s">
        <v>479</v>
      </c>
      <c r="L1400" s="325" t="s">
        <v>480</v>
      </c>
      <c r="M1400" s="325" t="str">
        <f t="shared" si="43"/>
        <v>Time in serviceLess than 2 years</v>
      </c>
      <c r="N1400" s="325">
        <v>53.5</v>
      </c>
      <c r="O1400" s="325">
        <v>27.5</v>
      </c>
      <c r="P1400" s="325">
        <v>54</v>
      </c>
      <c r="Q1400" s="325">
        <v>26.5</v>
      </c>
    </row>
    <row r="1401" spans="1:17" x14ac:dyDescent="0.25">
      <c r="A1401" s="325">
        <v>201718</v>
      </c>
      <c r="B1401" s="325" t="s">
        <v>144</v>
      </c>
      <c r="C1401" s="325" t="s">
        <v>123</v>
      </c>
      <c r="D1401" s="325" t="s">
        <v>38</v>
      </c>
      <c r="E1401" s="325" t="s">
        <v>128</v>
      </c>
      <c r="F1401" s="325" t="s">
        <v>129</v>
      </c>
      <c r="G1401" s="325">
        <v>359</v>
      </c>
      <c r="H1401" s="325" t="s">
        <v>211</v>
      </c>
      <c r="I1401" s="325" t="s">
        <v>212</v>
      </c>
      <c r="J1401" s="325" t="str">
        <f t="shared" si="42"/>
        <v>CharWiganTime in service2 years or more but less than 5 yearsTime in service2 years or more but less than 5 years</v>
      </c>
      <c r="K1401" s="325" t="s">
        <v>479</v>
      </c>
      <c r="L1401" s="325" t="s">
        <v>481</v>
      </c>
      <c r="M1401" s="325" t="str">
        <f t="shared" si="43"/>
        <v>Time in service2 years or more but less than 5 years</v>
      </c>
      <c r="N1401" s="325">
        <v>59.5</v>
      </c>
      <c r="O1401" s="325">
        <v>30.6</v>
      </c>
      <c r="P1401" s="325">
        <v>63</v>
      </c>
      <c r="Q1401" s="325">
        <v>30.9</v>
      </c>
    </row>
    <row r="1402" spans="1:17" x14ac:dyDescent="0.25">
      <c r="A1402" s="325">
        <v>201718</v>
      </c>
      <c r="B1402" s="325" t="s">
        <v>144</v>
      </c>
      <c r="C1402" s="325" t="s">
        <v>123</v>
      </c>
      <c r="D1402" s="325" t="s">
        <v>38</v>
      </c>
      <c r="E1402" s="325" t="s">
        <v>128</v>
      </c>
      <c r="F1402" s="325" t="s">
        <v>129</v>
      </c>
      <c r="G1402" s="325">
        <v>359</v>
      </c>
      <c r="H1402" s="325" t="s">
        <v>211</v>
      </c>
      <c r="I1402" s="325" t="s">
        <v>212</v>
      </c>
      <c r="J1402" s="325" t="str">
        <f t="shared" si="42"/>
        <v>CharWiganTime in service5 years or more but less than 10 yearsTime in service5 years or more but less than 10 years</v>
      </c>
      <c r="K1402" s="325" t="s">
        <v>479</v>
      </c>
      <c r="L1402" s="325" t="s">
        <v>482</v>
      </c>
      <c r="M1402" s="325" t="str">
        <f t="shared" si="43"/>
        <v>Time in service5 years or more but less than 10 years</v>
      </c>
      <c r="N1402" s="325">
        <v>32.1</v>
      </c>
      <c r="O1402" s="325">
        <v>16.5</v>
      </c>
      <c r="P1402" s="325">
        <v>34</v>
      </c>
      <c r="Q1402" s="325">
        <v>16.7</v>
      </c>
    </row>
    <row r="1403" spans="1:17" x14ac:dyDescent="0.25">
      <c r="A1403" s="325">
        <v>201718</v>
      </c>
      <c r="B1403" s="325" t="s">
        <v>144</v>
      </c>
      <c r="C1403" s="325" t="s">
        <v>123</v>
      </c>
      <c r="D1403" s="325" t="s">
        <v>38</v>
      </c>
      <c r="E1403" s="325" t="s">
        <v>128</v>
      </c>
      <c r="F1403" s="325" t="s">
        <v>129</v>
      </c>
      <c r="G1403" s="325">
        <v>359</v>
      </c>
      <c r="H1403" s="325" t="s">
        <v>211</v>
      </c>
      <c r="I1403" s="325" t="s">
        <v>212</v>
      </c>
      <c r="J1403" s="325" t="str">
        <f t="shared" si="42"/>
        <v>CharWiganTime in service10 years or more but less than 20 yearsTime in service10 years or more but less than 20 years</v>
      </c>
      <c r="K1403" s="325" t="s">
        <v>479</v>
      </c>
      <c r="L1403" s="325" t="s">
        <v>483</v>
      </c>
      <c r="M1403" s="325" t="str">
        <f t="shared" si="43"/>
        <v>Time in service10 years or more but less than 20 years</v>
      </c>
      <c r="N1403" s="325">
        <v>37</v>
      </c>
      <c r="O1403" s="325">
        <v>19</v>
      </c>
      <c r="P1403" s="325">
        <v>40</v>
      </c>
      <c r="Q1403" s="325">
        <v>19.600000000000001</v>
      </c>
    </row>
    <row r="1404" spans="1:17" x14ac:dyDescent="0.25">
      <c r="A1404" s="325">
        <v>201718</v>
      </c>
      <c r="B1404" s="325" t="s">
        <v>144</v>
      </c>
      <c r="C1404" s="325" t="s">
        <v>123</v>
      </c>
      <c r="D1404" s="325" t="s">
        <v>38</v>
      </c>
      <c r="E1404" s="325" t="s">
        <v>128</v>
      </c>
      <c r="F1404" s="325" t="s">
        <v>129</v>
      </c>
      <c r="G1404" s="325">
        <v>359</v>
      </c>
      <c r="H1404" s="325" t="s">
        <v>211</v>
      </c>
      <c r="I1404" s="325" t="s">
        <v>212</v>
      </c>
      <c r="J1404" s="325" t="str">
        <f t="shared" si="42"/>
        <v>CharWiganTime in service20 years or more but less than 30 yearsTime in service20 years or more but less than 30 years</v>
      </c>
      <c r="K1404" s="325" t="s">
        <v>479</v>
      </c>
      <c r="L1404" s="325" t="s">
        <v>484</v>
      </c>
      <c r="M1404" s="325" t="str">
        <f t="shared" si="43"/>
        <v>Time in service20 years or more but less than 30 years</v>
      </c>
      <c r="N1404" s="325">
        <v>6.7</v>
      </c>
      <c r="O1404" s="325">
        <v>3.4</v>
      </c>
      <c r="P1404" s="325">
        <v>7</v>
      </c>
      <c r="Q1404" s="325">
        <v>3.4</v>
      </c>
    </row>
    <row r="1405" spans="1:17" x14ac:dyDescent="0.25">
      <c r="A1405" s="325">
        <v>201718</v>
      </c>
      <c r="B1405" s="325" t="s">
        <v>144</v>
      </c>
      <c r="C1405" s="325" t="s">
        <v>123</v>
      </c>
      <c r="D1405" s="325" t="s">
        <v>38</v>
      </c>
      <c r="E1405" s="325" t="s">
        <v>128</v>
      </c>
      <c r="F1405" s="325" t="s">
        <v>129</v>
      </c>
      <c r="G1405" s="325">
        <v>359</v>
      </c>
      <c r="H1405" s="325" t="s">
        <v>211</v>
      </c>
      <c r="I1405" s="325" t="s">
        <v>212</v>
      </c>
      <c r="J1405" s="325" t="str">
        <f t="shared" si="42"/>
        <v>CharWiganTime in service30 years or moreTime in service30 years or more</v>
      </c>
      <c r="K1405" s="325" t="s">
        <v>479</v>
      </c>
      <c r="L1405" s="325" t="s">
        <v>485</v>
      </c>
      <c r="M1405" s="325" t="str">
        <f t="shared" si="43"/>
        <v>Time in service30 years or more</v>
      </c>
      <c r="N1405" s="325">
        <v>5.8</v>
      </c>
      <c r="O1405" s="325">
        <v>3</v>
      </c>
      <c r="P1405" s="325">
        <v>6</v>
      </c>
      <c r="Q1405" s="325">
        <v>2.9</v>
      </c>
    </row>
    <row r="1406" spans="1:17" x14ac:dyDescent="0.25">
      <c r="A1406" s="325">
        <v>201718</v>
      </c>
      <c r="B1406" s="325" t="s">
        <v>144</v>
      </c>
      <c r="C1406" s="325" t="s">
        <v>123</v>
      </c>
      <c r="D1406" s="325" t="s">
        <v>38</v>
      </c>
      <c r="E1406" s="325" t="s">
        <v>128</v>
      </c>
      <c r="F1406" s="325" t="s">
        <v>129</v>
      </c>
      <c r="G1406" s="325">
        <v>344</v>
      </c>
      <c r="H1406" s="325" t="s">
        <v>213</v>
      </c>
      <c r="I1406" s="325" t="s">
        <v>214</v>
      </c>
      <c r="J1406" s="325" t="str">
        <f t="shared" si="42"/>
        <v>CharWirralTime in serviceLess than 2 yearsTime in serviceLess than 2 years</v>
      </c>
      <c r="K1406" s="325" t="s">
        <v>479</v>
      </c>
      <c r="L1406" s="325" t="s">
        <v>480</v>
      </c>
      <c r="M1406" s="325" t="str">
        <f t="shared" si="43"/>
        <v>Time in serviceLess than 2 years</v>
      </c>
      <c r="N1406" s="325">
        <v>72</v>
      </c>
      <c r="O1406" s="325">
        <v>33.9</v>
      </c>
      <c r="P1406" s="325">
        <v>72</v>
      </c>
      <c r="Q1406" s="325">
        <v>32.4</v>
      </c>
    </row>
    <row r="1407" spans="1:17" x14ac:dyDescent="0.25">
      <c r="A1407" s="325">
        <v>201718</v>
      </c>
      <c r="B1407" s="325" t="s">
        <v>144</v>
      </c>
      <c r="C1407" s="325" t="s">
        <v>123</v>
      </c>
      <c r="D1407" s="325" t="s">
        <v>38</v>
      </c>
      <c r="E1407" s="325" t="s">
        <v>128</v>
      </c>
      <c r="F1407" s="325" t="s">
        <v>129</v>
      </c>
      <c r="G1407" s="325">
        <v>344</v>
      </c>
      <c r="H1407" s="325" t="s">
        <v>213</v>
      </c>
      <c r="I1407" s="325" t="s">
        <v>214</v>
      </c>
      <c r="J1407" s="325" t="str">
        <f t="shared" si="42"/>
        <v>CharWirralTime in service2 years or more but less than 5 yearsTime in service2 years or more but less than 5 years</v>
      </c>
      <c r="K1407" s="325" t="s">
        <v>479</v>
      </c>
      <c r="L1407" s="325" t="s">
        <v>481</v>
      </c>
      <c r="M1407" s="325" t="str">
        <f t="shared" si="43"/>
        <v>Time in service2 years or more but less than 5 years</v>
      </c>
      <c r="N1407" s="325">
        <v>39.5</v>
      </c>
      <c r="O1407" s="325">
        <v>18.600000000000001</v>
      </c>
      <c r="P1407" s="325">
        <v>40</v>
      </c>
      <c r="Q1407" s="325">
        <v>18</v>
      </c>
    </row>
    <row r="1408" spans="1:17" x14ac:dyDescent="0.25">
      <c r="A1408" s="325">
        <v>201718</v>
      </c>
      <c r="B1408" s="325" t="s">
        <v>144</v>
      </c>
      <c r="C1408" s="325" t="s">
        <v>123</v>
      </c>
      <c r="D1408" s="325" t="s">
        <v>38</v>
      </c>
      <c r="E1408" s="325" t="s">
        <v>128</v>
      </c>
      <c r="F1408" s="325" t="s">
        <v>129</v>
      </c>
      <c r="G1408" s="325">
        <v>344</v>
      </c>
      <c r="H1408" s="325" t="s">
        <v>213</v>
      </c>
      <c r="I1408" s="325" t="s">
        <v>214</v>
      </c>
      <c r="J1408" s="325" t="str">
        <f t="shared" si="42"/>
        <v>CharWirralTime in service5 years or more but less than 10 yearsTime in service5 years or more but less than 10 years</v>
      </c>
      <c r="K1408" s="325" t="s">
        <v>479</v>
      </c>
      <c r="L1408" s="325" t="s">
        <v>482</v>
      </c>
      <c r="M1408" s="325" t="str">
        <f t="shared" si="43"/>
        <v>Time in service5 years or more but less than 10 years</v>
      </c>
      <c r="N1408" s="325">
        <v>41.1</v>
      </c>
      <c r="O1408" s="325">
        <v>19.399999999999999</v>
      </c>
      <c r="P1408" s="325">
        <v>45</v>
      </c>
      <c r="Q1408" s="325">
        <v>20.3</v>
      </c>
    </row>
    <row r="1409" spans="1:17" x14ac:dyDescent="0.25">
      <c r="A1409" s="325">
        <v>201718</v>
      </c>
      <c r="B1409" s="325" t="s">
        <v>144</v>
      </c>
      <c r="C1409" s="325" t="s">
        <v>123</v>
      </c>
      <c r="D1409" s="325" t="s">
        <v>38</v>
      </c>
      <c r="E1409" s="325" t="s">
        <v>128</v>
      </c>
      <c r="F1409" s="325" t="s">
        <v>129</v>
      </c>
      <c r="G1409" s="325">
        <v>344</v>
      </c>
      <c r="H1409" s="325" t="s">
        <v>213</v>
      </c>
      <c r="I1409" s="325" t="s">
        <v>214</v>
      </c>
      <c r="J1409" s="325" t="str">
        <f t="shared" si="42"/>
        <v>CharWirralTime in service10 years or more but less than 20 yearsTime in service10 years or more but less than 20 years</v>
      </c>
      <c r="K1409" s="325" t="s">
        <v>479</v>
      </c>
      <c r="L1409" s="325" t="s">
        <v>483</v>
      </c>
      <c r="M1409" s="325" t="str">
        <f t="shared" si="43"/>
        <v>Time in service10 years or more but less than 20 years</v>
      </c>
      <c r="N1409" s="325">
        <v>37.299999999999997</v>
      </c>
      <c r="O1409" s="325">
        <v>17.5</v>
      </c>
      <c r="P1409" s="325">
        <v>41</v>
      </c>
      <c r="Q1409" s="325">
        <v>18.5</v>
      </c>
    </row>
    <row r="1410" spans="1:17" x14ac:dyDescent="0.25">
      <c r="A1410" s="325">
        <v>201718</v>
      </c>
      <c r="B1410" s="325" t="s">
        <v>144</v>
      </c>
      <c r="C1410" s="325" t="s">
        <v>123</v>
      </c>
      <c r="D1410" s="325" t="s">
        <v>38</v>
      </c>
      <c r="E1410" s="325" t="s">
        <v>128</v>
      </c>
      <c r="F1410" s="325" t="s">
        <v>129</v>
      </c>
      <c r="G1410" s="325">
        <v>344</v>
      </c>
      <c r="H1410" s="325" t="s">
        <v>213</v>
      </c>
      <c r="I1410" s="325" t="s">
        <v>214</v>
      </c>
      <c r="J1410" s="325" t="str">
        <f t="shared" si="42"/>
        <v>CharWirralTime in service20 years or more but less than 30 yearsTime in service20 years or more but less than 30 years</v>
      </c>
      <c r="K1410" s="325" t="s">
        <v>479</v>
      </c>
      <c r="L1410" s="325" t="s">
        <v>484</v>
      </c>
      <c r="M1410" s="325" t="str">
        <f t="shared" si="43"/>
        <v>Time in service20 years or more but less than 30 years</v>
      </c>
      <c r="N1410" s="325">
        <v>12.8</v>
      </c>
      <c r="O1410" s="325">
        <v>6</v>
      </c>
      <c r="P1410" s="325">
        <v>13</v>
      </c>
      <c r="Q1410" s="325">
        <v>5.9</v>
      </c>
    </row>
    <row r="1411" spans="1:17" x14ac:dyDescent="0.25">
      <c r="A1411" s="325">
        <v>201718</v>
      </c>
      <c r="B1411" s="325" t="s">
        <v>144</v>
      </c>
      <c r="C1411" s="325" t="s">
        <v>123</v>
      </c>
      <c r="D1411" s="325" t="s">
        <v>38</v>
      </c>
      <c r="E1411" s="325" t="s">
        <v>128</v>
      </c>
      <c r="F1411" s="325" t="s">
        <v>129</v>
      </c>
      <c r="G1411" s="325">
        <v>344</v>
      </c>
      <c r="H1411" s="325" t="s">
        <v>213</v>
      </c>
      <c r="I1411" s="325" t="s">
        <v>214</v>
      </c>
      <c r="J1411" s="325" t="str">
        <f t="shared" ref="J1411:J1474" si="44">CONCATENATE("Char",I1411,K1411,L1411,M1411)</f>
        <v>CharWirralTime in service30 years or moreTime in service30 years or more</v>
      </c>
      <c r="K1411" s="325" t="s">
        <v>479</v>
      </c>
      <c r="L1411" s="325" t="s">
        <v>485</v>
      </c>
      <c r="M1411" s="325" t="str">
        <f t="shared" ref="M1411:M1474" si="45">CONCATENATE(K1411,L1411,)</f>
        <v>Time in service30 years or more</v>
      </c>
      <c r="N1411" s="325">
        <v>9.6</v>
      </c>
      <c r="O1411" s="325">
        <v>4.5</v>
      </c>
      <c r="P1411" s="325">
        <v>11</v>
      </c>
      <c r="Q1411" s="325">
        <v>5</v>
      </c>
    </row>
    <row r="1412" spans="1:17" x14ac:dyDescent="0.25">
      <c r="A1412" s="325">
        <v>201718</v>
      </c>
      <c r="B1412" s="325" t="s">
        <v>144</v>
      </c>
      <c r="C1412" s="325" t="s">
        <v>123</v>
      </c>
      <c r="D1412" s="325" t="s">
        <v>38</v>
      </c>
      <c r="E1412" s="325" t="s">
        <v>130</v>
      </c>
      <c r="F1412" s="325" t="s">
        <v>131</v>
      </c>
      <c r="G1412" s="325">
        <v>370</v>
      </c>
      <c r="H1412" s="325" t="s">
        <v>215</v>
      </c>
      <c r="I1412" s="325" t="s">
        <v>216</v>
      </c>
      <c r="J1412" s="325" t="str">
        <f t="shared" si="44"/>
        <v>CharBarnsleyTime in serviceLess than 2 yearsTime in serviceLess than 2 years</v>
      </c>
      <c r="K1412" s="325" t="s">
        <v>479</v>
      </c>
      <c r="L1412" s="325" t="s">
        <v>480</v>
      </c>
      <c r="M1412" s="325" t="str">
        <f t="shared" si="45"/>
        <v>Time in serviceLess than 2 years</v>
      </c>
      <c r="N1412" s="325">
        <v>37.299999999999997</v>
      </c>
      <c r="O1412" s="325">
        <v>27.6</v>
      </c>
      <c r="P1412" s="325">
        <v>39</v>
      </c>
      <c r="Q1412" s="325">
        <v>26.7</v>
      </c>
    </row>
    <row r="1413" spans="1:17" x14ac:dyDescent="0.25">
      <c r="A1413" s="325">
        <v>201718</v>
      </c>
      <c r="B1413" s="325" t="s">
        <v>144</v>
      </c>
      <c r="C1413" s="325" t="s">
        <v>123</v>
      </c>
      <c r="D1413" s="325" t="s">
        <v>38</v>
      </c>
      <c r="E1413" s="325" t="s">
        <v>130</v>
      </c>
      <c r="F1413" s="325" t="s">
        <v>131</v>
      </c>
      <c r="G1413" s="325">
        <v>370</v>
      </c>
      <c r="H1413" s="325" t="s">
        <v>215</v>
      </c>
      <c r="I1413" s="325" t="s">
        <v>216</v>
      </c>
      <c r="J1413" s="325" t="str">
        <f t="shared" si="44"/>
        <v>CharBarnsleyTime in service2 years or more but less than 5 yearsTime in service2 years or more but less than 5 years</v>
      </c>
      <c r="K1413" s="325" t="s">
        <v>479</v>
      </c>
      <c r="L1413" s="325" t="s">
        <v>481</v>
      </c>
      <c r="M1413" s="325" t="str">
        <f t="shared" si="45"/>
        <v>Time in service2 years or more but less than 5 years</v>
      </c>
      <c r="N1413" s="325">
        <v>37</v>
      </c>
      <c r="O1413" s="325">
        <v>27.3</v>
      </c>
      <c r="P1413" s="325">
        <v>38</v>
      </c>
      <c r="Q1413" s="325">
        <v>26</v>
      </c>
    </row>
    <row r="1414" spans="1:17" x14ac:dyDescent="0.25">
      <c r="A1414" s="325">
        <v>201718</v>
      </c>
      <c r="B1414" s="325" t="s">
        <v>144</v>
      </c>
      <c r="C1414" s="325" t="s">
        <v>123</v>
      </c>
      <c r="D1414" s="325" t="s">
        <v>38</v>
      </c>
      <c r="E1414" s="325" t="s">
        <v>130</v>
      </c>
      <c r="F1414" s="325" t="s">
        <v>131</v>
      </c>
      <c r="G1414" s="325">
        <v>370</v>
      </c>
      <c r="H1414" s="325" t="s">
        <v>215</v>
      </c>
      <c r="I1414" s="325" t="s">
        <v>216</v>
      </c>
      <c r="J1414" s="325" t="str">
        <f t="shared" si="44"/>
        <v>CharBarnsleyTime in service5 years or more but less than 10 yearsTime in service5 years or more but less than 10 years</v>
      </c>
      <c r="K1414" s="325" t="s">
        <v>479</v>
      </c>
      <c r="L1414" s="325" t="s">
        <v>482</v>
      </c>
      <c r="M1414" s="325" t="str">
        <f t="shared" si="45"/>
        <v>Time in service5 years or more but less than 10 years</v>
      </c>
      <c r="N1414" s="325">
        <v>19.8</v>
      </c>
      <c r="O1414" s="325">
        <v>14.6</v>
      </c>
      <c r="P1414" s="325">
        <v>23</v>
      </c>
      <c r="Q1414" s="325">
        <v>15.8</v>
      </c>
    </row>
    <row r="1415" spans="1:17" x14ac:dyDescent="0.25">
      <c r="A1415" s="325">
        <v>201718</v>
      </c>
      <c r="B1415" s="325" t="s">
        <v>144</v>
      </c>
      <c r="C1415" s="325" t="s">
        <v>123</v>
      </c>
      <c r="D1415" s="325" t="s">
        <v>38</v>
      </c>
      <c r="E1415" s="325" t="s">
        <v>130</v>
      </c>
      <c r="F1415" s="325" t="s">
        <v>131</v>
      </c>
      <c r="G1415" s="325">
        <v>370</v>
      </c>
      <c r="H1415" s="325" t="s">
        <v>215</v>
      </c>
      <c r="I1415" s="325" t="s">
        <v>216</v>
      </c>
      <c r="J1415" s="325" t="str">
        <f t="shared" si="44"/>
        <v>CharBarnsleyTime in service10 years or more but less than 20 yearsTime in service10 years or more but less than 20 years</v>
      </c>
      <c r="K1415" s="325" t="s">
        <v>479</v>
      </c>
      <c r="L1415" s="325" t="s">
        <v>483</v>
      </c>
      <c r="M1415" s="325" t="str">
        <f t="shared" si="45"/>
        <v>Time in service10 years or more but less than 20 years</v>
      </c>
      <c r="N1415" s="325">
        <v>41.2</v>
      </c>
      <c r="O1415" s="325">
        <v>30.5</v>
      </c>
      <c r="P1415" s="325">
        <v>46</v>
      </c>
      <c r="Q1415" s="325">
        <v>31.5</v>
      </c>
    </row>
    <row r="1416" spans="1:17" x14ac:dyDescent="0.25">
      <c r="A1416" s="325">
        <v>201718</v>
      </c>
      <c r="B1416" s="325" t="s">
        <v>144</v>
      </c>
      <c r="C1416" s="325" t="s">
        <v>123</v>
      </c>
      <c r="D1416" s="325" t="s">
        <v>38</v>
      </c>
      <c r="E1416" s="325" t="s">
        <v>130</v>
      </c>
      <c r="F1416" s="325" t="s">
        <v>131</v>
      </c>
      <c r="G1416" s="325">
        <v>370</v>
      </c>
      <c r="H1416" s="325" t="s">
        <v>215</v>
      </c>
      <c r="I1416" s="325" t="s">
        <v>216</v>
      </c>
      <c r="J1416" s="325" t="str">
        <f t="shared" si="44"/>
        <v>CharBarnsleyTime in service20 years or more but less than 30 yearsTime in service20 years or more but less than 30 years</v>
      </c>
      <c r="K1416" s="325" t="s">
        <v>479</v>
      </c>
      <c r="L1416" s="325" t="s">
        <v>484</v>
      </c>
      <c r="M1416" s="325" t="str">
        <f t="shared" si="45"/>
        <v>Time in service20 years or more but less than 30 years</v>
      </c>
      <c r="N1416" s="325">
        <v>0</v>
      </c>
      <c r="O1416" s="325">
        <v>0</v>
      </c>
      <c r="P1416" s="325">
        <v>0</v>
      </c>
      <c r="Q1416" s="325">
        <v>0</v>
      </c>
    </row>
    <row r="1417" spans="1:17" x14ac:dyDescent="0.25">
      <c r="A1417" s="325">
        <v>201718</v>
      </c>
      <c r="B1417" s="325" t="s">
        <v>144</v>
      </c>
      <c r="C1417" s="325" t="s">
        <v>123</v>
      </c>
      <c r="D1417" s="325" t="s">
        <v>38</v>
      </c>
      <c r="E1417" s="325" t="s">
        <v>130</v>
      </c>
      <c r="F1417" s="325" t="s">
        <v>131</v>
      </c>
      <c r="G1417" s="325">
        <v>370</v>
      </c>
      <c r="H1417" s="325" t="s">
        <v>215</v>
      </c>
      <c r="I1417" s="325" t="s">
        <v>216</v>
      </c>
      <c r="J1417" s="325" t="str">
        <f t="shared" si="44"/>
        <v>CharBarnsleyTime in service30 years or moreTime in service30 years or more</v>
      </c>
      <c r="K1417" s="325" t="s">
        <v>479</v>
      </c>
      <c r="L1417" s="325" t="s">
        <v>485</v>
      </c>
      <c r="M1417" s="325" t="str">
        <f t="shared" si="45"/>
        <v>Time in service30 years or more</v>
      </c>
      <c r="N1417" s="325">
        <v>0</v>
      </c>
      <c r="O1417" s="325">
        <v>0</v>
      </c>
      <c r="P1417" s="325">
        <v>0</v>
      </c>
      <c r="Q1417" s="325">
        <v>0</v>
      </c>
    </row>
    <row r="1418" spans="1:17" x14ac:dyDescent="0.25">
      <c r="A1418" s="325">
        <v>201718</v>
      </c>
      <c r="B1418" s="325" t="s">
        <v>144</v>
      </c>
      <c r="C1418" s="325" t="s">
        <v>123</v>
      </c>
      <c r="D1418" s="325" t="s">
        <v>38</v>
      </c>
      <c r="E1418" s="325" t="s">
        <v>130</v>
      </c>
      <c r="F1418" s="325" t="s">
        <v>131</v>
      </c>
      <c r="G1418" s="325">
        <v>380</v>
      </c>
      <c r="H1418" s="325" t="s">
        <v>217</v>
      </c>
      <c r="I1418" s="325" t="s">
        <v>218</v>
      </c>
      <c r="J1418" s="325" t="str">
        <f t="shared" si="44"/>
        <v>CharBradfordTime in serviceLess than 2 yearsTime in serviceLess than 2 years</v>
      </c>
      <c r="K1418" s="325" t="s">
        <v>479</v>
      </c>
      <c r="L1418" s="325" t="s">
        <v>480</v>
      </c>
      <c r="M1418" s="325" t="str">
        <f t="shared" si="45"/>
        <v>Time in serviceLess than 2 years</v>
      </c>
      <c r="N1418" s="325">
        <v>139.9</v>
      </c>
      <c r="O1418" s="325">
        <v>37.4</v>
      </c>
      <c r="P1418" s="325">
        <v>146</v>
      </c>
      <c r="Q1418" s="325">
        <v>35.700000000000003</v>
      </c>
    </row>
    <row r="1419" spans="1:17" x14ac:dyDescent="0.25">
      <c r="A1419" s="325">
        <v>201718</v>
      </c>
      <c r="B1419" s="325" t="s">
        <v>144</v>
      </c>
      <c r="C1419" s="325" t="s">
        <v>123</v>
      </c>
      <c r="D1419" s="325" t="s">
        <v>38</v>
      </c>
      <c r="E1419" s="325" t="s">
        <v>130</v>
      </c>
      <c r="F1419" s="325" t="s">
        <v>131</v>
      </c>
      <c r="G1419" s="325">
        <v>380</v>
      </c>
      <c r="H1419" s="325" t="s">
        <v>217</v>
      </c>
      <c r="I1419" s="325" t="s">
        <v>218</v>
      </c>
      <c r="J1419" s="325" t="str">
        <f t="shared" si="44"/>
        <v>CharBradfordTime in service2 years or more but less than 5 yearsTime in service2 years or more but less than 5 years</v>
      </c>
      <c r="K1419" s="325" t="s">
        <v>479</v>
      </c>
      <c r="L1419" s="325" t="s">
        <v>481</v>
      </c>
      <c r="M1419" s="325" t="str">
        <f t="shared" si="45"/>
        <v>Time in service2 years or more but less than 5 years</v>
      </c>
      <c r="N1419" s="325">
        <v>107.5</v>
      </c>
      <c r="O1419" s="325">
        <v>28.7</v>
      </c>
      <c r="P1419" s="325">
        <v>119</v>
      </c>
      <c r="Q1419" s="325">
        <v>29.1</v>
      </c>
    </row>
    <row r="1420" spans="1:17" x14ac:dyDescent="0.25">
      <c r="A1420" s="325">
        <v>201718</v>
      </c>
      <c r="B1420" s="325" t="s">
        <v>144</v>
      </c>
      <c r="C1420" s="325" t="s">
        <v>123</v>
      </c>
      <c r="D1420" s="325" t="s">
        <v>38</v>
      </c>
      <c r="E1420" s="325" t="s">
        <v>130</v>
      </c>
      <c r="F1420" s="325" t="s">
        <v>131</v>
      </c>
      <c r="G1420" s="325">
        <v>380</v>
      </c>
      <c r="H1420" s="325" t="s">
        <v>217</v>
      </c>
      <c r="I1420" s="325" t="s">
        <v>218</v>
      </c>
      <c r="J1420" s="325" t="str">
        <f t="shared" si="44"/>
        <v>CharBradfordTime in service5 years or more but less than 10 yearsTime in service5 years or more but less than 10 years</v>
      </c>
      <c r="K1420" s="325" t="s">
        <v>479</v>
      </c>
      <c r="L1420" s="325" t="s">
        <v>482</v>
      </c>
      <c r="M1420" s="325" t="str">
        <f t="shared" si="45"/>
        <v>Time in service5 years or more but less than 10 years</v>
      </c>
      <c r="N1420" s="325">
        <v>65.400000000000006</v>
      </c>
      <c r="O1420" s="325">
        <v>17.5</v>
      </c>
      <c r="P1420" s="325">
        <v>72</v>
      </c>
      <c r="Q1420" s="325">
        <v>17.600000000000001</v>
      </c>
    </row>
    <row r="1421" spans="1:17" x14ac:dyDescent="0.25">
      <c r="A1421" s="325">
        <v>201718</v>
      </c>
      <c r="B1421" s="325" t="s">
        <v>144</v>
      </c>
      <c r="C1421" s="325" t="s">
        <v>123</v>
      </c>
      <c r="D1421" s="325" t="s">
        <v>38</v>
      </c>
      <c r="E1421" s="325" t="s">
        <v>130</v>
      </c>
      <c r="F1421" s="325" t="s">
        <v>131</v>
      </c>
      <c r="G1421" s="325">
        <v>380</v>
      </c>
      <c r="H1421" s="325" t="s">
        <v>217</v>
      </c>
      <c r="I1421" s="325" t="s">
        <v>218</v>
      </c>
      <c r="J1421" s="325" t="str">
        <f t="shared" si="44"/>
        <v>CharBradfordTime in service10 years or more but less than 20 yearsTime in service10 years or more but less than 20 years</v>
      </c>
      <c r="K1421" s="325" t="s">
        <v>479</v>
      </c>
      <c r="L1421" s="325" t="s">
        <v>483</v>
      </c>
      <c r="M1421" s="325" t="str">
        <f t="shared" si="45"/>
        <v>Time in service10 years or more but less than 20 years</v>
      </c>
      <c r="N1421" s="325">
        <v>60.5</v>
      </c>
      <c r="O1421" s="325">
        <v>16.2</v>
      </c>
      <c r="P1421" s="325">
        <v>71</v>
      </c>
      <c r="Q1421" s="325">
        <v>17.399999999999999</v>
      </c>
    </row>
    <row r="1422" spans="1:17" x14ac:dyDescent="0.25">
      <c r="A1422" s="325">
        <v>201718</v>
      </c>
      <c r="B1422" s="325" t="s">
        <v>144</v>
      </c>
      <c r="C1422" s="325" t="s">
        <v>123</v>
      </c>
      <c r="D1422" s="325" t="s">
        <v>38</v>
      </c>
      <c r="E1422" s="325" t="s">
        <v>130</v>
      </c>
      <c r="F1422" s="325" t="s">
        <v>131</v>
      </c>
      <c r="G1422" s="325">
        <v>380</v>
      </c>
      <c r="H1422" s="325" t="s">
        <v>217</v>
      </c>
      <c r="I1422" s="325" t="s">
        <v>218</v>
      </c>
      <c r="J1422" s="325" t="str">
        <f t="shared" si="44"/>
        <v>CharBradfordTime in service20 years or more but less than 30 yearsTime in service20 years or more but less than 30 years</v>
      </c>
      <c r="K1422" s="325" t="s">
        <v>479</v>
      </c>
      <c r="L1422" s="325" t="s">
        <v>484</v>
      </c>
      <c r="M1422" s="325" t="str">
        <f t="shared" si="45"/>
        <v>Time in service20 years or more but less than 30 years</v>
      </c>
      <c r="N1422" s="325">
        <v>1</v>
      </c>
      <c r="O1422" s="325">
        <v>0.3</v>
      </c>
      <c r="P1422" s="325">
        <v>1</v>
      </c>
      <c r="Q1422" s="325">
        <v>0.2</v>
      </c>
    </row>
    <row r="1423" spans="1:17" x14ac:dyDescent="0.25">
      <c r="A1423" s="325">
        <v>201718</v>
      </c>
      <c r="B1423" s="325" t="s">
        <v>144</v>
      </c>
      <c r="C1423" s="325" t="s">
        <v>123</v>
      </c>
      <c r="D1423" s="325" t="s">
        <v>38</v>
      </c>
      <c r="E1423" s="325" t="s">
        <v>130</v>
      </c>
      <c r="F1423" s="325" t="s">
        <v>131</v>
      </c>
      <c r="G1423" s="325">
        <v>380</v>
      </c>
      <c r="H1423" s="325" t="s">
        <v>217</v>
      </c>
      <c r="I1423" s="325" t="s">
        <v>218</v>
      </c>
      <c r="J1423" s="325" t="str">
        <f t="shared" si="44"/>
        <v>CharBradfordTime in service30 years or moreTime in service30 years or more</v>
      </c>
      <c r="K1423" s="325" t="s">
        <v>479</v>
      </c>
      <c r="L1423" s="325" t="s">
        <v>485</v>
      </c>
      <c r="M1423" s="325" t="str">
        <f t="shared" si="45"/>
        <v>Time in service30 years or more</v>
      </c>
      <c r="N1423" s="325">
        <v>0</v>
      </c>
      <c r="O1423" s="325">
        <v>0</v>
      </c>
      <c r="P1423" s="325">
        <v>0</v>
      </c>
      <c r="Q1423" s="325">
        <v>0</v>
      </c>
    </row>
    <row r="1424" spans="1:17" x14ac:dyDescent="0.25">
      <c r="A1424" s="325">
        <v>201718</v>
      </c>
      <c r="B1424" s="325" t="s">
        <v>144</v>
      </c>
      <c r="C1424" s="325" t="s">
        <v>123</v>
      </c>
      <c r="D1424" s="325" t="s">
        <v>38</v>
      </c>
      <c r="E1424" s="325" t="s">
        <v>130</v>
      </c>
      <c r="F1424" s="325" t="s">
        <v>131</v>
      </c>
      <c r="G1424" s="325">
        <v>381</v>
      </c>
      <c r="H1424" s="325" t="s">
        <v>219</v>
      </c>
      <c r="I1424" s="325" t="s">
        <v>220</v>
      </c>
      <c r="J1424" s="325" t="str">
        <f t="shared" si="44"/>
        <v>CharCalderdaleTime in serviceLess than 2 yearsTime in serviceLess than 2 years</v>
      </c>
      <c r="K1424" s="325" t="s">
        <v>479</v>
      </c>
      <c r="L1424" s="325" t="s">
        <v>480</v>
      </c>
      <c r="M1424" s="325" t="str">
        <f t="shared" si="45"/>
        <v>Time in serviceLess than 2 years</v>
      </c>
      <c r="N1424" s="325">
        <v>41.9</v>
      </c>
      <c r="O1424" s="325">
        <v>30.4</v>
      </c>
      <c r="P1424" s="325">
        <v>43</v>
      </c>
      <c r="Q1424" s="325">
        <v>29.5</v>
      </c>
    </row>
    <row r="1425" spans="1:17" x14ac:dyDescent="0.25">
      <c r="A1425" s="325">
        <v>201718</v>
      </c>
      <c r="B1425" s="325" t="s">
        <v>144</v>
      </c>
      <c r="C1425" s="325" t="s">
        <v>123</v>
      </c>
      <c r="D1425" s="325" t="s">
        <v>38</v>
      </c>
      <c r="E1425" s="325" t="s">
        <v>130</v>
      </c>
      <c r="F1425" s="325" t="s">
        <v>131</v>
      </c>
      <c r="G1425" s="325">
        <v>381</v>
      </c>
      <c r="H1425" s="325" t="s">
        <v>219</v>
      </c>
      <c r="I1425" s="325" t="s">
        <v>220</v>
      </c>
      <c r="J1425" s="325" t="str">
        <f t="shared" si="44"/>
        <v>CharCalderdaleTime in service2 years or more but less than 5 yearsTime in service2 years or more but less than 5 years</v>
      </c>
      <c r="K1425" s="325" t="s">
        <v>479</v>
      </c>
      <c r="L1425" s="325" t="s">
        <v>481</v>
      </c>
      <c r="M1425" s="325" t="str">
        <f t="shared" si="45"/>
        <v>Time in service2 years or more but less than 5 years</v>
      </c>
      <c r="N1425" s="325">
        <v>55.6</v>
      </c>
      <c r="O1425" s="325">
        <v>40.299999999999997</v>
      </c>
      <c r="P1425" s="325">
        <v>59</v>
      </c>
      <c r="Q1425" s="325">
        <v>40.4</v>
      </c>
    </row>
    <row r="1426" spans="1:17" x14ac:dyDescent="0.25">
      <c r="A1426" s="325">
        <v>201718</v>
      </c>
      <c r="B1426" s="325" t="s">
        <v>144</v>
      </c>
      <c r="C1426" s="325" t="s">
        <v>123</v>
      </c>
      <c r="D1426" s="325" t="s">
        <v>38</v>
      </c>
      <c r="E1426" s="325" t="s">
        <v>130</v>
      </c>
      <c r="F1426" s="325" t="s">
        <v>131</v>
      </c>
      <c r="G1426" s="325">
        <v>381</v>
      </c>
      <c r="H1426" s="325" t="s">
        <v>219</v>
      </c>
      <c r="I1426" s="325" t="s">
        <v>220</v>
      </c>
      <c r="J1426" s="325" t="str">
        <f t="shared" si="44"/>
        <v>CharCalderdaleTime in service5 years or more but less than 10 yearsTime in service5 years or more but less than 10 years</v>
      </c>
      <c r="K1426" s="325" t="s">
        <v>479</v>
      </c>
      <c r="L1426" s="325" t="s">
        <v>482</v>
      </c>
      <c r="M1426" s="325" t="str">
        <f t="shared" si="45"/>
        <v>Time in service5 years or more but less than 10 years</v>
      </c>
      <c r="N1426" s="325">
        <v>30.1</v>
      </c>
      <c r="O1426" s="325">
        <v>21.8</v>
      </c>
      <c r="P1426" s="325">
        <v>32</v>
      </c>
      <c r="Q1426" s="325">
        <v>21.9</v>
      </c>
    </row>
    <row r="1427" spans="1:17" x14ac:dyDescent="0.25">
      <c r="A1427" s="325">
        <v>201718</v>
      </c>
      <c r="B1427" s="325" t="s">
        <v>144</v>
      </c>
      <c r="C1427" s="325" t="s">
        <v>123</v>
      </c>
      <c r="D1427" s="325" t="s">
        <v>38</v>
      </c>
      <c r="E1427" s="325" t="s">
        <v>130</v>
      </c>
      <c r="F1427" s="325" t="s">
        <v>131</v>
      </c>
      <c r="G1427" s="325">
        <v>381</v>
      </c>
      <c r="H1427" s="325" t="s">
        <v>219</v>
      </c>
      <c r="I1427" s="325" t="s">
        <v>220</v>
      </c>
      <c r="J1427" s="325" t="str">
        <f t="shared" si="44"/>
        <v>CharCalderdaleTime in service10 years or more but less than 20 yearsTime in service10 years or more but less than 20 years</v>
      </c>
      <c r="K1427" s="325" t="s">
        <v>479</v>
      </c>
      <c r="L1427" s="325" t="s">
        <v>483</v>
      </c>
      <c r="M1427" s="325" t="str">
        <f t="shared" si="45"/>
        <v>Time in service10 years or more but less than 20 years</v>
      </c>
      <c r="N1427" s="325">
        <v>8.3000000000000007</v>
      </c>
      <c r="O1427" s="325">
        <v>6</v>
      </c>
      <c r="P1427" s="325">
        <v>10</v>
      </c>
      <c r="Q1427" s="325">
        <v>6.8</v>
      </c>
    </row>
    <row r="1428" spans="1:17" x14ac:dyDescent="0.25">
      <c r="A1428" s="325">
        <v>201718</v>
      </c>
      <c r="B1428" s="325" t="s">
        <v>144</v>
      </c>
      <c r="C1428" s="325" t="s">
        <v>123</v>
      </c>
      <c r="D1428" s="325" t="s">
        <v>38</v>
      </c>
      <c r="E1428" s="325" t="s">
        <v>130</v>
      </c>
      <c r="F1428" s="325" t="s">
        <v>131</v>
      </c>
      <c r="G1428" s="325">
        <v>381</v>
      </c>
      <c r="H1428" s="325" t="s">
        <v>219</v>
      </c>
      <c r="I1428" s="325" t="s">
        <v>220</v>
      </c>
      <c r="J1428" s="325" t="str">
        <f t="shared" si="44"/>
        <v>CharCalderdaleTime in service20 years or more but less than 30 yearsTime in service20 years or more but less than 30 years</v>
      </c>
      <c r="K1428" s="325" t="s">
        <v>479</v>
      </c>
      <c r="L1428" s="325" t="s">
        <v>484</v>
      </c>
      <c r="M1428" s="325" t="str">
        <f t="shared" si="45"/>
        <v>Time in service20 years or more but less than 30 years</v>
      </c>
      <c r="N1428" s="325">
        <v>1</v>
      </c>
      <c r="O1428" s="325">
        <v>0.7</v>
      </c>
      <c r="P1428" s="325">
        <v>1</v>
      </c>
      <c r="Q1428" s="325">
        <v>0.7</v>
      </c>
    </row>
    <row r="1429" spans="1:17" x14ac:dyDescent="0.25">
      <c r="A1429" s="325">
        <v>201718</v>
      </c>
      <c r="B1429" s="325" t="s">
        <v>144</v>
      </c>
      <c r="C1429" s="325" t="s">
        <v>123</v>
      </c>
      <c r="D1429" s="325" t="s">
        <v>38</v>
      </c>
      <c r="E1429" s="325" t="s">
        <v>130</v>
      </c>
      <c r="F1429" s="325" t="s">
        <v>131</v>
      </c>
      <c r="G1429" s="325">
        <v>381</v>
      </c>
      <c r="H1429" s="325" t="s">
        <v>219</v>
      </c>
      <c r="I1429" s="325" t="s">
        <v>220</v>
      </c>
      <c r="J1429" s="325" t="str">
        <f t="shared" si="44"/>
        <v>CharCalderdaleTime in service30 years or moreTime in service30 years or more</v>
      </c>
      <c r="K1429" s="325" t="s">
        <v>479</v>
      </c>
      <c r="L1429" s="325" t="s">
        <v>485</v>
      </c>
      <c r="M1429" s="325" t="str">
        <f t="shared" si="45"/>
        <v>Time in service30 years or more</v>
      </c>
      <c r="N1429" s="325">
        <v>1</v>
      </c>
      <c r="O1429" s="325">
        <v>0.7</v>
      </c>
      <c r="P1429" s="325">
        <v>1</v>
      </c>
      <c r="Q1429" s="325">
        <v>0.7</v>
      </c>
    </row>
    <row r="1430" spans="1:17" x14ac:dyDescent="0.25">
      <c r="A1430" s="325">
        <v>201718</v>
      </c>
      <c r="B1430" s="325" t="s">
        <v>144</v>
      </c>
      <c r="C1430" s="325" t="s">
        <v>123</v>
      </c>
      <c r="D1430" s="325" t="s">
        <v>38</v>
      </c>
      <c r="E1430" s="325" t="s">
        <v>130</v>
      </c>
      <c r="F1430" s="325" t="s">
        <v>131</v>
      </c>
      <c r="G1430" s="325">
        <v>371</v>
      </c>
      <c r="H1430" s="325" t="s">
        <v>221</v>
      </c>
      <c r="I1430" s="325" t="s">
        <v>222</v>
      </c>
      <c r="J1430" s="325" t="str">
        <f t="shared" si="44"/>
        <v>CharDoncasterTime in serviceLess than 2 yearsTime in serviceLess than 2 years</v>
      </c>
      <c r="K1430" s="325" t="s">
        <v>479</v>
      </c>
      <c r="L1430" s="325" t="s">
        <v>480</v>
      </c>
      <c r="M1430" s="325" t="str">
        <f t="shared" si="45"/>
        <v>Time in serviceLess than 2 years</v>
      </c>
      <c r="N1430" s="325">
        <v>62.9</v>
      </c>
      <c r="O1430" s="325">
        <v>31.8</v>
      </c>
      <c r="P1430" s="325">
        <v>66</v>
      </c>
      <c r="Q1430" s="325">
        <v>31.6</v>
      </c>
    </row>
    <row r="1431" spans="1:17" x14ac:dyDescent="0.25">
      <c r="A1431" s="325">
        <v>201718</v>
      </c>
      <c r="B1431" s="325" t="s">
        <v>144</v>
      </c>
      <c r="C1431" s="325" t="s">
        <v>123</v>
      </c>
      <c r="D1431" s="325" t="s">
        <v>38</v>
      </c>
      <c r="E1431" s="325" t="s">
        <v>130</v>
      </c>
      <c r="F1431" s="325" t="s">
        <v>131</v>
      </c>
      <c r="G1431" s="325">
        <v>371</v>
      </c>
      <c r="H1431" s="325" t="s">
        <v>221</v>
      </c>
      <c r="I1431" s="325" t="s">
        <v>222</v>
      </c>
      <c r="J1431" s="325" t="str">
        <f t="shared" si="44"/>
        <v>CharDoncasterTime in service2 years or more but less than 5 yearsTime in service2 years or more but less than 5 years</v>
      </c>
      <c r="K1431" s="325" t="s">
        <v>479</v>
      </c>
      <c r="L1431" s="325" t="s">
        <v>481</v>
      </c>
      <c r="M1431" s="325" t="str">
        <f t="shared" si="45"/>
        <v>Time in service2 years or more but less than 5 years</v>
      </c>
      <c r="N1431" s="325">
        <v>69.400000000000006</v>
      </c>
      <c r="O1431" s="325">
        <v>35.1</v>
      </c>
      <c r="P1431" s="325">
        <v>73</v>
      </c>
      <c r="Q1431" s="325">
        <v>34.9</v>
      </c>
    </row>
    <row r="1432" spans="1:17" x14ac:dyDescent="0.25">
      <c r="A1432" s="325">
        <v>201718</v>
      </c>
      <c r="B1432" s="325" t="s">
        <v>144</v>
      </c>
      <c r="C1432" s="325" t="s">
        <v>123</v>
      </c>
      <c r="D1432" s="325" t="s">
        <v>38</v>
      </c>
      <c r="E1432" s="325" t="s">
        <v>130</v>
      </c>
      <c r="F1432" s="325" t="s">
        <v>131</v>
      </c>
      <c r="G1432" s="325">
        <v>371</v>
      </c>
      <c r="H1432" s="325" t="s">
        <v>221</v>
      </c>
      <c r="I1432" s="325" t="s">
        <v>222</v>
      </c>
      <c r="J1432" s="325" t="str">
        <f t="shared" si="44"/>
        <v>CharDoncasterTime in service5 years or more but less than 10 yearsTime in service5 years or more but less than 10 years</v>
      </c>
      <c r="K1432" s="325" t="s">
        <v>479</v>
      </c>
      <c r="L1432" s="325" t="s">
        <v>482</v>
      </c>
      <c r="M1432" s="325" t="str">
        <f t="shared" si="45"/>
        <v>Time in service5 years or more but less than 10 years</v>
      </c>
      <c r="N1432" s="325">
        <v>30.8</v>
      </c>
      <c r="O1432" s="325">
        <v>15.6</v>
      </c>
      <c r="P1432" s="325">
        <v>34</v>
      </c>
      <c r="Q1432" s="325">
        <v>16.3</v>
      </c>
    </row>
    <row r="1433" spans="1:17" x14ac:dyDescent="0.25">
      <c r="A1433" s="325">
        <v>201718</v>
      </c>
      <c r="B1433" s="325" t="s">
        <v>144</v>
      </c>
      <c r="C1433" s="325" t="s">
        <v>123</v>
      </c>
      <c r="D1433" s="325" t="s">
        <v>38</v>
      </c>
      <c r="E1433" s="325" t="s">
        <v>130</v>
      </c>
      <c r="F1433" s="325" t="s">
        <v>131</v>
      </c>
      <c r="G1433" s="325">
        <v>371</v>
      </c>
      <c r="H1433" s="325" t="s">
        <v>221</v>
      </c>
      <c r="I1433" s="325" t="s">
        <v>222</v>
      </c>
      <c r="J1433" s="325" t="str">
        <f t="shared" si="44"/>
        <v>CharDoncasterTime in service10 years or more but less than 20 yearsTime in service10 years or more but less than 20 years</v>
      </c>
      <c r="K1433" s="325" t="s">
        <v>479</v>
      </c>
      <c r="L1433" s="325" t="s">
        <v>483</v>
      </c>
      <c r="M1433" s="325" t="str">
        <f t="shared" si="45"/>
        <v>Time in service10 years or more but less than 20 years</v>
      </c>
      <c r="N1433" s="325">
        <v>24.8</v>
      </c>
      <c r="O1433" s="325">
        <v>12.6</v>
      </c>
      <c r="P1433" s="325">
        <v>25</v>
      </c>
      <c r="Q1433" s="325">
        <v>12</v>
      </c>
    </row>
    <row r="1434" spans="1:17" x14ac:dyDescent="0.25">
      <c r="A1434" s="325">
        <v>201718</v>
      </c>
      <c r="B1434" s="325" t="s">
        <v>144</v>
      </c>
      <c r="C1434" s="325" t="s">
        <v>123</v>
      </c>
      <c r="D1434" s="325" t="s">
        <v>38</v>
      </c>
      <c r="E1434" s="325" t="s">
        <v>130</v>
      </c>
      <c r="F1434" s="325" t="s">
        <v>131</v>
      </c>
      <c r="G1434" s="325">
        <v>371</v>
      </c>
      <c r="H1434" s="325" t="s">
        <v>221</v>
      </c>
      <c r="I1434" s="325" t="s">
        <v>222</v>
      </c>
      <c r="J1434" s="325" t="str">
        <f t="shared" si="44"/>
        <v>CharDoncasterTime in service20 years or more but less than 30 yearsTime in service20 years or more but less than 30 years</v>
      </c>
      <c r="K1434" s="325" t="s">
        <v>479</v>
      </c>
      <c r="L1434" s="325" t="s">
        <v>484</v>
      </c>
      <c r="M1434" s="325" t="str">
        <f t="shared" si="45"/>
        <v>Time in service20 years or more but less than 30 years</v>
      </c>
      <c r="N1434" s="325">
        <v>8.6999999999999993</v>
      </c>
      <c r="O1434" s="325">
        <v>4.4000000000000004</v>
      </c>
      <c r="P1434" s="325">
        <v>10</v>
      </c>
      <c r="Q1434" s="325">
        <v>4.8</v>
      </c>
    </row>
    <row r="1435" spans="1:17" x14ac:dyDescent="0.25">
      <c r="A1435" s="325">
        <v>201718</v>
      </c>
      <c r="B1435" s="325" t="s">
        <v>144</v>
      </c>
      <c r="C1435" s="325" t="s">
        <v>123</v>
      </c>
      <c r="D1435" s="325" t="s">
        <v>38</v>
      </c>
      <c r="E1435" s="325" t="s">
        <v>130</v>
      </c>
      <c r="F1435" s="325" t="s">
        <v>131</v>
      </c>
      <c r="G1435" s="325">
        <v>371</v>
      </c>
      <c r="H1435" s="325" t="s">
        <v>221</v>
      </c>
      <c r="I1435" s="325" t="s">
        <v>222</v>
      </c>
      <c r="J1435" s="325" t="str">
        <f t="shared" si="44"/>
        <v>CharDoncasterTime in service30 years or moreTime in service30 years or more</v>
      </c>
      <c r="K1435" s="325" t="s">
        <v>479</v>
      </c>
      <c r="L1435" s="325" t="s">
        <v>485</v>
      </c>
      <c r="M1435" s="325" t="str">
        <f t="shared" si="45"/>
        <v>Time in service30 years or more</v>
      </c>
      <c r="N1435" s="325">
        <v>1</v>
      </c>
      <c r="O1435" s="325">
        <v>0.5</v>
      </c>
      <c r="P1435" s="325">
        <v>1</v>
      </c>
      <c r="Q1435" s="325">
        <v>0.5</v>
      </c>
    </row>
    <row r="1436" spans="1:17" x14ac:dyDescent="0.25">
      <c r="A1436" s="325">
        <v>201718</v>
      </c>
      <c r="B1436" s="325" t="s">
        <v>144</v>
      </c>
      <c r="C1436" s="325" t="s">
        <v>123</v>
      </c>
      <c r="D1436" s="325" t="s">
        <v>38</v>
      </c>
      <c r="E1436" s="325" t="s">
        <v>130</v>
      </c>
      <c r="F1436" s="325" t="s">
        <v>131</v>
      </c>
      <c r="G1436" s="325">
        <v>811</v>
      </c>
      <c r="H1436" s="325" t="s">
        <v>223</v>
      </c>
      <c r="I1436" s="325" t="s">
        <v>224</v>
      </c>
      <c r="J1436" s="325" t="str">
        <f t="shared" si="44"/>
        <v>CharEast Riding of YorkshireTime in serviceLess than 2 yearsTime in serviceLess than 2 years</v>
      </c>
      <c r="K1436" s="325" t="s">
        <v>479</v>
      </c>
      <c r="L1436" s="325" t="s">
        <v>480</v>
      </c>
      <c r="M1436" s="325" t="str">
        <f t="shared" si="45"/>
        <v>Time in serviceLess than 2 years</v>
      </c>
      <c r="N1436" s="325">
        <v>37.1</v>
      </c>
      <c r="O1436" s="325">
        <v>25.5</v>
      </c>
      <c r="P1436" s="325">
        <v>39</v>
      </c>
      <c r="Q1436" s="325">
        <v>24.8</v>
      </c>
    </row>
    <row r="1437" spans="1:17" x14ac:dyDescent="0.25">
      <c r="A1437" s="325">
        <v>201718</v>
      </c>
      <c r="B1437" s="325" t="s">
        <v>144</v>
      </c>
      <c r="C1437" s="325" t="s">
        <v>123</v>
      </c>
      <c r="D1437" s="325" t="s">
        <v>38</v>
      </c>
      <c r="E1437" s="325" t="s">
        <v>130</v>
      </c>
      <c r="F1437" s="325" t="s">
        <v>131</v>
      </c>
      <c r="G1437" s="325">
        <v>811</v>
      </c>
      <c r="H1437" s="325" t="s">
        <v>223</v>
      </c>
      <c r="I1437" s="325" t="s">
        <v>224</v>
      </c>
      <c r="J1437" s="325" t="str">
        <f t="shared" si="44"/>
        <v>CharEast Riding of YorkshireTime in service2 years or more but less than 5 yearsTime in service2 years or more but less than 5 years</v>
      </c>
      <c r="K1437" s="325" t="s">
        <v>479</v>
      </c>
      <c r="L1437" s="325" t="s">
        <v>481</v>
      </c>
      <c r="M1437" s="325" t="str">
        <f t="shared" si="45"/>
        <v>Time in service2 years or more but less than 5 years</v>
      </c>
      <c r="N1437" s="325">
        <v>31.3</v>
      </c>
      <c r="O1437" s="325">
        <v>21.5</v>
      </c>
      <c r="P1437" s="325">
        <v>35</v>
      </c>
      <c r="Q1437" s="325">
        <v>22.3</v>
      </c>
    </row>
    <row r="1438" spans="1:17" x14ac:dyDescent="0.25">
      <c r="A1438" s="325">
        <v>201718</v>
      </c>
      <c r="B1438" s="325" t="s">
        <v>144</v>
      </c>
      <c r="C1438" s="325" t="s">
        <v>123</v>
      </c>
      <c r="D1438" s="325" t="s">
        <v>38</v>
      </c>
      <c r="E1438" s="325" t="s">
        <v>130</v>
      </c>
      <c r="F1438" s="325" t="s">
        <v>131</v>
      </c>
      <c r="G1438" s="325">
        <v>811</v>
      </c>
      <c r="H1438" s="325" t="s">
        <v>223</v>
      </c>
      <c r="I1438" s="325" t="s">
        <v>224</v>
      </c>
      <c r="J1438" s="325" t="str">
        <f t="shared" si="44"/>
        <v>CharEast Riding of YorkshireTime in service5 years or more but less than 10 yearsTime in service5 years or more but less than 10 years</v>
      </c>
      <c r="K1438" s="325" t="s">
        <v>479</v>
      </c>
      <c r="L1438" s="325" t="s">
        <v>482</v>
      </c>
      <c r="M1438" s="325" t="str">
        <f t="shared" si="45"/>
        <v>Time in service5 years or more but less than 10 years</v>
      </c>
      <c r="N1438" s="325">
        <v>23.9</v>
      </c>
      <c r="O1438" s="325">
        <v>16.399999999999999</v>
      </c>
      <c r="P1438" s="325">
        <v>26</v>
      </c>
      <c r="Q1438" s="325">
        <v>16.600000000000001</v>
      </c>
    </row>
    <row r="1439" spans="1:17" x14ac:dyDescent="0.25">
      <c r="A1439" s="325">
        <v>201718</v>
      </c>
      <c r="B1439" s="325" t="s">
        <v>144</v>
      </c>
      <c r="C1439" s="325" t="s">
        <v>123</v>
      </c>
      <c r="D1439" s="325" t="s">
        <v>38</v>
      </c>
      <c r="E1439" s="325" t="s">
        <v>130</v>
      </c>
      <c r="F1439" s="325" t="s">
        <v>131</v>
      </c>
      <c r="G1439" s="325">
        <v>811</v>
      </c>
      <c r="H1439" s="325" t="s">
        <v>223</v>
      </c>
      <c r="I1439" s="325" t="s">
        <v>224</v>
      </c>
      <c r="J1439" s="325" t="str">
        <f t="shared" si="44"/>
        <v>CharEast Riding of YorkshireTime in service10 years or more but less than 20 yearsTime in service10 years or more but less than 20 years</v>
      </c>
      <c r="K1439" s="325" t="s">
        <v>479</v>
      </c>
      <c r="L1439" s="325" t="s">
        <v>483</v>
      </c>
      <c r="M1439" s="325" t="str">
        <f t="shared" si="45"/>
        <v>Time in service10 years or more but less than 20 years</v>
      </c>
      <c r="N1439" s="325">
        <v>37.700000000000003</v>
      </c>
      <c r="O1439" s="325">
        <v>25.9</v>
      </c>
      <c r="P1439" s="325">
        <v>40</v>
      </c>
      <c r="Q1439" s="325">
        <v>25.5</v>
      </c>
    </row>
    <row r="1440" spans="1:17" x14ac:dyDescent="0.25">
      <c r="A1440" s="325">
        <v>201718</v>
      </c>
      <c r="B1440" s="325" t="s">
        <v>144</v>
      </c>
      <c r="C1440" s="325" t="s">
        <v>123</v>
      </c>
      <c r="D1440" s="325" t="s">
        <v>38</v>
      </c>
      <c r="E1440" s="325" t="s">
        <v>130</v>
      </c>
      <c r="F1440" s="325" t="s">
        <v>131</v>
      </c>
      <c r="G1440" s="325">
        <v>811</v>
      </c>
      <c r="H1440" s="325" t="s">
        <v>223</v>
      </c>
      <c r="I1440" s="325" t="s">
        <v>224</v>
      </c>
      <c r="J1440" s="325" t="str">
        <f t="shared" si="44"/>
        <v>CharEast Riding of YorkshireTime in service20 years or more but less than 30 yearsTime in service20 years or more but less than 30 years</v>
      </c>
      <c r="K1440" s="325" t="s">
        <v>479</v>
      </c>
      <c r="L1440" s="325" t="s">
        <v>484</v>
      </c>
      <c r="M1440" s="325" t="str">
        <f t="shared" si="45"/>
        <v>Time in service20 years or more but less than 30 years</v>
      </c>
      <c r="N1440" s="325">
        <v>12.5</v>
      </c>
      <c r="O1440" s="325">
        <v>8.6</v>
      </c>
      <c r="P1440" s="325">
        <v>13</v>
      </c>
      <c r="Q1440" s="325">
        <v>8.3000000000000007</v>
      </c>
    </row>
    <row r="1441" spans="1:17" x14ac:dyDescent="0.25">
      <c r="A1441" s="325">
        <v>201718</v>
      </c>
      <c r="B1441" s="325" t="s">
        <v>144</v>
      </c>
      <c r="C1441" s="325" t="s">
        <v>123</v>
      </c>
      <c r="D1441" s="325" t="s">
        <v>38</v>
      </c>
      <c r="E1441" s="325" t="s">
        <v>130</v>
      </c>
      <c r="F1441" s="325" t="s">
        <v>131</v>
      </c>
      <c r="G1441" s="325">
        <v>811</v>
      </c>
      <c r="H1441" s="325" t="s">
        <v>223</v>
      </c>
      <c r="I1441" s="325" t="s">
        <v>224</v>
      </c>
      <c r="J1441" s="325" t="str">
        <f t="shared" si="44"/>
        <v>CharEast Riding of YorkshireTime in service30 years or moreTime in service30 years or more</v>
      </c>
      <c r="K1441" s="325" t="s">
        <v>479</v>
      </c>
      <c r="L1441" s="325" t="s">
        <v>485</v>
      </c>
      <c r="M1441" s="325" t="str">
        <f t="shared" si="45"/>
        <v>Time in service30 years or more</v>
      </c>
      <c r="N1441" s="325">
        <v>3</v>
      </c>
      <c r="O1441" s="325">
        <v>2</v>
      </c>
      <c r="P1441" s="325">
        <v>4</v>
      </c>
      <c r="Q1441" s="325">
        <v>2.5</v>
      </c>
    </row>
    <row r="1442" spans="1:17" x14ac:dyDescent="0.25">
      <c r="A1442" s="325">
        <v>201718</v>
      </c>
      <c r="B1442" s="325" t="s">
        <v>144</v>
      </c>
      <c r="C1442" s="325" t="s">
        <v>123</v>
      </c>
      <c r="D1442" s="325" t="s">
        <v>38</v>
      </c>
      <c r="E1442" s="325" t="s">
        <v>130</v>
      </c>
      <c r="F1442" s="325" t="s">
        <v>131</v>
      </c>
      <c r="G1442" s="325">
        <v>810</v>
      </c>
      <c r="H1442" s="325" t="s">
        <v>225</v>
      </c>
      <c r="I1442" s="325" t="s">
        <v>226</v>
      </c>
      <c r="J1442" s="325" t="str">
        <f t="shared" si="44"/>
        <v>CharKingston Upon Hull City ofTime in serviceLess than 2 yearsTime in serviceLess than 2 years</v>
      </c>
      <c r="K1442" s="325" t="s">
        <v>479</v>
      </c>
      <c r="L1442" s="325" t="s">
        <v>480</v>
      </c>
      <c r="M1442" s="325" t="str">
        <f t="shared" si="45"/>
        <v>Time in serviceLess than 2 years</v>
      </c>
      <c r="N1442" s="325">
        <v>54.2</v>
      </c>
      <c r="O1442" s="325">
        <v>20.6</v>
      </c>
      <c r="P1442" s="325">
        <v>58</v>
      </c>
      <c r="Q1442" s="325">
        <v>20.399999999999999</v>
      </c>
    </row>
    <row r="1443" spans="1:17" x14ac:dyDescent="0.25">
      <c r="A1443" s="325">
        <v>201718</v>
      </c>
      <c r="B1443" s="325" t="s">
        <v>144</v>
      </c>
      <c r="C1443" s="325" t="s">
        <v>123</v>
      </c>
      <c r="D1443" s="325" t="s">
        <v>38</v>
      </c>
      <c r="E1443" s="325" t="s">
        <v>130</v>
      </c>
      <c r="F1443" s="325" t="s">
        <v>131</v>
      </c>
      <c r="G1443" s="325">
        <v>810</v>
      </c>
      <c r="H1443" s="325" t="s">
        <v>225</v>
      </c>
      <c r="I1443" s="325" t="s">
        <v>226</v>
      </c>
      <c r="J1443" s="325" t="str">
        <f t="shared" si="44"/>
        <v>CharKingston Upon Hull City ofTime in service2 years or more but less than 5 yearsTime in service2 years or more but less than 5 years</v>
      </c>
      <c r="K1443" s="325" t="s">
        <v>479</v>
      </c>
      <c r="L1443" s="325" t="s">
        <v>481</v>
      </c>
      <c r="M1443" s="325" t="str">
        <f t="shared" si="45"/>
        <v>Time in service2 years or more but less than 5 years</v>
      </c>
      <c r="N1443" s="325">
        <v>27</v>
      </c>
      <c r="O1443" s="325">
        <v>10.3</v>
      </c>
      <c r="P1443" s="325">
        <v>28</v>
      </c>
      <c r="Q1443" s="325">
        <v>9.9</v>
      </c>
    </row>
    <row r="1444" spans="1:17" x14ac:dyDescent="0.25">
      <c r="A1444" s="325">
        <v>201718</v>
      </c>
      <c r="B1444" s="325" t="s">
        <v>144</v>
      </c>
      <c r="C1444" s="325" t="s">
        <v>123</v>
      </c>
      <c r="D1444" s="325" t="s">
        <v>38</v>
      </c>
      <c r="E1444" s="325" t="s">
        <v>130</v>
      </c>
      <c r="F1444" s="325" t="s">
        <v>131</v>
      </c>
      <c r="G1444" s="325">
        <v>810</v>
      </c>
      <c r="H1444" s="325" t="s">
        <v>225</v>
      </c>
      <c r="I1444" s="325" t="s">
        <v>226</v>
      </c>
      <c r="J1444" s="325" t="str">
        <f t="shared" si="44"/>
        <v>CharKingston Upon Hull City ofTime in service5 years or more but less than 10 yearsTime in service5 years or more but less than 10 years</v>
      </c>
      <c r="K1444" s="325" t="s">
        <v>479</v>
      </c>
      <c r="L1444" s="325" t="s">
        <v>482</v>
      </c>
      <c r="M1444" s="325" t="str">
        <f t="shared" si="45"/>
        <v>Time in service5 years or more but less than 10 years</v>
      </c>
      <c r="N1444" s="325">
        <v>42.6</v>
      </c>
      <c r="O1444" s="325">
        <v>16.2</v>
      </c>
      <c r="P1444" s="325">
        <v>46</v>
      </c>
      <c r="Q1444" s="325">
        <v>16.2</v>
      </c>
    </row>
    <row r="1445" spans="1:17" x14ac:dyDescent="0.25">
      <c r="A1445" s="325">
        <v>201718</v>
      </c>
      <c r="B1445" s="325" t="s">
        <v>144</v>
      </c>
      <c r="C1445" s="325" t="s">
        <v>123</v>
      </c>
      <c r="D1445" s="325" t="s">
        <v>38</v>
      </c>
      <c r="E1445" s="325" t="s">
        <v>130</v>
      </c>
      <c r="F1445" s="325" t="s">
        <v>131</v>
      </c>
      <c r="G1445" s="325">
        <v>810</v>
      </c>
      <c r="H1445" s="325" t="s">
        <v>225</v>
      </c>
      <c r="I1445" s="325" t="s">
        <v>226</v>
      </c>
      <c r="J1445" s="325" t="str">
        <f t="shared" si="44"/>
        <v>CharKingston Upon Hull City ofTime in service10 years or more but less than 20 yearsTime in service10 years or more but less than 20 years</v>
      </c>
      <c r="K1445" s="325" t="s">
        <v>479</v>
      </c>
      <c r="L1445" s="325" t="s">
        <v>483</v>
      </c>
      <c r="M1445" s="325" t="str">
        <f t="shared" si="45"/>
        <v>Time in service10 years or more but less than 20 years</v>
      </c>
      <c r="N1445" s="325">
        <v>106.5</v>
      </c>
      <c r="O1445" s="325">
        <v>40.5</v>
      </c>
      <c r="P1445" s="325">
        <v>118</v>
      </c>
      <c r="Q1445" s="325">
        <v>41.5</v>
      </c>
    </row>
    <row r="1446" spans="1:17" x14ac:dyDescent="0.25">
      <c r="A1446" s="325">
        <v>201718</v>
      </c>
      <c r="B1446" s="325" t="s">
        <v>144</v>
      </c>
      <c r="C1446" s="325" t="s">
        <v>123</v>
      </c>
      <c r="D1446" s="325" t="s">
        <v>38</v>
      </c>
      <c r="E1446" s="325" t="s">
        <v>130</v>
      </c>
      <c r="F1446" s="325" t="s">
        <v>131</v>
      </c>
      <c r="G1446" s="325">
        <v>810</v>
      </c>
      <c r="H1446" s="325" t="s">
        <v>225</v>
      </c>
      <c r="I1446" s="325" t="s">
        <v>226</v>
      </c>
      <c r="J1446" s="325" t="str">
        <f t="shared" si="44"/>
        <v>CharKingston Upon Hull City ofTime in service20 years or more but less than 30 yearsTime in service20 years or more but less than 30 years</v>
      </c>
      <c r="K1446" s="325" t="s">
        <v>479</v>
      </c>
      <c r="L1446" s="325" t="s">
        <v>484</v>
      </c>
      <c r="M1446" s="325" t="str">
        <f t="shared" si="45"/>
        <v>Time in service20 years or more but less than 30 years</v>
      </c>
      <c r="N1446" s="325">
        <v>25.8</v>
      </c>
      <c r="O1446" s="325">
        <v>9.8000000000000007</v>
      </c>
      <c r="P1446" s="325">
        <v>27</v>
      </c>
      <c r="Q1446" s="325">
        <v>9.5</v>
      </c>
    </row>
    <row r="1447" spans="1:17" x14ac:dyDescent="0.25">
      <c r="A1447" s="325">
        <v>201718</v>
      </c>
      <c r="B1447" s="325" t="s">
        <v>144</v>
      </c>
      <c r="C1447" s="325" t="s">
        <v>123</v>
      </c>
      <c r="D1447" s="325" t="s">
        <v>38</v>
      </c>
      <c r="E1447" s="325" t="s">
        <v>130</v>
      </c>
      <c r="F1447" s="325" t="s">
        <v>131</v>
      </c>
      <c r="G1447" s="325">
        <v>810</v>
      </c>
      <c r="H1447" s="325" t="s">
        <v>225</v>
      </c>
      <c r="I1447" s="325" t="s">
        <v>226</v>
      </c>
      <c r="J1447" s="325" t="str">
        <f t="shared" si="44"/>
        <v>CharKingston Upon Hull City ofTime in service30 years or moreTime in service30 years or more</v>
      </c>
      <c r="K1447" s="325" t="s">
        <v>479</v>
      </c>
      <c r="L1447" s="325" t="s">
        <v>485</v>
      </c>
      <c r="M1447" s="325" t="str">
        <f t="shared" si="45"/>
        <v>Time in service30 years or more</v>
      </c>
      <c r="N1447" s="325">
        <v>7</v>
      </c>
      <c r="O1447" s="325">
        <v>2.7</v>
      </c>
      <c r="P1447" s="325">
        <v>7</v>
      </c>
      <c r="Q1447" s="325">
        <v>2.5</v>
      </c>
    </row>
    <row r="1448" spans="1:17" x14ac:dyDescent="0.25">
      <c r="A1448" s="325">
        <v>201718</v>
      </c>
      <c r="B1448" s="325" t="s">
        <v>144</v>
      </c>
      <c r="C1448" s="325" t="s">
        <v>123</v>
      </c>
      <c r="D1448" s="325" t="s">
        <v>38</v>
      </c>
      <c r="E1448" s="325" t="s">
        <v>130</v>
      </c>
      <c r="F1448" s="325" t="s">
        <v>131</v>
      </c>
      <c r="G1448" s="325">
        <v>382</v>
      </c>
      <c r="H1448" s="325" t="s">
        <v>227</v>
      </c>
      <c r="I1448" s="325" t="s">
        <v>228</v>
      </c>
      <c r="J1448" s="325" t="str">
        <f t="shared" si="44"/>
        <v>CharKirkleesTime in serviceLess than 2 yearsTime in serviceLess than 2 years</v>
      </c>
      <c r="K1448" s="325" t="s">
        <v>479</v>
      </c>
      <c r="L1448" s="325" t="s">
        <v>480</v>
      </c>
      <c r="M1448" s="325" t="str">
        <f t="shared" si="45"/>
        <v>Time in serviceLess than 2 years</v>
      </c>
      <c r="N1448" s="325">
        <v>96.1</v>
      </c>
      <c r="O1448" s="325">
        <v>35.5</v>
      </c>
      <c r="P1448" s="325">
        <v>98</v>
      </c>
      <c r="Q1448" s="325">
        <v>33.9</v>
      </c>
    </row>
    <row r="1449" spans="1:17" x14ac:dyDescent="0.25">
      <c r="A1449" s="325">
        <v>201718</v>
      </c>
      <c r="B1449" s="325" t="s">
        <v>144</v>
      </c>
      <c r="C1449" s="325" t="s">
        <v>123</v>
      </c>
      <c r="D1449" s="325" t="s">
        <v>38</v>
      </c>
      <c r="E1449" s="325" t="s">
        <v>130</v>
      </c>
      <c r="F1449" s="325" t="s">
        <v>131</v>
      </c>
      <c r="G1449" s="325">
        <v>382</v>
      </c>
      <c r="H1449" s="325" t="s">
        <v>227</v>
      </c>
      <c r="I1449" s="325" t="s">
        <v>228</v>
      </c>
      <c r="J1449" s="325" t="str">
        <f t="shared" si="44"/>
        <v>CharKirkleesTime in service2 years or more but less than 5 yearsTime in service2 years or more but less than 5 years</v>
      </c>
      <c r="K1449" s="325" t="s">
        <v>479</v>
      </c>
      <c r="L1449" s="325" t="s">
        <v>481</v>
      </c>
      <c r="M1449" s="325" t="str">
        <f t="shared" si="45"/>
        <v>Time in service2 years or more but less than 5 years</v>
      </c>
      <c r="N1449" s="325">
        <v>51</v>
      </c>
      <c r="O1449" s="325">
        <v>18.8</v>
      </c>
      <c r="P1449" s="325">
        <v>57</v>
      </c>
      <c r="Q1449" s="325">
        <v>19.7</v>
      </c>
    </row>
    <row r="1450" spans="1:17" x14ac:dyDescent="0.25">
      <c r="A1450" s="325">
        <v>201718</v>
      </c>
      <c r="B1450" s="325" t="s">
        <v>144</v>
      </c>
      <c r="C1450" s="325" t="s">
        <v>123</v>
      </c>
      <c r="D1450" s="325" t="s">
        <v>38</v>
      </c>
      <c r="E1450" s="325" t="s">
        <v>130</v>
      </c>
      <c r="F1450" s="325" t="s">
        <v>131</v>
      </c>
      <c r="G1450" s="325">
        <v>382</v>
      </c>
      <c r="H1450" s="325" t="s">
        <v>227</v>
      </c>
      <c r="I1450" s="325" t="s">
        <v>228</v>
      </c>
      <c r="J1450" s="325" t="str">
        <f t="shared" si="44"/>
        <v>CharKirkleesTime in service5 years or more but less than 10 yearsTime in service5 years or more but less than 10 years</v>
      </c>
      <c r="K1450" s="325" t="s">
        <v>479</v>
      </c>
      <c r="L1450" s="325" t="s">
        <v>482</v>
      </c>
      <c r="M1450" s="325" t="str">
        <f t="shared" si="45"/>
        <v>Time in service5 years or more but less than 10 years</v>
      </c>
      <c r="N1450" s="325">
        <v>48.8</v>
      </c>
      <c r="O1450" s="325">
        <v>18</v>
      </c>
      <c r="P1450" s="325">
        <v>52</v>
      </c>
      <c r="Q1450" s="325">
        <v>18</v>
      </c>
    </row>
    <row r="1451" spans="1:17" x14ac:dyDescent="0.25">
      <c r="A1451" s="325">
        <v>201718</v>
      </c>
      <c r="B1451" s="325" t="s">
        <v>144</v>
      </c>
      <c r="C1451" s="325" t="s">
        <v>123</v>
      </c>
      <c r="D1451" s="325" t="s">
        <v>38</v>
      </c>
      <c r="E1451" s="325" t="s">
        <v>130</v>
      </c>
      <c r="F1451" s="325" t="s">
        <v>131</v>
      </c>
      <c r="G1451" s="325">
        <v>382</v>
      </c>
      <c r="H1451" s="325" t="s">
        <v>227</v>
      </c>
      <c r="I1451" s="325" t="s">
        <v>228</v>
      </c>
      <c r="J1451" s="325" t="str">
        <f t="shared" si="44"/>
        <v>CharKirkleesTime in service10 years or more but less than 20 yearsTime in service10 years or more but less than 20 years</v>
      </c>
      <c r="K1451" s="325" t="s">
        <v>479</v>
      </c>
      <c r="L1451" s="325" t="s">
        <v>483</v>
      </c>
      <c r="M1451" s="325" t="str">
        <f t="shared" si="45"/>
        <v>Time in service10 years or more but less than 20 years</v>
      </c>
      <c r="N1451" s="325">
        <v>54.6</v>
      </c>
      <c r="O1451" s="325">
        <v>20.2</v>
      </c>
      <c r="P1451" s="325">
        <v>60</v>
      </c>
      <c r="Q1451" s="325">
        <v>20.8</v>
      </c>
    </row>
    <row r="1452" spans="1:17" x14ac:dyDescent="0.25">
      <c r="A1452" s="325">
        <v>201718</v>
      </c>
      <c r="B1452" s="325" t="s">
        <v>144</v>
      </c>
      <c r="C1452" s="325" t="s">
        <v>123</v>
      </c>
      <c r="D1452" s="325" t="s">
        <v>38</v>
      </c>
      <c r="E1452" s="325" t="s">
        <v>130</v>
      </c>
      <c r="F1452" s="325" t="s">
        <v>131</v>
      </c>
      <c r="G1452" s="325">
        <v>382</v>
      </c>
      <c r="H1452" s="325" t="s">
        <v>227</v>
      </c>
      <c r="I1452" s="325" t="s">
        <v>228</v>
      </c>
      <c r="J1452" s="325" t="str">
        <f t="shared" si="44"/>
        <v>CharKirkleesTime in service20 years or more but less than 30 yearsTime in service20 years or more but less than 30 years</v>
      </c>
      <c r="K1452" s="325" t="s">
        <v>479</v>
      </c>
      <c r="L1452" s="325" t="s">
        <v>484</v>
      </c>
      <c r="M1452" s="325" t="str">
        <f t="shared" si="45"/>
        <v>Time in service20 years or more but less than 30 years</v>
      </c>
      <c r="N1452" s="325">
        <v>17.7</v>
      </c>
      <c r="O1452" s="325">
        <v>6.5</v>
      </c>
      <c r="P1452" s="325">
        <v>19</v>
      </c>
      <c r="Q1452" s="325">
        <v>6.6</v>
      </c>
    </row>
    <row r="1453" spans="1:17" x14ac:dyDescent="0.25">
      <c r="A1453" s="325">
        <v>201718</v>
      </c>
      <c r="B1453" s="325" t="s">
        <v>144</v>
      </c>
      <c r="C1453" s="325" t="s">
        <v>123</v>
      </c>
      <c r="D1453" s="325" t="s">
        <v>38</v>
      </c>
      <c r="E1453" s="325" t="s">
        <v>130</v>
      </c>
      <c r="F1453" s="325" t="s">
        <v>131</v>
      </c>
      <c r="G1453" s="325">
        <v>382</v>
      </c>
      <c r="H1453" s="325" t="s">
        <v>227</v>
      </c>
      <c r="I1453" s="325" t="s">
        <v>228</v>
      </c>
      <c r="J1453" s="325" t="str">
        <f t="shared" si="44"/>
        <v>CharKirkleesTime in service30 years or moreTime in service30 years or more</v>
      </c>
      <c r="K1453" s="325" t="s">
        <v>479</v>
      </c>
      <c r="L1453" s="325" t="s">
        <v>485</v>
      </c>
      <c r="M1453" s="325" t="str">
        <f t="shared" si="45"/>
        <v>Time in service30 years or more</v>
      </c>
      <c r="N1453" s="325">
        <v>2.5</v>
      </c>
      <c r="O1453" s="325">
        <v>0.9</v>
      </c>
      <c r="P1453" s="325">
        <v>3</v>
      </c>
      <c r="Q1453" s="325">
        <v>1</v>
      </c>
    </row>
    <row r="1454" spans="1:17" x14ac:dyDescent="0.25">
      <c r="A1454" s="325">
        <v>201718</v>
      </c>
      <c r="B1454" s="325" t="s">
        <v>144</v>
      </c>
      <c r="C1454" s="325" t="s">
        <v>123</v>
      </c>
      <c r="D1454" s="325" t="s">
        <v>38</v>
      </c>
      <c r="E1454" s="325" t="s">
        <v>130</v>
      </c>
      <c r="F1454" s="325" t="s">
        <v>131</v>
      </c>
      <c r="G1454" s="325">
        <v>383</v>
      </c>
      <c r="H1454" s="325" t="s">
        <v>229</v>
      </c>
      <c r="I1454" s="325" t="s">
        <v>230</v>
      </c>
      <c r="J1454" s="325" t="str">
        <f t="shared" si="44"/>
        <v>CharLeedsTime in serviceLess than 2 yearsTime in serviceLess than 2 years</v>
      </c>
      <c r="K1454" s="325" t="s">
        <v>479</v>
      </c>
      <c r="L1454" s="325" t="s">
        <v>480</v>
      </c>
      <c r="M1454" s="325" t="str">
        <f t="shared" si="45"/>
        <v>Time in serviceLess than 2 years</v>
      </c>
      <c r="N1454" s="325">
        <v>203.1</v>
      </c>
      <c r="O1454" s="325">
        <v>31.6</v>
      </c>
      <c r="P1454" s="325">
        <v>214</v>
      </c>
      <c r="Q1454" s="325">
        <v>30.3</v>
      </c>
    </row>
    <row r="1455" spans="1:17" x14ac:dyDescent="0.25">
      <c r="A1455" s="325">
        <v>201718</v>
      </c>
      <c r="B1455" s="325" t="s">
        <v>144</v>
      </c>
      <c r="C1455" s="325" t="s">
        <v>123</v>
      </c>
      <c r="D1455" s="325" t="s">
        <v>38</v>
      </c>
      <c r="E1455" s="325" t="s">
        <v>130</v>
      </c>
      <c r="F1455" s="325" t="s">
        <v>131</v>
      </c>
      <c r="G1455" s="325">
        <v>383</v>
      </c>
      <c r="H1455" s="325" t="s">
        <v>229</v>
      </c>
      <c r="I1455" s="325" t="s">
        <v>230</v>
      </c>
      <c r="J1455" s="325" t="str">
        <f t="shared" si="44"/>
        <v>CharLeedsTime in service2 years or more but less than 5 yearsTime in service2 years or more but less than 5 years</v>
      </c>
      <c r="K1455" s="325" t="s">
        <v>479</v>
      </c>
      <c r="L1455" s="325" t="s">
        <v>481</v>
      </c>
      <c r="M1455" s="325" t="str">
        <f t="shared" si="45"/>
        <v>Time in service2 years or more but less than 5 years</v>
      </c>
      <c r="N1455" s="325">
        <v>140.9</v>
      </c>
      <c r="O1455" s="325">
        <v>21.9</v>
      </c>
      <c r="P1455" s="325">
        <v>153</v>
      </c>
      <c r="Q1455" s="325">
        <v>21.6</v>
      </c>
    </row>
    <row r="1456" spans="1:17" x14ac:dyDescent="0.25">
      <c r="A1456" s="325">
        <v>201718</v>
      </c>
      <c r="B1456" s="325" t="s">
        <v>144</v>
      </c>
      <c r="C1456" s="325" t="s">
        <v>123</v>
      </c>
      <c r="D1456" s="325" t="s">
        <v>38</v>
      </c>
      <c r="E1456" s="325" t="s">
        <v>130</v>
      </c>
      <c r="F1456" s="325" t="s">
        <v>131</v>
      </c>
      <c r="G1456" s="325">
        <v>383</v>
      </c>
      <c r="H1456" s="325" t="s">
        <v>229</v>
      </c>
      <c r="I1456" s="325" t="s">
        <v>230</v>
      </c>
      <c r="J1456" s="325" t="str">
        <f t="shared" si="44"/>
        <v>CharLeedsTime in service5 years or more but less than 10 yearsTime in service5 years or more but less than 10 years</v>
      </c>
      <c r="K1456" s="325" t="s">
        <v>479</v>
      </c>
      <c r="L1456" s="325" t="s">
        <v>482</v>
      </c>
      <c r="M1456" s="325" t="str">
        <f t="shared" si="45"/>
        <v>Time in service5 years or more but less than 10 years</v>
      </c>
      <c r="N1456" s="325">
        <v>141.5</v>
      </c>
      <c r="O1456" s="325">
        <v>22</v>
      </c>
      <c r="P1456" s="325">
        <v>161</v>
      </c>
      <c r="Q1456" s="325">
        <v>22.8</v>
      </c>
    </row>
    <row r="1457" spans="1:17" x14ac:dyDescent="0.25">
      <c r="A1457" s="325">
        <v>201718</v>
      </c>
      <c r="B1457" s="325" t="s">
        <v>144</v>
      </c>
      <c r="C1457" s="325" t="s">
        <v>123</v>
      </c>
      <c r="D1457" s="325" t="s">
        <v>38</v>
      </c>
      <c r="E1457" s="325" t="s">
        <v>130</v>
      </c>
      <c r="F1457" s="325" t="s">
        <v>131</v>
      </c>
      <c r="G1457" s="325">
        <v>383</v>
      </c>
      <c r="H1457" s="325" t="s">
        <v>229</v>
      </c>
      <c r="I1457" s="325" t="s">
        <v>230</v>
      </c>
      <c r="J1457" s="325" t="str">
        <f t="shared" si="44"/>
        <v>CharLeedsTime in service10 years or more but less than 20 yearsTime in service10 years or more but less than 20 years</v>
      </c>
      <c r="K1457" s="325" t="s">
        <v>479</v>
      </c>
      <c r="L1457" s="325" t="s">
        <v>483</v>
      </c>
      <c r="M1457" s="325" t="str">
        <f t="shared" si="45"/>
        <v>Time in service10 years or more but less than 20 years</v>
      </c>
      <c r="N1457" s="325">
        <v>158.1</v>
      </c>
      <c r="O1457" s="325">
        <v>24.6</v>
      </c>
      <c r="P1457" s="325">
        <v>179</v>
      </c>
      <c r="Q1457" s="325">
        <v>25.3</v>
      </c>
    </row>
    <row r="1458" spans="1:17" x14ac:dyDescent="0.25">
      <c r="A1458" s="325">
        <v>201718</v>
      </c>
      <c r="B1458" s="325" t="s">
        <v>144</v>
      </c>
      <c r="C1458" s="325" t="s">
        <v>123</v>
      </c>
      <c r="D1458" s="325" t="s">
        <v>38</v>
      </c>
      <c r="E1458" s="325" t="s">
        <v>130</v>
      </c>
      <c r="F1458" s="325" t="s">
        <v>131</v>
      </c>
      <c r="G1458" s="325">
        <v>383</v>
      </c>
      <c r="H1458" s="325" t="s">
        <v>229</v>
      </c>
      <c r="I1458" s="325" t="s">
        <v>230</v>
      </c>
      <c r="J1458" s="325" t="str">
        <f t="shared" si="44"/>
        <v>CharLeedsTime in service20 years or more but less than 30 yearsTime in service20 years or more but less than 30 years</v>
      </c>
      <c r="K1458" s="325" t="s">
        <v>479</v>
      </c>
      <c r="L1458" s="325" t="s">
        <v>484</v>
      </c>
      <c r="M1458" s="325" t="str">
        <f t="shared" si="45"/>
        <v>Time in service20 years or more but less than 30 years</v>
      </c>
      <c r="N1458" s="325">
        <v>0</v>
      </c>
      <c r="O1458" s="325">
        <v>0</v>
      </c>
      <c r="P1458" s="325">
        <v>0</v>
      </c>
      <c r="Q1458" s="325">
        <v>0</v>
      </c>
    </row>
    <row r="1459" spans="1:17" x14ac:dyDescent="0.25">
      <c r="A1459" s="325">
        <v>201718</v>
      </c>
      <c r="B1459" s="325" t="s">
        <v>144</v>
      </c>
      <c r="C1459" s="325" t="s">
        <v>123</v>
      </c>
      <c r="D1459" s="325" t="s">
        <v>38</v>
      </c>
      <c r="E1459" s="325" t="s">
        <v>130</v>
      </c>
      <c r="F1459" s="325" t="s">
        <v>131</v>
      </c>
      <c r="G1459" s="325">
        <v>383</v>
      </c>
      <c r="H1459" s="325" t="s">
        <v>229</v>
      </c>
      <c r="I1459" s="325" t="s">
        <v>230</v>
      </c>
      <c r="J1459" s="325" t="str">
        <f t="shared" si="44"/>
        <v>CharLeedsTime in service30 years or moreTime in service30 years or more</v>
      </c>
      <c r="K1459" s="325" t="s">
        <v>479</v>
      </c>
      <c r="L1459" s="325" t="s">
        <v>485</v>
      </c>
      <c r="M1459" s="325" t="str">
        <f t="shared" si="45"/>
        <v>Time in service30 years or more</v>
      </c>
      <c r="N1459" s="325">
        <v>0</v>
      </c>
      <c r="O1459" s="325">
        <v>0</v>
      </c>
      <c r="P1459" s="325">
        <v>0</v>
      </c>
      <c r="Q1459" s="325">
        <v>0</v>
      </c>
    </row>
    <row r="1460" spans="1:17" x14ac:dyDescent="0.25">
      <c r="A1460" s="325">
        <v>201718</v>
      </c>
      <c r="B1460" s="325" t="s">
        <v>144</v>
      </c>
      <c r="C1460" s="325" t="s">
        <v>123</v>
      </c>
      <c r="D1460" s="325" t="s">
        <v>38</v>
      </c>
      <c r="E1460" s="325" t="s">
        <v>130</v>
      </c>
      <c r="F1460" s="325" t="s">
        <v>131</v>
      </c>
      <c r="G1460" s="325">
        <v>812</v>
      </c>
      <c r="H1460" s="325" t="s">
        <v>231</v>
      </c>
      <c r="I1460" s="325" t="s">
        <v>232</v>
      </c>
      <c r="J1460" s="325" t="str">
        <f t="shared" si="44"/>
        <v>CharNorth East LincolnshireTime in serviceLess than 2 yearsTime in serviceLess than 2 years</v>
      </c>
      <c r="K1460" s="325" t="s">
        <v>479</v>
      </c>
      <c r="L1460" s="325" t="s">
        <v>480</v>
      </c>
      <c r="M1460" s="325" t="str">
        <f t="shared" si="45"/>
        <v>Time in serviceLess than 2 years</v>
      </c>
      <c r="N1460" s="325">
        <v>59.1</v>
      </c>
      <c r="O1460" s="325">
        <v>55.4</v>
      </c>
      <c r="P1460" s="325">
        <v>60</v>
      </c>
      <c r="Q1460" s="325">
        <v>53.1</v>
      </c>
    </row>
    <row r="1461" spans="1:17" x14ac:dyDescent="0.25">
      <c r="A1461" s="325">
        <v>201718</v>
      </c>
      <c r="B1461" s="325" t="s">
        <v>144</v>
      </c>
      <c r="C1461" s="325" t="s">
        <v>123</v>
      </c>
      <c r="D1461" s="325" t="s">
        <v>38</v>
      </c>
      <c r="E1461" s="325" t="s">
        <v>130</v>
      </c>
      <c r="F1461" s="325" t="s">
        <v>131</v>
      </c>
      <c r="G1461" s="325">
        <v>812</v>
      </c>
      <c r="H1461" s="325" t="s">
        <v>231</v>
      </c>
      <c r="I1461" s="325" t="s">
        <v>232</v>
      </c>
      <c r="J1461" s="325" t="str">
        <f t="shared" si="44"/>
        <v>CharNorth East LincolnshireTime in service2 years or more but less than 5 yearsTime in service2 years or more but less than 5 years</v>
      </c>
      <c r="K1461" s="325" t="s">
        <v>479</v>
      </c>
      <c r="L1461" s="325" t="s">
        <v>481</v>
      </c>
      <c r="M1461" s="325" t="str">
        <f t="shared" si="45"/>
        <v>Time in service2 years or more but less than 5 years</v>
      </c>
      <c r="N1461" s="325">
        <v>26.7</v>
      </c>
      <c r="O1461" s="325">
        <v>25</v>
      </c>
      <c r="P1461" s="325">
        <v>30</v>
      </c>
      <c r="Q1461" s="325">
        <v>26.5</v>
      </c>
    </row>
    <row r="1462" spans="1:17" x14ac:dyDescent="0.25">
      <c r="A1462" s="325">
        <v>201718</v>
      </c>
      <c r="B1462" s="325" t="s">
        <v>144</v>
      </c>
      <c r="C1462" s="325" t="s">
        <v>123</v>
      </c>
      <c r="D1462" s="325" t="s">
        <v>38</v>
      </c>
      <c r="E1462" s="325" t="s">
        <v>130</v>
      </c>
      <c r="F1462" s="325" t="s">
        <v>131</v>
      </c>
      <c r="G1462" s="325">
        <v>812</v>
      </c>
      <c r="H1462" s="325" t="s">
        <v>231</v>
      </c>
      <c r="I1462" s="325" t="s">
        <v>232</v>
      </c>
      <c r="J1462" s="325" t="str">
        <f t="shared" si="44"/>
        <v>CharNorth East LincolnshireTime in service5 years or more but less than 10 yearsTime in service5 years or more but less than 10 years</v>
      </c>
      <c r="K1462" s="325" t="s">
        <v>479</v>
      </c>
      <c r="L1462" s="325" t="s">
        <v>482</v>
      </c>
      <c r="M1462" s="325" t="str">
        <f t="shared" si="45"/>
        <v>Time in service5 years or more but less than 10 years</v>
      </c>
      <c r="N1462" s="325">
        <v>16.600000000000001</v>
      </c>
      <c r="O1462" s="325">
        <v>15.6</v>
      </c>
      <c r="P1462" s="325">
        <v>17</v>
      </c>
      <c r="Q1462" s="325">
        <v>15</v>
      </c>
    </row>
    <row r="1463" spans="1:17" x14ac:dyDescent="0.25">
      <c r="A1463" s="325">
        <v>201718</v>
      </c>
      <c r="B1463" s="325" t="s">
        <v>144</v>
      </c>
      <c r="C1463" s="325" t="s">
        <v>123</v>
      </c>
      <c r="D1463" s="325" t="s">
        <v>38</v>
      </c>
      <c r="E1463" s="325" t="s">
        <v>130</v>
      </c>
      <c r="F1463" s="325" t="s">
        <v>131</v>
      </c>
      <c r="G1463" s="325">
        <v>812</v>
      </c>
      <c r="H1463" s="325" t="s">
        <v>231</v>
      </c>
      <c r="I1463" s="325" t="s">
        <v>232</v>
      </c>
      <c r="J1463" s="325" t="str">
        <f t="shared" si="44"/>
        <v>CharNorth East LincolnshireTime in service10 years or more but less than 20 yearsTime in service10 years or more but less than 20 years</v>
      </c>
      <c r="K1463" s="325" t="s">
        <v>479</v>
      </c>
      <c r="L1463" s="325" t="s">
        <v>483</v>
      </c>
      <c r="M1463" s="325" t="str">
        <f t="shared" si="45"/>
        <v>Time in service10 years or more but less than 20 years</v>
      </c>
      <c r="N1463" s="325">
        <v>4.2</v>
      </c>
      <c r="O1463" s="325">
        <v>4</v>
      </c>
      <c r="P1463" s="325">
        <v>6</v>
      </c>
      <c r="Q1463" s="325">
        <v>5.3</v>
      </c>
    </row>
    <row r="1464" spans="1:17" x14ac:dyDescent="0.25">
      <c r="A1464" s="325">
        <v>201718</v>
      </c>
      <c r="B1464" s="325" t="s">
        <v>144</v>
      </c>
      <c r="C1464" s="325" t="s">
        <v>123</v>
      </c>
      <c r="D1464" s="325" t="s">
        <v>38</v>
      </c>
      <c r="E1464" s="325" t="s">
        <v>130</v>
      </c>
      <c r="F1464" s="325" t="s">
        <v>131</v>
      </c>
      <c r="G1464" s="325">
        <v>812</v>
      </c>
      <c r="H1464" s="325" t="s">
        <v>231</v>
      </c>
      <c r="I1464" s="325" t="s">
        <v>232</v>
      </c>
      <c r="J1464" s="325" t="str">
        <f t="shared" si="44"/>
        <v>CharNorth East LincolnshireTime in service20 years or more but less than 30 yearsTime in service20 years or more but less than 30 years</v>
      </c>
      <c r="K1464" s="325" t="s">
        <v>479</v>
      </c>
      <c r="L1464" s="325" t="s">
        <v>484</v>
      </c>
      <c r="M1464" s="325" t="str">
        <f t="shared" si="45"/>
        <v>Time in service20 years or more but less than 30 years</v>
      </c>
      <c r="N1464" s="325">
        <v>0</v>
      </c>
      <c r="O1464" s="325">
        <v>0</v>
      </c>
      <c r="P1464" s="325">
        <v>0</v>
      </c>
      <c r="Q1464" s="325">
        <v>0</v>
      </c>
    </row>
    <row r="1465" spans="1:17" x14ac:dyDescent="0.25">
      <c r="A1465" s="325">
        <v>201718</v>
      </c>
      <c r="B1465" s="325" t="s">
        <v>144</v>
      </c>
      <c r="C1465" s="325" t="s">
        <v>123</v>
      </c>
      <c r="D1465" s="325" t="s">
        <v>38</v>
      </c>
      <c r="E1465" s="325" t="s">
        <v>130</v>
      </c>
      <c r="F1465" s="325" t="s">
        <v>131</v>
      </c>
      <c r="G1465" s="325">
        <v>812</v>
      </c>
      <c r="H1465" s="325" t="s">
        <v>231</v>
      </c>
      <c r="I1465" s="325" t="s">
        <v>232</v>
      </c>
      <c r="J1465" s="325" t="str">
        <f t="shared" si="44"/>
        <v>CharNorth East LincolnshireTime in service30 years or moreTime in service30 years or more</v>
      </c>
      <c r="K1465" s="325" t="s">
        <v>479</v>
      </c>
      <c r="L1465" s="325" t="s">
        <v>485</v>
      </c>
      <c r="M1465" s="325" t="str">
        <f t="shared" si="45"/>
        <v>Time in service30 years or more</v>
      </c>
      <c r="N1465" s="325">
        <v>0</v>
      </c>
      <c r="O1465" s="325">
        <v>0</v>
      </c>
      <c r="P1465" s="325">
        <v>0</v>
      </c>
      <c r="Q1465" s="325">
        <v>0</v>
      </c>
    </row>
    <row r="1466" spans="1:17" x14ac:dyDescent="0.25">
      <c r="A1466" s="325">
        <v>201718</v>
      </c>
      <c r="B1466" s="325" t="s">
        <v>144</v>
      </c>
      <c r="C1466" s="325" t="s">
        <v>123</v>
      </c>
      <c r="D1466" s="325" t="s">
        <v>38</v>
      </c>
      <c r="E1466" s="325" t="s">
        <v>130</v>
      </c>
      <c r="F1466" s="325" t="s">
        <v>131</v>
      </c>
      <c r="G1466" s="325">
        <v>813</v>
      </c>
      <c r="H1466" s="325" t="s">
        <v>233</v>
      </c>
      <c r="I1466" s="325" t="s">
        <v>234</v>
      </c>
      <c r="J1466" s="325" t="str">
        <f t="shared" si="44"/>
        <v>CharNorth LincolnshireTime in serviceLess than 2 yearsTime in serviceLess than 2 years</v>
      </c>
      <c r="K1466" s="325" t="s">
        <v>479</v>
      </c>
      <c r="L1466" s="325" t="s">
        <v>480</v>
      </c>
      <c r="M1466" s="325" t="str">
        <f t="shared" si="45"/>
        <v>Time in serviceLess than 2 years</v>
      </c>
      <c r="N1466" s="325">
        <v>30.9</v>
      </c>
      <c r="O1466" s="325">
        <v>25.2</v>
      </c>
      <c r="P1466" s="325">
        <v>32</v>
      </c>
      <c r="Q1466" s="325">
        <v>24.6</v>
      </c>
    </row>
    <row r="1467" spans="1:17" x14ac:dyDescent="0.25">
      <c r="A1467" s="325">
        <v>201718</v>
      </c>
      <c r="B1467" s="325" t="s">
        <v>144</v>
      </c>
      <c r="C1467" s="325" t="s">
        <v>123</v>
      </c>
      <c r="D1467" s="325" t="s">
        <v>38</v>
      </c>
      <c r="E1467" s="325" t="s">
        <v>130</v>
      </c>
      <c r="F1467" s="325" t="s">
        <v>131</v>
      </c>
      <c r="G1467" s="325">
        <v>813</v>
      </c>
      <c r="H1467" s="325" t="s">
        <v>233</v>
      </c>
      <c r="I1467" s="325" t="s">
        <v>234</v>
      </c>
      <c r="J1467" s="325" t="str">
        <f t="shared" si="44"/>
        <v>CharNorth LincolnshireTime in service2 years or more but less than 5 yearsTime in service2 years or more but less than 5 years</v>
      </c>
      <c r="K1467" s="325" t="s">
        <v>479</v>
      </c>
      <c r="L1467" s="325" t="s">
        <v>481</v>
      </c>
      <c r="M1467" s="325" t="str">
        <f t="shared" si="45"/>
        <v>Time in service2 years or more but less than 5 years</v>
      </c>
      <c r="N1467" s="325">
        <v>28.5</v>
      </c>
      <c r="O1467" s="325">
        <v>23.2</v>
      </c>
      <c r="P1467" s="325">
        <v>30</v>
      </c>
      <c r="Q1467" s="325">
        <v>23.1</v>
      </c>
    </row>
    <row r="1468" spans="1:17" x14ac:dyDescent="0.25">
      <c r="A1468" s="325">
        <v>201718</v>
      </c>
      <c r="B1468" s="325" t="s">
        <v>144</v>
      </c>
      <c r="C1468" s="325" t="s">
        <v>123</v>
      </c>
      <c r="D1468" s="325" t="s">
        <v>38</v>
      </c>
      <c r="E1468" s="325" t="s">
        <v>130</v>
      </c>
      <c r="F1468" s="325" t="s">
        <v>131</v>
      </c>
      <c r="G1468" s="325">
        <v>813</v>
      </c>
      <c r="H1468" s="325" t="s">
        <v>233</v>
      </c>
      <c r="I1468" s="325" t="s">
        <v>234</v>
      </c>
      <c r="J1468" s="325" t="str">
        <f t="shared" si="44"/>
        <v>CharNorth LincolnshireTime in service5 years or more but less than 10 yearsTime in service5 years or more but less than 10 years</v>
      </c>
      <c r="K1468" s="325" t="s">
        <v>479</v>
      </c>
      <c r="L1468" s="325" t="s">
        <v>482</v>
      </c>
      <c r="M1468" s="325" t="str">
        <f t="shared" si="45"/>
        <v>Time in service5 years or more but less than 10 years</v>
      </c>
      <c r="N1468" s="325">
        <v>37.5</v>
      </c>
      <c r="O1468" s="325">
        <v>30.7</v>
      </c>
      <c r="P1468" s="325">
        <v>40</v>
      </c>
      <c r="Q1468" s="325">
        <v>30.8</v>
      </c>
    </row>
    <row r="1469" spans="1:17" x14ac:dyDescent="0.25">
      <c r="A1469" s="325">
        <v>201718</v>
      </c>
      <c r="B1469" s="325" t="s">
        <v>144</v>
      </c>
      <c r="C1469" s="325" t="s">
        <v>123</v>
      </c>
      <c r="D1469" s="325" t="s">
        <v>38</v>
      </c>
      <c r="E1469" s="325" t="s">
        <v>130</v>
      </c>
      <c r="F1469" s="325" t="s">
        <v>131</v>
      </c>
      <c r="G1469" s="325">
        <v>813</v>
      </c>
      <c r="H1469" s="325" t="s">
        <v>233</v>
      </c>
      <c r="I1469" s="325" t="s">
        <v>234</v>
      </c>
      <c r="J1469" s="325" t="str">
        <f t="shared" si="44"/>
        <v>CharNorth LincolnshireTime in service10 years or more but less than 20 yearsTime in service10 years or more but less than 20 years</v>
      </c>
      <c r="K1469" s="325" t="s">
        <v>479</v>
      </c>
      <c r="L1469" s="325" t="s">
        <v>483</v>
      </c>
      <c r="M1469" s="325" t="str">
        <f t="shared" si="45"/>
        <v>Time in service10 years or more but less than 20 years</v>
      </c>
      <c r="N1469" s="325">
        <v>22.6</v>
      </c>
      <c r="O1469" s="325">
        <v>18.399999999999999</v>
      </c>
      <c r="P1469" s="325">
        <v>25</v>
      </c>
      <c r="Q1469" s="325">
        <v>19.2</v>
      </c>
    </row>
    <row r="1470" spans="1:17" x14ac:dyDescent="0.25">
      <c r="A1470" s="325">
        <v>201718</v>
      </c>
      <c r="B1470" s="325" t="s">
        <v>144</v>
      </c>
      <c r="C1470" s="325" t="s">
        <v>123</v>
      </c>
      <c r="D1470" s="325" t="s">
        <v>38</v>
      </c>
      <c r="E1470" s="325" t="s">
        <v>130</v>
      </c>
      <c r="F1470" s="325" t="s">
        <v>131</v>
      </c>
      <c r="G1470" s="325">
        <v>813</v>
      </c>
      <c r="H1470" s="325" t="s">
        <v>233</v>
      </c>
      <c r="I1470" s="325" t="s">
        <v>234</v>
      </c>
      <c r="J1470" s="325" t="str">
        <f t="shared" si="44"/>
        <v>CharNorth LincolnshireTime in service20 years or more but less than 30 yearsTime in service20 years or more but less than 30 years</v>
      </c>
      <c r="K1470" s="325" t="s">
        <v>479</v>
      </c>
      <c r="L1470" s="325" t="s">
        <v>484</v>
      </c>
      <c r="M1470" s="325" t="str">
        <f t="shared" si="45"/>
        <v>Time in service20 years or more but less than 30 years</v>
      </c>
      <c r="N1470" s="325">
        <v>3</v>
      </c>
      <c r="O1470" s="325">
        <v>2.5</v>
      </c>
      <c r="P1470" s="325">
        <v>3</v>
      </c>
      <c r="Q1470" s="325">
        <v>2.2999999999999998</v>
      </c>
    </row>
    <row r="1471" spans="1:17" x14ac:dyDescent="0.25">
      <c r="A1471" s="325">
        <v>201718</v>
      </c>
      <c r="B1471" s="325" t="s">
        <v>144</v>
      </c>
      <c r="C1471" s="325" t="s">
        <v>123</v>
      </c>
      <c r="D1471" s="325" t="s">
        <v>38</v>
      </c>
      <c r="E1471" s="325" t="s">
        <v>130</v>
      </c>
      <c r="F1471" s="325" t="s">
        <v>131</v>
      </c>
      <c r="G1471" s="325">
        <v>813</v>
      </c>
      <c r="H1471" s="325" t="s">
        <v>233</v>
      </c>
      <c r="I1471" s="325" t="s">
        <v>234</v>
      </c>
      <c r="J1471" s="325" t="str">
        <f t="shared" si="44"/>
        <v>CharNorth LincolnshireTime in service30 years or moreTime in service30 years or more</v>
      </c>
      <c r="K1471" s="325" t="s">
        <v>479</v>
      </c>
      <c r="L1471" s="325" t="s">
        <v>485</v>
      </c>
      <c r="M1471" s="325" t="str">
        <f t="shared" si="45"/>
        <v>Time in service30 years or more</v>
      </c>
      <c r="N1471" s="325">
        <v>0</v>
      </c>
      <c r="O1471" s="325">
        <v>0</v>
      </c>
      <c r="P1471" s="325">
        <v>0</v>
      </c>
      <c r="Q1471" s="325">
        <v>0</v>
      </c>
    </row>
    <row r="1472" spans="1:17" x14ac:dyDescent="0.25">
      <c r="A1472" s="325">
        <v>201718</v>
      </c>
      <c r="B1472" s="325" t="s">
        <v>144</v>
      </c>
      <c r="C1472" s="325" t="s">
        <v>123</v>
      </c>
      <c r="D1472" s="325" t="s">
        <v>38</v>
      </c>
      <c r="E1472" s="325" t="s">
        <v>130</v>
      </c>
      <c r="F1472" s="325" t="s">
        <v>131</v>
      </c>
      <c r="G1472" s="325">
        <v>815</v>
      </c>
      <c r="H1472" s="325" t="s">
        <v>235</v>
      </c>
      <c r="I1472" s="325" t="s">
        <v>236</v>
      </c>
      <c r="J1472" s="325" t="str">
        <f t="shared" si="44"/>
        <v>CharNorth YorkshireTime in serviceLess than 2 yearsTime in serviceLess than 2 years</v>
      </c>
      <c r="K1472" s="325" t="s">
        <v>479</v>
      </c>
      <c r="L1472" s="325" t="s">
        <v>480</v>
      </c>
      <c r="M1472" s="325" t="str">
        <f t="shared" si="45"/>
        <v>Time in serviceLess than 2 years</v>
      </c>
      <c r="N1472" s="325">
        <v>67.400000000000006</v>
      </c>
      <c r="O1472" s="325">
        <v>25.9</v>
      </c>
      <c r="P1472" s="325">
        <v>71</v>
      </c>
      <c r="Q1472" s="325">
        <v>24.7</v>
      </c>
    </row>
    <row r="1473" spans="1:17" x14ac:dyDescent="0.25">
      <c r="A1473" s="325">
        <v>201718</v>
      </c>
      <c r="B1473" s="325" t="s">
        <v>144</v>
      </c>
      <c r="C1473" s="325" t="s">
        <v>123</v>
      </c>
      <c r="D1473" s="325" t="s">
        <v>38</v>
      </c>
      <c r="E1473" s="325" t="s">
        <v>130</v>
      </c>
      <c r="F1473" s="325" t="s">
        <v>131</v>
      </c>
      <c r="G1473" s="325">
        <v>815</v>
      </c>
      <c r="H1473" s="325" t="s">
        <v>235</v>
      </c>
      <c r="I1473" s="325" t="s">
        <v>236</v>
      </c>
      <c r="J1473" s="325" t="str">
        <f t="shared" si="44"/>
        <v>CharNorth YorkshireTime in service2 years or more but less than 5 yearsTime in service2 years or more but less than 5 years</v>
      </c>
      <c r="K1473" s="325" t="s">
        <v>479</v>
      </c>
      <c r="L1473" s="325" t="s">
        <v>481</v>
      </c>
      <c r="M1473" s="325" t="str">
        <f t="shared" si="45"/>
        <v>Time in service2 years or more but less than 5 years</v>
      </c>
      <c r="N1473" s="325">
        <v>45.4</v>
      </c>
      <c r="O1473" s="325">
        <v>17.5</v>
      </c>
      <c r="P1473" s="325">
        <v>50</v>
      </c>
      <c r="Q1473" s="325">
        <v>17.399999999999999</v>
      </c>
    </row>
    <row r="1474" spans="1:17" x14ac:dyDescent="0.25">
      <c r="A1474" s="325">
        <v>201718</v>
      </c>
      <c r="B1474" s="325" t="s">
        <v>144</v>
      </c>
      <c r="C1474" s="325" t="s">
        <v>123</v>
      </c>
      <c r="D1474" s="325" t="s">
        <v>38</v>
      </c>
      <c r="E1474" s="325" t="s">
        <v>130</v>
      </c>
      <c r="F1474" s="325" t="s">
        <v>131</v>
      </c>
      <c r="G1474" s="325">
        <v>815</v>
      </c>
      <c r="H1474" s="325" t="s">
        <v>235</v>
      </c>
      <c r="I1474" s="325" t="s">
        <v>236</v>
      </c>
      <c r="J1474" s="325" t="str">
        <f t="shared" si="44"/>
        <v>CharNorth YorkshireTime in service5 years or more but less than 10 yearsTime in service5 years or more but less than 10 years</v>
      </c>
      <c r="K1474" s="325" t="s">
        <v>479</v>
      </c>
      <c r="L1474" s="325" t="s">
        <v>482</v>
      </c>
      <c r="M1474" s="325" t="str">
        <f t="shared" si="45"/>
        <v>Time in service5 years or more but less than 10 years</v>
      </c>
      <c r="N1474" s="325">
        <v>55.6</v>
      </c>
      <c r="O1474" s="325">
        <v>21.4</v>
      </c>
      <c r="P1474" s="325">
        <v>63</v>
      </c>
      <c r="Q1474" s="325">
        <v>21.9</v>
      </c>
    </row>
    <row r="1475" spans="1:17" x14ac:dyDescent="0.25">
      <c r="A1475" s="325">
        <v>201718</v>
      </c>
      <c r="B1475" s="325" t="s">
        <v>144</v>
      </c>
      <c r="C1475" s="325" t="s">
        <v>123</v>
      </c>
      <c r="D1475" s="325" t="s">
        <v>38</v>
      </c>
      <c r="E1475" s="325" t="s">
        <v>130</v>
      </c>
      <c r="F1475" s="325" t="s">
        <v>131</v>
      </c>
      <c r="G1475" s="325">
        <v>815</v>
      </c>
      <c r="H1475" s="325" t="s">
        <v>235</v>
      </c>
      <c r="I1475" s="325" t="s">
        <v>236</v>
      </c>
      <c r="J1475" s="325" t="str">
        <f t="shared" ref="J1475:J1538" si="46">CONCATENATE("Char",I1475,K1475,L1475,M1475)</f>
        <v>CharNorth YorkshireTime in service10 years or more but less than 20 yearsTime in service10 years or more but less than 20 years</v>
      </c>
      <c r="K1475" s="325" t="s">
        <v>479</v>
      </c>
      <c r="L1475" s="325" t="s">
        <v>483</v>
      </c>
      <c r="M1475" s="325" t="str">
        <f t="shared" ref="M1475:M1538" si="47">CONCATENATE(K1475,L1475,)</f>
        <v>Time in service10 years or more but less than 20 years</v>
      </c>
      <c r="N1475" s="325">
        <v>79.8</v>
      </c>
      <c r="O1475" s="325">
        <v>30.7</v>
      </c>
      <c r="P1475" s="325">
        <v>91</v>
      </c>
      <c r="Q1475" s="325">
        <v>31.6</v>
      </c>
    </row>
    <row r="1476" spans="1:17" x14ac:dyDescent="0.25">
      <c r="A1476" s="325">
        <v>201718</v>
      </c>
      <c r="B1476" s="325" t="s">
        <v>144</v>
      </c>
      <c r="C1476" s="325" t="s">
        <v>123</v>
      </c>
      <c r="D1476" s="325" t="s">
        <v>38</v>
      </c>
      <c r="E1476" s="325" t="s">
        <v>130</v>
      </c>
      <c r="F1476" s="325" t="s">
        <v>131</v>
      </c>
      <c r="G1476" s="325">
        <v>815</v>
      </c>
      <c r="H1476" s="325" t="s">
        <v>235</v>
      </c>
      <c r="I1476" s="325" t="s">
        <v>236</v>
      </c>
      <c r="J1476" s="325" t="str">
        <f t="shared" si="46"/>
        <v>CharNorth YorkshireTime in service20 years or more but less than 30 yearsTime in service20 years or more but less than 30 years</v>
      </c>
      <c r="K1476" s="325" t="s">
        <v>479</v>
      </c>
      <c r="L1476" s="325" t="s">
        <v>484</v>
      </c>
      <c r="M1476" s="325" t="str">
        <f t="shared" si="47"/>
        <v>Time in service20 years or more but less than 30 years</v>
      </c>
      <c r="N1476" s="325">
        <v>11.9</v>
      </c>
      <c r="O1476" s="325">
        <v>4.5999999999999996</v>
      </c>
      <c r="P1476" s="325">
        <v>13</v>
      </c>
      <c r="Q1476" s="325">
        <v>4.5</v>
      </c>
    </row>
    <row r="1477" spans="1:17" x14ac:dyDescent="0.25">
      <c r="A1477" s="325">
        <v>201718</v>
      </c>
      <c r="B1477" s="325" t="s">
        <v>144</v>
      </c>
      <c r="C1477" s="325" t="s">
        <v>123</v>
      </c>
      <c r="D1477" s="325" t="s">
        <v>38</v>
      </c>
      <c r="E1477" s="325" t="s">
        <v>130</v>
      </c>
      <c r="F1477" s="325" t="s">
        <v>131</v>
      </c>
      <c r="G1477" s="325">
        <v>815</v>
      </c>
      <c r="H1477" s="325" t="s">
        <v>235</v>
      </c>
      <c r="I1477" s="325" t="s">
        <v>236</v>
      </c>
      <c r="J1477" s="325" t="str">
        <f t="shared" si="46"/>
        <v>CharNorth YorkshireTime in service30 years or moreTime in service30 years or more</v>
      </c>
      <c r="K1477" s="325" t="s">
        <v>479</v>
      </c>
      <c r="L1477" s="325" t="s">
        <v>485</v>
      </c>
      <c r="M1477" s="325" t="str">
        <f t="shared" si="47"/>
        <v>Time in service30 years or more</v>
      </c>
      <c r="N1477" s="325">
        <v>0</v>
      </c>
      <c r="O1477" s="325">
        <v>0</v>
      </c>
      <c r="P1477" s="325">
        <v>0</v>
      </c>
      <c r="Q1477" s="325">
        <v>0</v>
      </c>
    </row>
    <row r="1478" spans="1:17" x14ac:dyDescent="0.25">
      <c r="A1478" s="325">
        <v>201718</v>
      </c>
      <c r="B1478" s="325" t="s">
        <v>144</v>
      </c>
      <c r="C1478" s="325" t="s">
        <v>123</v>
      </c>
      <c r="D1478" s="325" t="s">
        <v>38</v>
      </c>
      <c r="E1478" s="325" t="s">
        <v>130</v>
      </c>
      <c r="F1478" s="325" t="s">
        <v>131</v>
      </c>
      <c r="G1478" s="325">
        <v>372</v>
      </c>
      <c r="H1478" s="325" t="s">
        <v>237</v>
      </c>
      <c r="I1478" s="325" t="s">
        <v>238</v>
      </c>
      <c r="J1478" s="325" t="str">
        <f t="shared" si="46"/>
        <v>CharRotherhamTime in serviceLess than 2 yearsTime in serviceLess than 2 years</v>
      </c>
      <c r="K1478" s="325" t="s">
        <v>479</v>
      </c>
      <c r="L1478" s="325" t="s">
        <v>480</v>
      </c>
      <c r="M1478" s="325" t="str">
        <f t="shared" si="47"/>
        <v>Time in serviceLess than 2 years</v>
      </c>
      <c r="N1478" s="325">
        <v>131.30000000000001</v>
      </c>
      <c r="O1478" s="325">
        <v>47</v>
      </c>
      <c r="P1478" s="325">
        <v>135</v>
      </c>
      <c r="Q1478" s="325">
        <v>46.1</v>
      </c>
    </row>
    <row r="1479" spans="1:17" x14ac:dyDescent="0.25">
      <c r="A1479" s="325">
        <v>201718</v>
      </c>
      <c r="B1479" s="325" t="s">
        <v>144</v>
      </c>
      <c r="C1479" s="325" t="s">
        <v>123</v>
      </c>
      <c r="D1479" s="325" t="s">
        <v>38</v>
      </c>
      <c r="E1479" s="325" t="s">
        <v>130</v>
      </c>
      <c r="F1479" s="325" t="s">
        <v>131</v>
      </c>
      <c r="G1479" s="325">
        <v>372</v>
      </c>
      <c r="H1479" s="325" t="s">
        <v>237</v>
      </c>
      <c r="I1479" s="325" t="s">
        <v>238</v>
      </c>
      <c r="J1479" s="325" t="str">
        <f t="shared" si="46"/>
        <v>CharRotherhamTime in service2 years or more but less than 5 yearsTime in service2 years or more but less than 5 years</v>
      </c>
      <c r="K1479" s="325" t="s">
        <v>479</v>
      </c>
      <c r="L1479" s="325" t="s">
        <v>481</v>
      </c>
      <c r="M1479" s="325" t="str">
        <f t="shared" si="47"/>
        <v>Time in service2 years or more but less than 5 years</v>
      </c>
      <c r="N1479" s="325">
        <v>73.599999999999994</v>
      </c>
      <c r="O1479" s="325">
        <v>26.4</v>
      </c>
      <c r="P1479" s="325">
        <v>76</v>
      </c>
      <c r="Q1479" s="325">
        <v>25.9</v>
      </c>
    </row>
    <row r="1480" spans="1:17" x14ac:dyDescent="0.25">
      <c r="A1480" s="325">
        <v>201718</v>
      </c>
      <c r="B1480" s="325" t="s">
        <v>144</v>
      </c>
      <c r="C1480" s="325" t="s">
        <v>123</v>
      </c>
      <c r="D1480" s="325" t="s">
        <v>38</v>
      </c>
      <c r="E1480" s="325" t="s">
        <v>130</v>
      </c>
      <c r="F1480" s="325" t="s">
        <v>131</v>
      </c>
      <c r="G1480" s="325">
        <v>372</v>
      </c>
      <c r="H1480" s="325" t="s">
        <v>237</v>
      </c>
      <c r="I1480" s="325" t="s">
        <v>238</v>
      </c>
      <c r="J1480" s="325" t="str">
        <f t="shared" si="46"/>
        <v>CharRotherhamTime in service5 years or more but less than 10 yearsTime in service5 years or more but less than 10 years</v>
      </c>
      <c r="K1480" s="325" t="s">
        <v>479</v>
      </c>
      <c r="L1480" s="325" t="s">
        <v>482</v>
      </c>
      <c r="M1480" s="325" t="str">
        <f t="shared" si="47"/>
        <v>Time in service5 years or more but less than 10 years</v>
      </c>
      <c r="N1480" s="325">
        <v>40.299999999999997</v>
      </c>
      <c r="O1480" s="325">
        <v>14.4</v>
      </c>
      <c r="P1480" s="325">
        <v>45</v>
      </c>
      <c r="Q1480" s="325">
        <v>15.4</v>
      </c>
    </row>
    <row r="1481" spans="1:17" x14ac:dyDescent="0.25">
      <c r="A1481" s="325">
        <v>201718</v>
      </c>
      <c r="B1481" s="325" t="s">
        <v>144</v>
      </c>
      <c r="C1481" s="325" t="s">
        <v>123</v>
      </c>
      <c r="D1481" s="325" t="s">
        <v>38</v>
      </c>
      <c r="E1481" s="325" t="s">
        <v>130</v>
      </c>
      <c r="F1481" s="325" t="s">
        <v>131</v>
      </c>
      <c r="G1481" s="325">
        <v>372</v>
      </c>
      <c r="H1481" s="325" t="s">
        <v>237</v>
      </c>
      <c r="I1481" s="325" t="s">
        <v>238</v>
      </c>
      <c r="J1481" s="325" t="str">
        <f t="shared" si="46"/>
        <v>CharRotherhamTime in service10 years or more but less than 20 yearsTime in service10 years or more but less than 20 years</v>
      </c>
      <c r="K1481" s="325" t="s">
        <v>479</v>
      </c>
      <c r="L1481" s="325" t="s">
        <v>483</v>
      </c>
      <c r="M1481" s="325" t="str">
        <f t="shared" si="47"/>
        <v>Time in service10 years or more but less than 20 years</v>
      </c>
      <c r="N1481" s="325">
        <v>32.4</v>
      </c>
      <c r="O1481" s="325">
        <v>11.6</v>
      </c>
      <c r="P1481" s="325">
        <v>35</v>
      </c>
      <c r="Q1481" s="325">
        <v>11.9</v>
      </c>
    </row>
    <row r="1482" spans="1:17" x14ac:dyDescent="0.25">
      <c r="A1482" s="325">
        <v>201718</v>
      </c>
      <c r="B1482" s="325" t="s">
        <v>144</v>
      </c>
      <c r="C1482" s="325" t="s">
        <v>123</v>
      </c>
      <c r="D1482" s="325" t="s">
        <v>38</v>
      </c>
      <c r="E1482" s="325" t="s">
        <v>130</v>
      </c>
      <c r="F1482" s="325" t="s">
        <v>131</v>
      </c>
      <c r="G1482" s="325">
        <v>372</v>
      </c>
      <c r="H1482" s="325" t="s">
        <v>237</v>
      </c>
      <c r="I1482" s="325" t="s">
        <v>238</v>
      </c>
      <c r="J1482" s="325" t="str">
        <f t="shared" si="46"/>
        <v>CharRotherhamTime in service20 years or more but less than 30 yearsTime in service20 years or more but less than 30 years</v>
      </c>
      <c r="K1482" s="325" t="s">
        <v>479</v>
      </c>
      <c r="L1482" s="325" t="s">
        <v>484</v>
      </c>
      <c r="M1482" s="325" t="str">
        <f t="shared" si="47"/>
        <v>Time in service20 years or more but less than 30 years</v>
      </c>
      <c r="N1482" s="325">
        <v>1.5</v>
      </c>
      <c r="O1482" s="325">
        <v>0.5</v>
      </c>
      <c r="P1482" s="325">
        <v>2</v>
      </c>
      <c r="Q1482" s="325">
        <v>0.7</v>
      </c>
    </row>
    <row r="1483" spans="1:17" x14ac:dyDescent="0.25">
      <c r="A1483" s="325">
        <v>201718</v>
      </c>
      <c r="B1483" s="325" t="s">
        <v>144</v>
      </c>
      <c r="C1483" s="325" t="s">
        <v>123</v>
      </c>
      <c r="D1483" s="325" t="s">
        <v>38</v>
      </c>
      <c r="E1483" s="325" t="s">
        <v>130</v>
      </c>
      <c r="F1483" s="325" t="s">
        <v>131</v>
      </c>
      <c r="G1483" s="325">
        <v>372</v>
      </c>
      <c r="H1483" s="325" t="s">
        <v>237</v>
      </c>
      <c r="I1483" s="325" t="s">
        <v>238</v>
      </c>
      <c r="J1483" s="325" t="str">
        <f t="shared" si="46"/>
        <v>CharRotherhamTime in service30 years or moreTime in service30 years or more</v>
      </c>
      <c r="K1483" s="325" t="s">
        <v>479</v>
      </c>
      <c r="L1483" s="325" t="s">
        <v>485</v>
      </c>
      <c r="M1483" s="325" t="str">
        <f t="shared" si="47"/>
        <v>Time in service30 years or more</v>
      </c>
      <c r="N1483" s="325">
        <v>0</v>
      </c>
      <c r="O1483" s="325">
        <v>0</v>
      </c>
      <c r="P1483" s="325">
        <v>0</v>
      </c>
      <c r="Q1483" s="325">
        <v>0</v>
      </c>
    </row>
    <row r="1484" spans="1:17" x14ac:dyDescent="0.25">
      <c r="A1484" s="325">
        <v>201718</v>
      </c>
      <c r="B1484" s="325" t="s">
        <v>144</v>
      </c>
      <c r="C1484" s="325" t="s">
        <v>123</v>
      </c>
      <c r="D1484" s="325" t="s">
        <v>38</v>
      </c>
      <c r="E1484" s="325" t="s">
        <v>130</v>
      </c>
      <c r="F1484" s="325" t="s">
        <v>131</v>
      </c>
      <c r="G1484" s="325">
        <v>373</v>
      </c>
      <c r="H1484" s="325" t="s">
        <v>239</v>
      </c>
      <c r="I1484" s="325" t="s">
        <v>240</v>
      </c>
      <c r="J1484" s="325" t="str">
        <f t="shared" si="46"/>
        <v>CharSheffieldTime in serviceLess than 2 yearsTime in serviceLess than 2 years</v>
      </c>
      <c r="K1484" s="325" t="s">
        <v>479</v>
      </c>
      <c r="L1484" s="325" t="s">
        <v>480</v>
      </c>
      <c r="M1484" s="325" t="str">
        <f t="shared" si="47"/>
        <v>Time in serviceLess than 2 years</v>
      </c>
      <c r="N1484" s="325">
        <v>97.1</v>
      </c>
      <c r="O1484" s="325">
        <v>28.6</v>
      </c>
      <c r="P1484" s="325">
        <v>101</v>
      </c>
      <c r="Q1484" s="325">
        <v>26.6</v>
      </c>
    </row>
    <row r="1485" spans="1:17" x14ac:dyDescent="0.25">
      <c r="A1485" s="325">
        <v>201718</v>
      </c>
      <c r="B1485" s="325" t="s">
        <v>144</v>
      </c>
      <c r="C1485" s="325" t="s">
        <v>123</v>
      </c>
      <c r="D1485" s="325" t="s">
        <v>38</v>
      </c>
      <c r="E1485" s="325" t="s">
        <v>130</v>
      </c>
      <c r="F1485" s="325" t="s">
        <v>131</v>
      </c>
      <c r="G1485" s="325">
        <v>373</v>
      </c>
      <c r="H1485" s="325" t="s">
        <v>239</v>
      </c>
      <c r="I1485" s="325" t="s">
        <v>240</v>
      </c>
      <c r="J1485" s="325" t="str">
        <f t="shared" si="46"/>
        <v>CharSheffieldTime in service2 years or more but less than 5 yearsTime in service2 years or more but less than 5 years</v>
      </c>
      <c r="K1485" s="325" t="s">
        <v>479</v>
      </c>
      <c r="L1485" s="325" t="s">
        <v>481</v>
      </c>
      <c r="M1485" s="325" t="str">
        <f t="shared" si="47"/>
        <v>Time in service2 years or more but less than 5 years</v>
      </c>
      <c r="N1485" s="325">
        <v>74.3</v>
      </c>
      <c r="O1485" s="325">
        <v>21.9</v>
      </c>
      <c r="P1485" s="325">
        <v>79</v>
      </c>
      <c r="Q1485" s="325">
        <v>20.8</v>
      </c>
    </row>
    <row r="1486" spans="1:17" x14ac:dyDescent="0.25">
      <c r="A1486" s="325">
        <v>201718</v>
      </c>
      <c r="B1486" s="325" t="s">
        <v>144</v>
      </c>
      <c r="C1486" s="325" t="s">
        <v>123</v>
      </c>
      <c r="D1486" s="325" t="s">
        <v>38</v>
      </c>
      <c r="E1486" s="325" t="s">
        <v>130</v>
      </c>
      <c r="F1486" s="325" t="s">
        <v>131</v>
      </c>
      <c r="G1486" s="325">
        <v>373</v>
      </c>
      <c r="H1486" s="325" t="s">
        <v>239</v>
      </c>
      <c r="I1486" s="325" t="s">
        <v>240</v>
      </c>
      <c r="J1486" s="325" t="str">
        <f t="shared" si="46"/>
        <v>CharSheffieldTime in service5 years or more but less than 10 yearsTime in service5 years or more but less than 10 years</v>
      </c>
      <c r="K1486" s="325" t="s">
        <v>479</v>
      </c>
      <c r="L1486" s="325" t="s">
        <v>482</v>
      </c>
      <c r="M1486" s="325" t="str">
        <f t="shared" si="47"/>
        <v>Time in service5 years or more but less than 10 years</v>
      </c>
      <c r="N1486" s="325">
        <v>65.400000000000006</v>
      </c>
      <c r="O1486" s="325">
        <v>19.2</v>
      </c>
      <c r="P1486" s="325">
        <v>73</v>
      </c>
      <c r="Q1486" s="325">
        <v>19.3</v>
      </c>
    </row>
    <row r="1487" spans="1:17" x14ac:dyDescent="0.25">
      <c r="A1487" s="325">
        <v>201718</v>
      </c>
      <c r="B1487" s="325" t="s">
        <v>144</v>
      </c>
      <c r="C1487" s="325" t="s">
        <v>123</v>
      </c>
      <c r="D1487" s="325" t="s">
        <v>38</v>
      </c>
      <c r="E1487" s="325" t="s">
        <v>130</v>
      </c>
      <c r="F1487" s="325" t="s">
        <v>131</v>
      </c>
      <c r="G1487" s="325">
        <v>373</v>
      </c>
      <c r="H1487" s="325" t="s">
        <v>239</v>
      </c>
      <c r="I1487" s="325" t="s">
        <v>240</v>
      </c>
      <c r="J1487" s="325" t="str">
        <f t="shared" si="46"/>
        <v>CharSheffieldTime in service10 years or more but less than 20 yearsTime in service10 years or more but less than 20 years</v>
      </c>
      <c r="K1487" s="325" t="s">
        <v>479</v>
      </c>
      <c r="L1487" s="325" t="s">
        <v>483</v>
      </c>
      <c r="M1487" s="325" t="str">
        <f t="shared" si="47"/>
        <v>Time in service10 years or more but less than 20 years</v>
      </c>
      <c r="N1487" s="325">
        <v>64.2</v>
      </c>
      <c r="O1487" s="325">
        <v>18.899999999999999</v>
      </c>
      <c r="P1487" s="325">
        <v>80</v>
      </c>
      <c r="Q1487" s="325">
        <v>21.1</v>
      </c>
    </row>
    <row r="1488" spans="1:17" x14ac:dyDescent="0.25">
      <c r="A1488" s="325">
        <v>201718</v>
      </c>
      <c r="B1488" s="325" t="s">
        <v>144</v>
      </c>
      <c r="C1488" s="325" t="s">
        <v>123</v>
      </c>
      <c r="D1488" s="325" t="s">
        <v>38</v>
      </c>
      <c r="E1488" s="325" t="s">
        <v>130</v>
      </c>
      <c r="F1488" s="325" t="s">
        <v>131</v>
      </c>
      <c r="G1488" s="325">
        <v>373</v>
      </c>
      <c r="H1488" s="325" t="s">
        <v>239</v>
      </c>
      <c r="I1488" s="325" t="s">
        <v>240</v>
      </c>
      <c r="J1488" s="325" t="str">
        <f t="shared" si="46"/>
        <v>CharSheffieldTime in service20 years or more but less than 30 yearsTime in service20 years or more but less than 30 years</v>
      </c>
      <c r="K1488" s="325" t="s">
        <v>479</v>
      </c>
      <c r="L1488" s="325" t="s">
        <v>484</v>
      </c>
      <c r="M1488" s="325" t="str">
        <f t="shared" si="47"/>
        <v>Time in service20 years or more but less than 30 years</v>
      </c>
      <c r="N1488" s="325">
        <v>18.5</v>
      </c>
      <c r="O1488" s="325">
        <v>5.4</v>
      </c>
      <c r="P1488" s="325">
        <v>23</v>
      </c>
      <c r="Q1488" s="325">
        <v>6.1</v>
      </c>
    </row>
    <row r="1489" spans="1:17" x14ac:dyDescent="0.25">
      <c r="A1489" s="325">
        <v>201718</v>
      </c>
      <c r="B1489" s="325" t="s">
        <v>144</v>
      </c>
      <c r="C1489" s="325" t="s">
        <v>123</v>
      </c>
      <c r="D1489" s="325" t="s">
        <v>38</v>
      </c>
      <c r="E1489" s="325" t="s">
        <v>130</v>
      </c>
      <c r="F1489" s="325" t="s">
        <v>131</v>
      </c>
      <c r="G1489" s="325">
        <v>373</v>
      </c>
      <c r="H1489" s="325" t="s">
        <v>239</v>
      </c>
      <c r="I1489" s="325" t="s">
        <v>240</v>
      </c>
      <c r="J1489" s="325" t="str">
        <f t="shared" si="46"/>
        <v>CharSheffieldTime in service30 years or moreTime in service30 years or more</v>
      </c>
      <c r="K1489" s="325" t="s">
        <v>479</v>
      </c>
      <c r="L1489" s="325" t="s">
        <v>485</v>
      </c>
      <c r="M1489" s="325" t="str">
        <f t="shared" si="47"/>
        <v>Time in service30 years or more</v>
      </c>
      <c r="N1489" s="325">
        <v>20.3</v>
      </c>
      <c r="O1489" s="325">
        <v>6</v>
      </c>
      <c r="P1489" s="325">
        <v>23</v>
      </c>
      <c r="Q1489" s="325">
        <v>6.1</v>
      </c>
    </row>
    <row r="1490" spans="1:17" x14ac:dyDescent="0.25">
      <c r="A1490" s="325">
        <v>201718</v>
      </c>
      <c r="B1490" s="325" t="s">
        <v>144</v>
      </c>
      <c r="C1490" s="325" t="s">
        <v>123</v>
      </c>
      <c r="D1490" s="325" t="s">
        <v>38</v>
      </c>
      <c r="E1490" s="325" t="s">
        <v>130</v>
      </c>
      <c r="F1490" s="325" t="s">
        <v>131</v>
      </c>
      <c r="G1490" s="325">
        <v>384</v>
      </c>
      <c r="H1490" s="325" t="s">
        <v>241</v>
      </c>
      <c r="I1490" s="325" t="s">
        <v>242</v>
      </c>
      <c r="J1490" s="325" t="str">
        <f t="shared" si="46"/>
        <v>CharWakefieldTime in serviceLess than 2 yearsTime in serviceLess than 2 years</v>
      </c>
      <c r="K1490" s="325" t="s">
        <v>479</v>
      </c>
      <c r="L1490" s="325" t="s">
        <v>480</v>
      </c>
      <c r="M1490" s="325" t="str">
        <f t="shared" si="47"/>
        <v>Time in serviceLess than 2 years</v>
      </c>
      <c r="N1490" s="325">
        <v>55.5</v>
      </c>
      <c r="O1490" s="325">
        <v>28.7</v>
      </c>
      <c r="P1490" s="325">
        <v>57</v>
      </c>
      <c r="Q1490" s="325">
        <v>27.4</v>
      </c>
    </row>
    <row r="1491" spans="1:17" x14ac:dyDescent="0.25">
      <c r="A1491" s="325">
        <v>201718</v>
      </c>
      <c r="B1491" s="325" t="s">
        <v>144</v>
      </c>
      <c r="C1491" s="325" t="s">
        <v>123</v>
      </c>
      <c r="D1491" s="325" t="s">
        <v>38</v>
      </c>
      <c r="E1491" s="325" t="s">
        <v>130</v>
      </c>
      <c r="F1491" s="325" t="s">
        <v>131</v>
      </c>
      <c r="G1491" s="325">
        <v>384</v>
      </c>
      <c r="H1491" s="325" t="s">
        <v>241</v>
      </c>
      <c r="I1491" s="325" t="s">
        <v>242</v>
      </c>
      <c r="J1491" s="325" t="str">
        <f t="shared" si="46"/>
        <v>CharWakefieldTime in service2 years or more but less than 5 yearsTime in service2 years or more but less than 5 years</v>
      </c>
      <c r="K1491" s="325" t="s">
        <v>479</v>
      </c>
      <c r="L1491" s="325" t="s">
        <v>481</v>
      </c>
      <c r="M1491" s="325" t="str">
        <f t="shared" si="47"/>
        <v>Time in service2 years or more but less than 5 years</v>
      </c>
      <c r="N1491" s="325">
        <v>41.3</v>
      </c>
      <c r="O1491" s="325">
        <v>21.4</v>
      </c>
      <c r="P1491" s="325">
        <v>45</v>
      </c>
      <c r="Q1491" s="325">
        <v>21.6</v>
      </c>
    </row>
    <row r="1492" spans="1:17" x14ac:dyDescent="0.25">
      <c r="A1492" s="325">
        <v>201718</v>
      </c>
      <c r="B1492" s="325" t="s">
        <v>144</v>
      </c>
      <c r="C1492" s="325" t="s">
        <v>123</v>
      </c>
      <c r="D1492" s="325" t="s">
        <v>38</v>
      </c>
      <c r="E1492" s="325" t="s">
        <v>130</v>
      </c>
      <c r="F1492" s="325" t="s">
        <v>131</v>
      </c>
      <c r="G1492" s="325">
        <v>384</v>
      </c>
      <c r="H1492" s="325" t="s">
        <v>241</v>
      </c>
      <c r="I1492" s="325" t="s">
        <v>242</v>
      </c>
      <c r="J1492" s="325" t="str">
        <f t="shared" si="46"/>
        <v>CharWakefieldTime in service5 years or more but less than 10 yearsTime in service5 years or more but less than 10 years</v>
      </c>
      <c r="K1492" s="325" t="s">
        <v>479</v>
      </c>
      <c r="L1492" s="325" t="s">
        <v>482</v>
      </c>
      <c r="M1492" s="325" t="str">
        <f t="shared" si="47"/>
        <v>Time in service5 years or more but less than 10 years</v>
      </c>
      <c r="N1492" s="325">
        <v>46.9</v>
      </c>
      <c r="O1492" s="325">
        <v>24.3</v>
      </c>
      <c r="P1492" s="325">
        <v>52</v>
      </c>
      <c r="Q1492" s="325">
        <v>25</v>
      </c>
    </row>
    <row r="1493" spans="1:17" x14ac:dyDescent="0.25">
      <c r="A1493" s="325">
        <v>201718</v>
      </c>
      <c r="B1493" s="325" t="s">
        <v>144</v>
      </c>
      <c r="C1493" s="325" t="s">
        <v>123</v>
      </c>
      <c r="D1493" s="325" t="s">
        <v>38</v>
      </c>
      <c r="E1493" s="325" t="s">
        <v>130</v>
      </c>
      <c r="F1493" s="325" t="s">
        <v>131</v>
      </c>
      <c r="G1493" s="325">
        <v>384</v>
      </c>
      <c r="H1493" s="325" t="s">
        <v>241</v>
      </c>
      <c r="I1493" s="325" t="s">
        <v>242</v>
      </c>
      <c r="J1493" s="325" t="str">
        <f t="shared" si="46"/>
        <v>CharWakefieldTime in service10 years or more but less than 20 yearsTime in service10 years or more but less than 20 years</v>
      </c>
      <c r="K1493" s="325" t="s">
        <v>479</v>
      </c>
      <c r="L1493" s="325" t="s">
        <v>483</v>
      </c>
      <c r="M1493" s="325" t="str">
        <f t="shared" si="47"/>
        <v>Time in service10 years or more but less than 20 years</v>
      </c>
      <c r="N1493" s="325">
        <v>35.299999999999997</v>
      </c>
      <c r="O1493" s="325">
        <v>18.2</v>
      </c>
      <c r="P1493" s="325">
        <v>39</v>
      </c>
      <c r="Q1493" s="325">
        <v>18.8</v>
      </c>
    </row>
    <row r="1494" spans="1:17" x14ac:dyDescent="0.25">
      <c r="A1494" s="325">
        <v>201718</v>
      </c>
      <c r="B1494" s="325" t="s">
        <v>144</v>
      </c>
      <c r="C1494" s="325" t="s">
        <v>123</v>
      </c>
      <c r="D1494" s="325" t="s">
        <v>38</v>
      </c>
      <c r="E1494" s="325" t="s">
        <v>130</v>
      </c>
      <c r="F1494" s="325" t="s">
        <v>131</v>
      </c>
      <c r="G1494" s="325">
        <v>384</v>
      </c>
      <c r="H1494" s="325" t="s">
        <v>241</v>
      </c>
      <c r="I1494" s="325" t="s">
        <v>242</v>
      </c>
      <c r="J1494" s="325" t="str">
        <f t="shared" si="46"/>
        <v>CharWakefieldTime in service20 years or more but less than 30 yearsTime in service20 years or more but less than 30 years</v>
      </c>
      <c r="K1494" s="325" t="s">
        <v>479</v>
      </c>
      <c r="L1494" s="325" t="s">
        <v>484</v>
      </c>
      <c r="M1494" s="325" t="str">
        <f t="shared" si="47"/>
        <v>Time in service20 years or more but less than 30 years</v>
      </c>
      <c r="N1494" s="325">
        <v>14.2</v>
      </c>
      <c r="O1494" s="325">
        <v>7.4</v>
      </c>
      <c r="P1494" s="325">
        <v>15</v>
      </c>
      <c r="Q1494" s="325">
        <v>7.2</v>
      </c>
    </row>
    <row r="1495" spans="1:17" x14ac:dyDescent="0.25">
      <c r="A1495" s="325">
        <v>201718</v>
      </c>
      <c r="B1495" s="325" t="s">
        <v>144</v>
      </c>
      <c r="C1495" s="325" t="s">
        <v>123</v>
      </c>
      <c r="D1495" s="325" t="s">
        <v>38</v>
      </c>
      <c r="E1495" s="325" t="s">
        <v>130</v>
      </c>
      <c r="F1495" s="325" t="s">
        <v>131</v>
      </c>
      <c r="G1495" s="325">
        <v>384</v>
      </c>
      <c r="H1495" s="325" t="s">
        <v>241</v>
      </c>
      <c r="I1495" s="325" t="s">
        <v>242</v>
      </c>
      <c r="J1495" s="325" t="str">
        <f t="shared" si="46"/>
        <v>CharWakefieldTime in service30 years or moreTime in service30 years or more</v>
      </c>
      <c r="K1495" s="325" t="s">
        <v>479</v>
      </c>
      <c r="L1495" s="325" t="s">
        <v>485</v>
      </c>
      <c r="M1495" s="325" t="str">
        <f t="shared" si="47"/>
        <v>Time in service30 years or more</v>
      </c>
      <c r="N1495" s="325">
        <v>0</v>
      </c>
      <c r="O1495" s="325">
        <v>0</v>
      </c>
      <c r="P1495" s="325">
        <v>0</v>
      </c>
      <c r="Q1495" s="325">
        <v>0</v>
      </c>
    </row>
    <row r="1496" spans="1:17" x14ac:dyDescent="0.25">
      <c r="A1496" s="325">
        <v>201718</v>
      </c>
      <c r="B1496" s="325" t="s">
        <v>144</v>
      </c>
      <c r="C1496" s="325" t="s">
        <v>123</v>
      </c>
      <c r="D1496" s="325" t="s">
        <v>38</v>
      </c>
      <c r="E1496" s="325" t="s">
        <v>130</v>
      </c>
      <c r="F1496" s="325" t="s">
        <v>131</v>
      </c>
      <c r="G1496" s="325">
        <v>816</v>
      </c>
      <c r="H1496" s="325" t="s">
        <v>243</v>
      </c>
      <c r="I1496" s="325" t="s">
        <v>244</v>
      </c>
      <c r="J1496" s="325" t="str">
        <f t="shared" si="46"/>
        <v>CharYorkTime in serviceLess than 2 yearsTime in serviceLess than 2 years</v>
      </c>
      <c r="K1496" s="325" t="s">
        <v>479</v>
      </c>
      <c r="L1496" s="325" t="s">
        <v>480</v>
      </c>
      <c r="M1496" s="325" t="str">
        <f t="shared" si="47"/>
        <v>Time in serviceLess than 2 years</v>
      </c>
      <c r="N1496" s="325">
        <v>27.6</v>
      </c>
      <c r="O1496" s="325">
        <v>33</v>
      </c>
      <c r="P1496" s="325">
        <v>31</v>
      </c>
      <c r="Q1496" s="325">
        <v>31</v>
      </c>
    </row>
    <row r="1497" spans="1:17" x14ac:dyDescent="0.25">
      <c r="A1497" s="325">
        <v>201718</v>
      </c>
      <c r="B1497" s="325" t="s">
        <v>144</v>
      </c>
      <c r="C1497" s="325" t="s">
        <v>123</v>
      </c>
      <c r="D1497" s="325" t="s">
        <v>38</v>
      </c>
      <c r="E1497" s="325" t="s">
        <v>130</v>
      </c>
      <c r="F1497" s="325" t="s">
        <v>131</v>
      </c>
      <c r="G1497" s="325">
        <v>816</v>
      </c>
      <c r="H1497" s="325" t="s">
        <v>243</v>
      </c>
      <c r="I1497" s="325" t="s">
        <v>244</v>
      </c>
      <c r="J1497" s="325" t="str">
        <f t="shared" si="46"/>
        <v>CharYorkTime in service2 years or more but less than 5 yearsTime in service2 years or more but less than 5 years</v>
      </c>
      <c r="K1497" s="325" t="s">
        <v>479</v>
      </c>
      <c r="L1497" s="325" t="s">
        <v>481</v>
      </c>
      <c r="M1497" s="325" t="str">
        <f t="shared" si="47"/>
        <v>Time in service2 years or more but less than 5 years</v>
      </c>
      <c r="N1497" s="325">
        <v>22</v>
      </c>
      <c r="O1497" s="325">
        <v>26.3</v>
      </c>
      <c r="P1497" s="325">
        <v>26</v>
      </c>
      <c r="Q1497" s="325">
        <v>26</v>
      </c>
    </row>
    <row r="1498" spans="1:17" x14ac:dyDescent="0.25">
      <c r="A1498" s="325">
        <v>201718</v>
      </c>
      <c r="B1498" s="325" t="s">
        <v>144</v>
      </c>
      <c r="C1498" s="325" t="s">
        <v>123</v>
      </c>
      <c r="D1498" s="325" t="s">
        <v>38</v>
      </c>
      <c r="E1498" s="325" t="s">
        <v>130</v>
      </c>
      <c r="F1498" s="325" t="s">
        <v>131</v>
      </c>
      <c r="G1498" s="325">
        <v>816</v>
      </c>
      <c r="H1498" s="325" t="s">
        <v>243</v>
      </c>
      <c r="I1498" s="325" t="s">
        <v>244</v>
      </c>
      <c r="J1498" s="325" t="str">
        <f t="shared" si="46"/>
        <v>CharYorkTime in service5 years or more but less than 10 yearsTime in service5 years or more but less than 10 years</v>
      </c>
      <c r="K1498" s="325" t="s">
        <v>479</v>
      </c>
      <c r="L1498" s="325" t="s">
        <v>482</v>
      </c>
      <c r="M1498" s="325" t="str">
        <f t="shared" si="47"/>
        <v>Time in service5 years or more but less than 10 years</v>
      </c>
      <c r="N1498" s="325">
        <v>19</v>
      </c>
      <c r="O1498" s="325">
        <v>22.7</v>
      </c>
      <c r="P1498" s="325">
        <v>23</v>
      </c>
      <c r="Q1498" s="325">
        <v>23</v>
      </c>
    </row>
    <row r="1499" spans="1:17" x14ac:dyDescent="0.25">
      <c r="A1499" s="325">
        <v>201718</v>
      </c>
      <c r="B1499" s="325" t="s">
        <v>144</v>
      </c>
      <c r="C1499" s="325" t="s">
        <v>123</v>
      </c>
      <c r="D1499" s="325" t="s">
        <v>38</v>
      </c>
      <c r="E1499" s="325" t="s">
        <v>130</v>
      </c>
      <c r="F1499" s="325" t="s">
        <v>131</v>
      </c>
      <c r="G1499" s="325">
        <v>816</v>
      </c>
      <c r="H1499" s="325" t="s">
        <v>243</v>
      </c>
      <c r="I1499" s="325" t="s">
        <v>244</v>
      </c>
      <c r="J1499" s="325" t="str">
        <f t="shared" si="46"/>
        <v>CharYorkTime in service10 years or more but less than 20 yearsTime in service10 years or more but less than 20 years</v>
      </c>
      <c r="K1499" s="325" t="s">
        <v>479</v>
      </c>
      <c r="L1499" s="325" t="s">
        <v>483</v>
      </c>
      <c r="M1499" s="325" t="str">
        <f t="shared" si="47"/>
        <v>Time in service10 years or more but less than 20 years</v>
      </c>
      <c r="N1499" s="325">
        <v>10.5</v>
      </c>
      <c r="O1499" s="325">
        <v>12.5</v>
      </c>
      <c r="P1499" s="325">
        <v>13</v>
      </c>
      <c r="Q1499" s="325">
        <v>13</v>
      </c>
    </row>
    <row r="1500" spans="1:17" x14ac:dyDescent="0.25">
      <c r="A1500" s="325">
        <v>201718</v>
      </c>
      <c r="B1500" s="325" t="s">
        <v>144</v>
      </c>
      <c r="C1500" s="325" t="s">
        <v>123</v>
      </c>
      <c r="D1500" s="325" t="s">
        <v>38</v>
      </c>
      <c r="E1500" s="325" t="s">
        <v>130</v>
      </c>
      <c r="F1500" s="325" t="s">
        <v>131</v>
      </c>
      <c r="G1500" s="325">
        <v>816</v>
      </c>
      <c r="H1500" s="325" t="s">
        <v>243</v>
      </c>
      <c r="I1500" s="325" t="s">
        <v>244</v>
      </c>
      <c r="J1500" s="325" t="str">
        <f t="shared" si="46"/>
        <v>CharYorkTime in service20 years or more but less than 30 yearsTime in service20 years or more but less than 30 years</v>
      </c>
      <c r="K1500" s="325" t="s">
        <v>479</v>
      </c>
      <c r="L1500" s="325" t="s">
        <v>484</v>
      </c>
      <c r="M1500" s="325" t="str">
        <f t="shared" si="47"/>
        <v>Time in service20 years or more but less than 30 years</v>
      </c>
      <c r="N1500" s="325">
        <v>4.5999999999999996</v>
      </c>
      <c r="O1500" s="325">
        <v>5.5</v>
      </c>
      <c r="P1500" s="325">
        <v>7</v>
      </c>
      <c r="Q1500" s="325">
        <v>7</v>
      </c>
    </row>
    <row r="1501" spans="1:17" x14ac:dyDescent="0.25">
      <c r="A1501" s="325">
        <v>201718</v>
      </c>
      <c r="B1501" s="325" t="s">
        <v>144</v>
      </c>
      <c r="C1501" s="325" t="s">
        <v>123</v>
      </c>
      <c r="D1501" s="325" t="s">
        <v>38</v>
      </c>
      <c r="E1501" s="325" t="s">
        <v>130</v>
      </c>
      <c r="F1501" s="325" t="s">
        <v>131</v>
      </c>
      <c r="G1501" s="325">
        <v>816</v>
      </c>
      <c r="H1501" s="325" t="s">
        <v>243</v>
      </c>
      <c r="I1501" s="325" t="s">
        <v>244</v>
      </c>
      <c r="J1501" s="325" t="str">
        <f t="shared" si="46"/>
        <v>CharYorkTime in service30 years or moreTime in service30 years or more</v>
      </c>
      <c r="K1501" s="325" t="s">
        <v>479</v>
      </c>
      <c r="L1501" s="325" t="s">
        <v>485</v>
      </c>
      <c r="M1501" s="325" t="str">
        <f t="shared" si="47"/>
        <v>Time in service30 years or more</v>
      </c>
      <c r="N1501" s="325">
        <v>0</v>
      </c>
      <c r="O1501" s="325">
        <v>0</v>
      </c>
      <c r="P1501" s="325">
        <v>0</v>
      </c>
      <c r="Q1501" s="325">
        <v>0</v>
      </c>
    </row>
    <row r="1502" spans="1:17" x14ac:dyDescent="0.25">
      <c r="A1502" s="325">
        <v>201718</v>
      </c>
      <c r="B1502" s="325" t="s">
        <v>144</v>
      </c>
      <c r="C1502" s="325" t="s">
        <v>123</v>
      </c>
      <c r="D1502" s="325" t="s">
        <v>38</v>
      </c>
      <c r="E1502" s="325" t="s">
        <v>132</v>
      </c>
      <c r="F1502" s="325" t="s">
        <v>133</v>
      </c>
      <c r="G1502" s="325">
        <v>831</v>
      </c>
      <c r="H1502" s="325" t="s">
        <v>245</v>
      </c>
      <c r="I1502" s="325" t="s">
        <v>246</v>
      </c>
      <c r="J1502" s="325" t="str">
        <f t="shared" si="46"/>
        <v>CharDerbyTime in serviceLess than 2 yearsTime in serviceLess than 2 years</v>
      </c>
      <c r="K1502" s="325" t="s">
        <v>479</v>
      </c>
      <c r="L1502" s="325" t="s">
        <v>480</v>
      </c>
      <c r="M1502" s="325" t="str">
        <f t="shared" si="47"/>
        <v>Time in serviceLess than 2 years</v>
      </c>
      <c r="N1502" s="325">
        <v>86.6</v>
      </c>
      <c r="O1502" s="325">
        <v>58.2</v>
      </c>
      <c r="P1502" s="325">
        <v>93</v>
      </c>
      <c r="Q1502" s="325">
        <v>56.4</v>
      </c>
    </row>
    <row r="1503" spans="1:17" x14ac:dyDescent="0.25">
      <c r="A1503" s="325">
        <v>201718</v>
      </c>
      <c r="B1503" s="325" t="s">
        <v>144</v>
      </c>
      <c r="C1503" s="325" t="s">
        <v>123</v>
      </c>
      <c r="D1503" s="325" t="s">
        <v>38</v>
      </c>
      <c r="E1503" s="325" t="s">
        <v>132</v>
      </c>
      <c r="F1503" s="325" t="s">
        <v>133</v>
      </c>
      <c r="G1503" s="325">
        <v>831</v>
      </c>
      <c r="H1503" s="325" t="s">
        <v>245</v>
      </c>
      <c r="I1503" s="325" t="s">
        <v>246</v>
      </c>
      <c r="J1503" s="325" t="str">
        <f t="shared" si="46"/>
        <v>CharDerbyTime in service2 years or more but less than 5 yearsTime in service2 years or more but less than 5 years</v>
      </c>
      <c r="K1503" s="325" t="s">
        <v>479</v>
      </c>
      <c r="L1503" s="325" t="s">
        <v>481</v>
      </c>
      <c r="M1503" s="325" t="str">
        <f t="shared" si="47"/>
        <v>Time in service2 years or more but less than 5 years</v>
      </c>
      <c r="N1503" s="325">
        <v>46.6</v>
      </c>
      <c r="O1503" s="325">
        <v>31.3</v>
      </c>
      <c r="P1503" s="325">
        <v>52</v>
      </c>
      <c r="Q1503" s="325">
        <v>31.5</v>
      </c>
    </row>
    <row r="1504" spans="1:17" x14ac:dyDescent="0.25">
      <c r="A1504" s="325">
        <v>201718</v>
      </c>
      <c r="B1504" s="325" t="s">
        <v>144</v>
      </c>
      <c r="C1504" s="325" t="s">
        <v>123</v>
      </c>
      <c r="D1504" s="325" t="s">
        <v>38</v>
      </c>
      <c r="E1504" s="325" t="s">
        <v>132</v>
      </c>
      <c r="F1504" s="325" t="s">
        <v>133</v>
      </c>
      <c r="G1504" s="325">
        <v>831</v>
      </c>
      <c r="H1504" s="325" t="s">
        <v>245</v>
      </c>
      <c r="I1504" s="325" t="s">
        <v>246</v>
      </c>
      <c r="J1504" s="325" t="str">
        <f t="shared" si="46"/>
        <v>CharDerbyTime in service5 years or more but less than 10 yearsTime in service5 years or more but less than 10 years</v>
      </c>
      <c r="K1504" s="325" t="s">
        <v>479</v>
      </c>
      <c r="L1504" s="325" t="s">
        <v>482</v>
      </c>
      <c r="M1504" s="325" t="str">
        <f t="shared" si="47"/>
        <v>Time in service5 years or more but less than 10 years</v>
      </c>
      <c r="N1504" s="325">
        <v>6.3</v>
      </c>
      <c r="O1504" s="325">
        <v>4.2</v>
      </c>
      <c r="P1504" s="325">
        <v>8</v>
      </c>
      <c r="Q1504" s="325">
        <v>4.8</v>
      </c>
    </row>
    <row r="1505" spans="1:17" x14ac:dyDescent="0.25">
      <c r="A1505" s="325">
        <v>201718</v>
      </c>
      <c r="B1505" s="325" t="s">
        <v>144</v>
      </c>
      <c r="C1505" s="325" t="s">
        <v>123</v>
      </c>
      <c r="D1505" s="325" t="s">
        <v>38</v>
      </c>
      <c r="E1505" s="325" t="s">
        <v>132</v>
      </c>
      <c r="F1505" s="325" t="s">
        <v>133</v>
      </c>
      <c r="G1505" s="325">
        <v>831</v>
      </c>
      <c r="H1505" s="325" t="s">
        <v>245</v>
      </c>
      <c r="I1505" s="325" t="s">
        <v>246</v>
      </c>
      <c r="J1505" s="325" t="str">
        <f t="shared" si="46"/>
        <v>CharDerbyTime in service10 years or more but less than 20 yearsTime in service10 years or more but less than 20 years</v>
      </c>
      <c r="K1505" s="325" t="s">
        <v>479</v>
      </c>
      <c r="L1505" s="325" t="s">
        <v>483</v>
      </c>
      <c r="M1505" s="325" t="str">
        <f t="shared" si="47"/>
        <v>Time in service10 years or more but less than 20 years</v>
      </c>
      <c r="N1505" s="325">
        <v>5.7</v>
      </c>
      <c r="O1505" s="325">
        <v>3.8</v>
      </c>
      <c r="P1505" s="325">
        <v>7</v>
      </c>
      <c r="Q1505" s="325">
        <v>4.2</v>
      </c>
    </row>
    <row r="1506" spans="1:17" x14ac:dyDescent="0.25">
      <c r="A1506" s="325">
        <v>201718</v>
      </c>
      <c r="B1506" s="325" t="s">
        <v>144</v>
      </c>
      <c r="C1506" s="325" t="s">
        <v>123</v>
      </c>
      <c r="D1506" s="325" t="s">
        <v>38</v>
      </c>
      <c r="E1506" s="325" t="s">
        <v>132</v>
      </c>
      <c r="F1506" s="325" t="s">
        <v>133</v>
      </c>
      <c r="G1506" s="325">
        <v>831</v>
      </c>
      <c r="H1506" s="325" t="s">
        <v>245</v>
      </c>
      <c r="I1506" s="325" t="s">
        <v>246</v>
      </c>
      <c r="J1506" s="325" t="str">
        <f t="shared" si="46"/>
        <v>CharDerbyTime in service20 years or more but less than 30 yearsTime in service20 years or more but less than 30 years</v>
      </c>
      <c r="K1506" s="325" t="s">
        <v>479</v>
      </c>
      <c r="L1506" s="325" t="s">
        <v>484</v>
      </c>
      <c r="M1506" s="325" t="str">
        <f t="shared" si="47"/>
        <v>Time in service20 years or more but less than 30 years</v>
      </c>
      <c r="N1506" s="325">
        <v>0</v>
      </c>
      <c r="O1506" s="325">
        <v>0</v>
      </c>
      <c r="P1506" s="325">
        <v>0</v>
      </c>
      <c r="Q1506" s="325">
        <v>0</v>
      </c>
    </row>
    <row r="1507" spans="1:17" x14ac:dyDescent="0.25">
      <c r="A1507" s="325">
        <v>201718</v>
      </c>
      <c r="B1507" s="325" t="s">
        <v>144</v>
      </c>
      <c r="C1507" s="325" t="s">
        <v>123</v>
      </c>
      <c r="D1507" s="325" t="s">
        <v>38</v>
      </c>
      <c r="E1507" s="325" t="s">
        <v>132</v>
      </c>
      <c r="F1507" s="325" t="s">
        <v>133</v>
      </c>
      <c r="G1507" s="325">
        <v>831</v>
      </c>
      <c r="H1507" s="325" t="s">
        <v>245</v>
      </c>
      <c r="I1507" s="325" t="s">
        <v>246</v>
      </c>
      <c r="J1507" s="325" t="str">
        <f t="shared" si="46"/>
        <v>CharDerbyTime in service30 years or moreTime in service30 years or more</v>
      </c>
      <c r="K1507" s="325" t="s">
        <v>479</v>
      </c>
      <c r="L1507" s="325" t="s">
        <v>485</v>
      </c>
      <c r="M1507" s="325" t="str">
        <f t="shared" si="47"/>
        <v>Time in service30 years or more</v>
      </c>
      <c r="N1507" s="325">
        <v>3.5</v>
      </c>
      <c r="O1507" s="325">
        <v>2.4</v>
      </c>
      <c r="P1507" s="325">
        <v>5</v>
      </c>
      <c r="Q1507" s="325">
        <v>3</v>
      </c>
    </row>
    <row r="1508" spans="1:17" x14ac:dyDescent="0.25">
      <c r="A1508" s="325">
        <v>201718</v>
      </c>
      <c r="B1508" s="325" t="s">
        <v>144</v>
      </c>
      <c r="C1508" s="325" t="s">
        <v>123</v>
      </c>
      <c r="D1508" s="325" t="s">
        <v>38</v>
      </c>
      <c r="E1508" s="325" t="s">
        <v>132</v>
      </c>
      <c r="F1508" s="325" t="s">
        <v>133</v>
      </c>
      <c r="G1508" s="325">
        <v>830</v>
      </c>
      <c r="H1508" s="325" t="s">
        <v>247</v>
      </c>
      <c r="I1508" s="325" t="s">
        <v>248</v>
      </c>
      <c r="J1508" s="325" t="str">
        <f t="shared" si="46"/>
        <v>CharDerbyshireTime in serviceLess than 2 yearsTime in serviceLess than 2 years</v>
      </c>
      <c r="K1508" s="325" t="s">
        <v>479</v>
      </c>
      <c r="L1508" s="325" t="s">
        <v>480</v>
      </c>
      <c r="M1508" s="325" t="str">
        <f t="shared" si="47"/>
        <v>Time in serviceLess than 2 years</v>
      </c>
      <c r="N1508" s="325">
        <v>139.69999999999999</v>
      </c>
      <c r="O1508" s="325">
        <v>39.1</v>
      </c>
      <c r="P1508" s="325">
        <v>151</v>
      </c>
      <c r="Q1508" s="325">
        <v>38.4</v>
      </c>
    </row>
    <row r="1509" spans="1:17" x14ac:dyDescent="0.25">
      <c r="A1509" s="325">
        <v>201718</v>
      </c>
      <c r="B1509" s="325" t="s">
        <v>144</v>
      </c>
      <c r="C1509" s="325" t="s">
        <v>123</v>
      </c>
      <c r="D1509" s="325" t="s">
        <v>38</v>
      </c>
      <c r="E1509" s="325" t="s">
        <v>132</v>
      </c>
      <c r="F1509" s="325" t="s">
        <v>133</v>
      </c>
      <c r="G1509" s="325">
        <v>830</v>
      </c>
      <c r="H1509" s="325" t="s">
        <v>247</v>
      </c>
      <c r="I1509" s="325" t="s">
        <v>248</v>
      </c>
      <c r="J1509" s="325" t="str">
        <f t="shared" si="46"/>
        <v>CharDerbyshireTime in service2 years or more but less than 5 yearsTime in service2 years or more but less than 5 years</v>
      </c>
      <c r="K1509" s="325" t="s">
        <v>479</v>
      </c>
      <c r="L1509" s="325" t="s">
        <v>481</v>
      </c>
      <c r="M1509" s="325" t="str">
        <f t="shared" si="47"/>
        <v>Time in service2 years or more but less than 5 years</v>
      </c>
      <c r="N1509" s="325">
        <v>125</v>
      </c>
      <c r="O1509" s="325">
        <v>35</v>
      </c>
      <c r="P1509" s="325">
        <v>137</v>
      </c>
      <c r="Q1509" s="325">
        <v>34.9</v>
      </c>
    </row>
    <row r="1510" spans="1:17" x14ac:dyDescent="0.25">
      <c r="A1510" s="325">
        <v>201718</v>
      </c>
      <c r="B1510" s="325" t="s">
        <v>144</v>
      </c>
      <c r="C1510" s="325" t="s">
        <v>123</v>
      </c>
      <c r="D1510" s="325" t="s">
        <v>38</v>
      </c>
      <c r="E1510" s="325" t="s">
        <v>132</v>
      </c>
      <c r="F1510" s="325" t="s">
        <v>133</v>
      </c>
      <c r="G1510" s="325">
        <v>830</v>
      </c>
      <c r="H1510" s="325" t="s">
        <v>247</v>
      </c>
      <c r="I1510" s="325" t="s">
        <v>248</v>
      </c>
      <c r="J1510" s="325" t="str">
        <f t="shared" si="46"/>
        <v>CharDerbyshireTime in service5 years or more but less than 10 yearsTime in service5 years or more but less than 10 years</v>
      </c>
      <c r="K1510" s="325" t="s">
        <v>479</v>
      </c>
      <c r="L1510" s="325" t="s">
        <v>482</v>
      </c>
      <c r="M1510" s="325" t="str">
        <f t="shared" si="47"/>
        <v>Time in service5 years or more but less than 10 years</v>
      </c>
      <c r="N1510" s="325">
        <v>52.6</v>
      </c>
      <c r="O1510" s="325">
        <v>14.7</v>
      </c>
      <c r="P1510" s="325">
        <v>60</v>
      </c>
      <c r="Q1510" s="325">
        <v>15.3</v>
      </c>
    </row>
    <row r="1511" spans="1:17" x14ac:dyDescent="0.25">
      <c r="A1511" s="325">
        <v>201718</v>
      </c>
      <c r="B1511" s="325" t="s">
        <v>144</v>
      </c>
      <c r="C1511" s="325" t="s">
        <v>123</v>
      </c>
      <c r="D1511" s="325" t="s">
        <v>38</v>
      </c>
      <c r="E1511" s="325" t="s">
        <v>132</v>
      </c>
      <c r="F1511" s="325" t="s">
        <v>133</v>
      </c>
      <c r="G1511" s="325">
        <v>830</v>
      </c>
      <c r="H1511" s="325" t="s">
        <v>247</v>
      </c>
      <c r="I1511" s="325" t="s">
        <v>248</v>
      </c>
      <c r="J1511" s="325" t="str">
        <f t="shared" si="46"/>
        <v>CharDerbyshireTime in service10 years or more but less than 20 yearsTime in service10 years or more but less than 20 years</v>
      </c>
      <c r="K1511" s="325" t="s">
        <v>479</v>
      </c>
      <c r="L1511" s="325" t="s">
        <v>483</v>
      </c>
      <c r="M1511" s="325" t="str">
        <f t="shared" si="47"/>
        <v>Time in service10 years or more but less than 20 years</v>
      </c>
      <c r="N1511" s="325">
        <v>39.1</v>
      </c>
      <c r="O1511" s="325">
        <v>10.9</v>
      </c>
      <c r="P1511" s="325">
        <v>43</v>
      </c>
      <c r="Q1511" s="325">
        <v>10.9</v>
      </c>
    </row>
    <row r="1512" spans="1:17" x14ac:dyDescent="0.25">
      <c r="A1512" s="325">
        <v>201718</v>
      </c>
      <c r="B1512" s="325" t="s">
        <v>144</v>
      </c>
      <c r="C1512" s="325" t="s">
        <v>123</v>
      </c>
      <c r="D1512" s="325" t="s">
        <v>38</v>
      </c>
      <c r="E1512" s="325" t="s">
        <v>132</v>
      </c>
      <c r="F1512" s="325" t="s">
        <v>133</v>
      </c>
      <c r="G1512" s="325">
        <v>830</v>
      </c>
      <c r="H1512" s="325" t="s">
        <v>247</v>
      </c>
      <c r="I1512" s="325" t="s">
        <v>248</v>
      </c>
      <c r="J1512" s="325" t="str">
        <f t="shared" si="46"/>
        <v>CharDerbyshireTime in service20 years or more but less than 30 yearsTime in service20 years or more but less than 30 years</v>
      </c>
      <c r="K1512" s="325" t="s">
        <v>479</v>
      </c>
      <c r="L1512" s="325" t="s">
        <v>484</v>
      </c>
      <c r="M1512" s="325" t="str">
        <f t="shared" si="47"/>
        <v>Time in service20 years or more but less than 30 years</v>
      </c>
      <c r="N1512" s="325">
        <v>1</v>
      </c>
      <c r="O1512" s="325">
        <v>0.3</v>
      </c>
      <c r="P1512" s="325">
        <v>2</v>
      </c>
      <c r="Q1512" s="325">
        <v>0.5</v>
      </c>
    </row>
    <row r="1513" spans="1:17" x14ac:dyDescent="0.25">
      <c r="A1513" s="325">
        <v>201718</v>
      </c>
      <c r="B1513" s="325" t="s">
        <v>144</v>
      </c>
      <c r="C1513" s="325" t="s">
        <v>123</v>
      </c>
      <c r="D1513" s="325" t="s">
        <v>38</v>
      </c>
      <c r="E1513" s="325" t="s">
        <v>132</v>
      </c>
      <c r="F1513" s="325" t="s">
        <v>133</v>
      </c>
      <c r="G1513" s="325">
        <v>830</v>
      </c>
      <c r="H1513" s="325" t="s">
        <v>247</v>
      </c>
      <c r="I1513" s="325" t="s">
        <v>248</v>
      </c>
      <c r="J1513" s="325" t="str">
        <f t="shared" si="46"/>
        <v>CharDerbyshireTime in service30 years or moreTime in service30 years or more</v>
      </c>
      <c r="K1513" s="325" t="s">
        <v>479</v>
      </c>
      <c r="L1513" s="325" t="s">
        <v>485</v>
      </c>
      <c r="M1513" s="325" t="str">
        <f t="shared" si="47"/>
        <v>Time in service30 years or more</v>
      </c>
      <c r="N1513" s="325">
        <v>0</v>
      </c>
      <c r="O1513" s="325">
        <v>0</v>
      </c>
      <c r="P1513" s="325">
        <v>0</v>
      </c>
      <c r="Q1513" s="325">
        <v>0</v>
      </c>
    </row>
    <row r="1514" spans="1:17" x14ac:dyDescent="0.25">
      <c r="A1514" s="325">
        <v>201718</v>
      </c>
      <c r="B1514" s="325" t="s">
        <v>144</v>
      </c>
      <c r="C1514" s="325" t="s">
        <v>123</v>
      </c>
      <c r="D1514" s="325" t="s">
        <v>38</v>
      </c>
      <c r="E1514" s="325" t="s">
        <v>132</v>
      </c>
      <c r="F1514" s="325" t="s">
        <v>133</v>
      </c>
      <c r="G1514" s="325">
        <v>856</v>
      </c>
      <c r="H1514" s="325" t="s">
        <v>249</v>
      </c>
      <c r="I1514" s="325" t="s">
        <v>250</v>
      </c>
      <c r="J1514" s="325" t="str">
        <f t="shared" si="46"/>
        <v>CharLeicesterTime in serviceLess than 2 yearsTime in serviceLess than 2 years</v>
      </c>
      <c r="K1514" s="325" t="s">
        <v>479</v>
      </c>
      <c r="L1514" s="325" t="s">
        <v>480</v>
      </c>
      <c r="M1514" s="325" t="str">
        <f t="shared" si="47"/>
        <v>Time in serviceLess than 2 years</v>
      </c>
      <c r="N1514" s="325">
        <v>57.4</v>
      </c>
      <c r="O1514" s="325">
        <v>34.4</v>
      </c>
      <c r="P1514" s="325">
        <v>61</v>
      </c>
      <c r="Q1514" s="325">
        <v>33.200000000000003</v>
      </c>
    </row>
    <row r="1515" spans="1:17" x14ac:dyDescent="0.25">
      <c r="A1515" s="325">
        <v>201718</v>
      </c>
      <c r="B1515" s="325" t="s">
        <v>144</v>
      </c>
      <c r="C1515" s="325" t="s">
        <v>123</v>
      </c>
      <c r="D1515" s="325" t="s">
        <v>38</v>
      </c>
      <c r="E1515" s="325" t="s">
        <v>132</v>
      </c>
      <c r="F1515" s="325" t="s">
        <v>133</v>
      </c>
      <c r="G1515" s="325">
        <v>856</v>
      </c>
      <c r="H1515" s="325" t="s">
        <v>249</v>
      </c>
      <c r="I1515" s="325" t="s">
        <v>250</v>
      </c>
      <c r="J1515" s="325" t="str">
        <f t="shared" si="46"/>
        <v>CharLeicesterTime in service2 years or more but less than 5 yearsTime in service2 years or more but less than 5 years</v>
      </c>
      <c r="K1515" s="325" t="s">
        <v>479</v>
      </c>
      <c r="L1515" s="325" t="s">
        <v>481</v>
      </c>
      <c r="M1515" s="325" t="str">
        <f t="shared" si="47"/>
        <v>Time in service2 years or more but less than 5 years</v>
      </c>
      <c r="N1515" s="325">
        <v>25.4</v>
      </c>
      <c r="O1515" s="325">
        <v>15.2</v>
      </c>
      <c r="P1515" s="325">
        <v>27</v>
      </c>
      <c r="Q1515" s="325">
        <v>14.7</v>
      </c>
    </row>
    <row r="1516" spans="1:17" x14ac:dyDescent="0.25">
      <c r="A1516" s="325">
        <v>201718</v>
      </c>
      <c r="B1516" s="325" t="s">
        <v>144</v>
      </c>
      <c r="C1516" s="325" t="s">
        <v>123</v>
      </c>
      <c r="D1516" s="325" t="s">
        <v>38</v>
      </c>
      <c r="E1516" s="325" t="s">
        <v>132</v>
      </c>
      <c r="F1516" s="325" t="s">
        <v>133</v>
      </c>
      <c r="G1516" s="325">
        <v>856</v>
      </c>
      <c r="H1516" s="325" t="s">
        <v>249</v>
      </c>
      <c r="I1516" s="325" t="s">
        <v>250</v>
      </c>
      <c r="J1516" s="325" t="str">
        <f t="shared" si="46"/>
        <v>CharLeicesterTime in service5 years or more but less than 10 yearsTime in service5 years or more but less than 10 years</v>
      </c>
      <c r="K1516" s="325" t="s">
        <v>479</v>
      </c>
      <c r="L1516" s="325" t="s">
        <v>482</v>
      </c>
      <c r="M1516" s="325" t="str">
        <f t="shared" si="47"/>
        <v>Time in service5 years or more but less than 10 years</v>
      </c>
      <c r="N1516" s="325">
        <v>21.7</v>
      </c>
      <c r="O1516" s="325">
        <v>13</v>
      </c>
      <c r="P1516" s="325">
        <v>24</v>
      </c>
      <c r="Q1516" s="325">
        <v>13</v>
      </c>
    </row>
    <row r="1517" spans="1:17" x14ac:dyDescent="0.25">
      <c r="A1517" s="325">
        <v>201718</v>
      </c>
      <c r="B1517" s="325" t="s">
        <v>144</v>
      </c>
      <c r="C1517" s="325" t="s">
        <v>123</v>
      </c>
      <c r="D1517" s="325" t="s">
        <v>38</v>
      </c>
      <c r="E1517" s="325" t="s">
        <v>132</v>
      </c>
      <c r="F1517" s="325" t="s">
        <v>133</v>
      </c>
      <c r="G1517" s="325">
        <v>856</v>
      </c>
      <c r="H1517" s="325" t="s">
        <v>249</v>
      </c>
      <c r="I1517" s="325" t="s">
        <v>250</v>
      </c>
      <c r="J1517" s="325" t="str">
        <f t="shared" si="46"/>
        <v>CharLeicesterTime in service10 years or more but less than 20 yearsTime in service10 years or more but less than 20 years</v>
      </c>
      <c r="K1517" s="325" t="s">
        <v>479</v>
      </c>
      <c r="L1517" s="325" t="s">
        <v>483</v>
      </c>
      <c r="M1517" s="325" t="str">
        <f t="shared" si="47"/>
        <v>Time in service10 years or more but less than 20 years</v>
      </c>
      <c r="N1517" s="325">
        <v>36.5</v>
      </c>
      <c r="O1517" s="325">
        <v>21.9</v>
      </c>
      <c r="P1517" s="325">
        <v>43</v>
      </c>
      <c r="Q1517" s="325">
        <v>23.4</v>
      </c>
    </row>
    <row r="1518" spans="1:17" x14ac:dyDescent="0.25">
      <c r="A1518" s="325">
        <v>201718</v>
      </c>
      <c r="B1518" s="325" t="s">
        <v>144</v>
      </c>
      <c r="C1518" s="325" t="s">
        <v>123</v>
      </c>
      <c r="D1518" s="325" t="s">
        <v>38</v>
      </c>
      <c r="E1518" s="325" t="s">
        <v>132</v>
      </c>
      <c r="F1518" s="325" t="s">
        <v>133</v>
      </c>
      <c r="G1518" s="325">
        <v>856</v>
      </c>
      <c r="H1518" s="325" t="s">
        <v>249</v>
      </c>
      <c r="I1518" s="325" t="s">
        <v>250</v>
      </c>
      <c r="J1518" s="325" t="str">
        <f t="shared" si="46"/>
        <v>CharLeicesterTime in service20 years or more but less than 30 yearsTime in service20 years or more but less than 30 years</v>
      </c>
      <c r="K1518" s="325" t="s">
        <v>479</v>
      </c>
      <c r="L1518" s="325" t="s">
        <v>484</v>
      </c>
      <c r="M1518" s="325" t="str">
        <f t="shared" si="47"/>
        <v>Time in service20 years or more but less than 30 years</v>
      </c>
      <c r="N1518" s="325">
        <v>21.5</v>
      </c>
      <c r="O1518" s="325">
        <v>12.9</v>
      </c>
      <c r="P1518" s="325">
        <v>24</v>
      </c>
      <c r="Q1518" s="325">
        <v>13</v>
      </c>
    </row>
    <row r="1519" spans="1:17" x14ac:dyDescent="0.25">
      <c r="A1519" s="325">
        <v>201718</v>
      </c>
      <c r="B1519" s="325" t="s">
        <v>144</v>
      </c>
      <c r="C1519" s="325" t="s">
        <v>123</v>
      </c>
      <c r="D1519" s="325" t="s">
        <v>38</v>
      </c>
      <c r="E1519" s="325" t="s">
        <v>132</v>
      </c>
      <c r="F1519" s="325" t="s">
        <v>133</v>
      </c>
      <c r="G1519" s="325">
        <v>856</v>
      </c>
      <c r="H1519" s="325" t="s">
        <v>249</v>
      </c>
      <c r="I1519" s="325" t="s">
        <v>250</v>
      </c>
      <c r="J1519" s="325" t="str">
        <f t="shared" si="46"/>
        <v>CharLeicesterTime in service30 years or moreTime in service30 years or more</v>
      </c>
      <c r="K1519" s="325" t="s">
        <v>479</v>
      </c>
      <c r="L1519" s="325" t="s">
        <v>485</v>
      </c>
      <c r="M1519" s="325" t="str">
        <f t="shared" si="47"/>
        <v>Time in service30 years or more</v>
      </c>
      <c r="N1519" s="325">
        <v>4.5999999999999996</v>
      </c>
      <c r="O1519" s="325">
        <v>2.8</v>
      </c>
      <c r="P1519" s="325">
        <v>5</v>
      </c>
      <c r="Q1519" s="325">
        <v>2.7</v>
      </c>
    </row>
    <row r="1520" spans="1:17" x14ac:dyDescent="0.25">
      <c r="A1520" s="325">
        <v>201718</v>
      </c>
      <c r="B1520" s="325" t="s">
        <v>144</v>
      </c>
      <c r="C1520" s="325" t="s">
        <v>123</v>
      </c>
      <c r="D1520" s="325" t="s">
        <v>38</v>
      </c>
      <c r="E1520" s="325" t="s">
        <v>132</v>
      </c>
      <c r="F1520" s="325" t="s">
        <v>133</v>
      </c>
      <c r="G1520" s="325">
        <v>855</v>
      </c>
      <c r="H1520" s="325" t="s">
        <v>251</v>
      </c>
      <c r="I1520" s="325" t="s">
        <v>252</v>
      </c>
      <c r="J1520" s="325" t="str">
        <f t="shared" si="46"/>
        <v>CharLeicestershireTime in serviceLess than 2 yearsTime in serviceLess than 2 years</v>
      </c>
      <c r="K1520" s="325" t="s">
        <v>479</v>
      </c>
      <c r="L1520" s="325" t="s">
        <v>480</v>
      </c>
      <c r="M1520" s="325" t="str">
        <f t="shared" si="47"/>
        <v>Time in serviceLess than 2 years</v>
      </c>
      <c r="N1520" s="325">
        <v>67.599999999999994</v>
      </c>
      <c r="O1520" s="325">
        <v>29.6</v>
      </c>
      <c r="P1520" s="325">
        <v>71</v>
      </c>
      <c r="Q1520" s="325">
        <v>28.3</v>
      </c>
    </row>
    <row r="1521" spans="1:17" x14ac:dyDescent="0.25">
      <c r="A1521" s="325">
        <v>201718</v>
      </c>
      <c r="B1521" s="325" t="s">
        <v>144</v>
      </c>
      <c r="C1521" s="325" t="s">
        <v>123</v>
      </c>
      <c r="D1521" s="325" t="s">
        <v>38</v>
      </c>
      <c r="E1521" s="325" t="s">
        <v>132</v>
      </c>
      <c r="F1521" s="325" t="s">
        <v>133</v>
      </c>
      <c r="G1521" s="325">
        <v>855</v>
      </c>
      <c r="H1521" s="325" t="s">
        <v>251</v>
      </c>
      <c r="I1521" s="325" t="s">
        <v>252</v>
      </c>
      <c r="J1521" s="325" t="str">
        <f t="shared" si="46"/>
        <v>CharLeicestershireTime in service2 years or more but less than 5 yearsTime in service2 years or more but less than 5 years</v>
      </c>
      <c r="K1521" s="325" t="s">
        <v>479</v>
      </c>
      <c r="L1521" s="325" t="s">
        <v>481</v>
      </c>
      <c r="M1521" s="325" t="str">
        <f t="shared" si="47"/>
        <v>Time in service2 years or more but less than 5 years</v>
      </c>
      <c r="N1521" s="325">
        <v>48.3</v>
      </c>
      <c r="O1521" s="325">
        <v>21.2</v>
      </c>
      <c r="P1521" s="325">
        <v>55</v>
      </c>
      <c r="Q1521" s="325">
        <v>21.9</v>
      </c>
    </row>
    <row r="1522" spans="1:17" x14ac:dyDescent="0.25">
      <c r="A1522" s="325">
        <v>201718</v>
      </c>
      <c r="B1522" s="325" t="s">
        <v>144</v>
      </c>
      <c r="C1522" s="325" t="s">
        <v>123</v>
      </c>
      <c r="D1522" s="325" t="s">
        <v>38</v>
      </c>
      <c r="E1522" s="325" t="s">
        <v>132</v>
      </c>
      <c r="F1522" s="325" t="s">
        <v>133</v>
      </c>
      <c r="G1522" s="325">
        <v>855</v>
      </c>
      <c r="H1522" s="325" t="s">
        <v>251</v>
      </c>
      <c r="I1522" s="325" t="s">
        <v>252</v>
      </c>
      <c r="J1522" s="325" t="str">
        <f t="shared" si="46"/>
        <v>CharLeicestershireTime in service5 years or more but less than 10 yearsTime in service5 years or more but less than 10 years</v>
      </c>
      <c r="K1522" s="325" t="s">
        <v>479</v>
      </c>
      <c r="L1522" s="325" t="s">
        <v>482</v>
      </c>
      <c r="M1522" s="325" t="str">
        <f t="shared" si="47"/>
        <v>Time in service5 years or more but less than 10 years</v>
      </c>
      <c r="N1522" s="325">
        <v>43.1</v>
      </c>
      <c r="O1522" s="325">
        <v>18.899999999999999</v>
      </c>
      <c r="P1522" s="325">
        <v>47</v>
      </c>
      <c r="Q1522" s="325">
        <v>18.7</v>
      </c>
    </row>
    <row r="1523" spans="1:17" x14ac:dyDescent="0.25">
      <c r="A1523" s="325">
        <v>201718</v>
      </c>
      <c r="B1523" s="325" t="s">
        <v>144</v>
      </c>
      <c r="C1523" s="325" t="s">
        <v>123</v>
      </c>
      <c r="D1523" s="325" t="s">
        <v>38</v>
      </c>
      <c r="E1523" s="325" t="s">
        <v>132</v>
      </c>
      <c r="F1523" s="325" t="s">
        <v>133</v>
      </c>
      <c r="G1523" s="325">
        <v>855</v>
      </c>
      <c r="H1523" s="325" t="s">
        <v>251</v>
      </c>
      <c r="I1523" s="325" t="s">
        <v>252</v>
      </c>
      <c r="J1523" s="325" t="str">
        <f t="shared" si="46"/>
        <v>CharLeicestershireTime in service10 years or more but less than 20 yearsTime in service10 years or more but less than 20 years</v>
      </c>
      <c r="K1523" s="325" t="s">
        <v>479</v>
      </c>
      <c r="L1523" s="325" t="s">
        <v>483</v>
      </c>
      <c r="M1523" s="325" t="str">
        <f t="shared" si="47"/>
        <v>Time in service10 years or more but less than 20 years</v>
      </c>
      <c r="N1523" s="325">
        <v>40.5</v>
      </c>
      <c r="O1523" s="325">
        <v>17.7</v>
      </c>
      <c r="P1523" s="325">
        <v>46</v>
      </c>
      <c r="Q1523" s="325">
        <v>18.3</v>
      </c>
    </row>
    <row r="1524" spans="1:17" x14ac:dyDescent="0.25">
      <c r="A1524" s="325">
        <v>201718</v>
      </c>
      <c r="B1524" s="325" t="s">
        <v>144</v>
      </c>
      <c r="C1524" s="325" t="s">
        <v>123</v>
      </c>
      <c r="D1524" s="325" t="s">
        <v>38</v>
      </c>
      <c r="E1524" s="325" t="s">
        <v>132</v>
      </c>
      <c r="F1524" s="325" t="s">
        <v>133</v>
      </c>
      <c r="G1524" s="325">
        <v>855</v>
      </c>
      <c r="H1524" s="325" t="s">
        <v>251</v>
      </c>
      <c r="I1524" s="325" t="s">
        <v>252</v>
      </c>
      <c r="J1524" s="325" t="str">
        <f t="shared" si="46"/>
        <v>CharLeicestershireTime in service20 years or more but less than 30 yearsTime in service20 years or more but less than 30 years</v>
      </c>
      <c r="K1524" s="325" t="s">
        <v>479</v>
      </c>
      <c r="L1524" s="325" t="s">
        <v>484</v>
      </c>
      <c r="M1524" s="325" t="str">
        <f t="shared" si="47"/>
        <v>Time in service20 years or more but less than 30 years</v>
      </c>
      <c r="N1524" s="325">
        <v>22.6</v>
      </c>
      <c r="O1524" s="325">
        <v>9.9</v>
      </c>
      <c r="P1524" s="325">
        <v>25</v>
      </c>
      <c r="Q1524" s="325">
        <v>10</v>
      </c>
    </row>
    <row r="1525" spans="1:17" x14ac:dyDescent="0.25">
      <c r="A1525" s="325">
        <v>201718</v>
      </c>
      <c r="B1525" s="325" t="s">
        <v>144</v>
      </c>
      <c r="C1525" s="325" t="s">
        <v>123</v>
      </c>
      <c r="D1525" s="325" t="s">
        <v>38</v>
      </c>
      <c r="E1525" s="325" t="s">
        <v>132</v>
      </c>
      <c r="F1525" s="325" t="s">
        <v>133</v>
      </c>
      <c r="G1525" s="325">
        <v>855</v>
      </c>
      <c r="H1525" s="325" t="s">
        <v>251</v>
      </c>
      <c r="I1525" s="325" t="s">
        <v>252</v>
      </c>
      <c r="J1525" s="325" t="str">
        <f t="shared" si="46"/>
        <v>CharLeicestershireTime in service30 years or moreTime in service30 years or more</v>
      </c>
      <c r="K1525" s="325" t="s">
        <v>479</v>
      </c>
      <c r="L1525" s="325" t="s">
        <v>485</v>
      </c>
      <c r="M1525" s="325" t="str">
        <f t="shared" si="47"/>
        <v>Time in service30 years or more</v>
      </c>
      <c r="N1525" s="325">
        <v>6.1</v>
      </c>
      <c r="O1525" s="325">
        <v>2.7</v>
      </c>
      <c r="P1525" s="325">
        <v>7</v>
      </c>
      <c r="Q1525" s="325">
        <v>2.8</v>
      </c>
    </row>
    <row r="1526" spans="1:17" x14ac:dyDescent="0.25">
      <c r="A1526" s="325">
        <v>201718</v>
      </c>
      <c r="B1526" s="325" t="s">
        <v>144</v>
      </c>
      <c r="C1526" s="325" t="s">
        <v>123</v>
      </c>
      <c r="D1526" s="325" t="s">
        <v>38</v>
      </c>
      <c r="E1526" s="325" t="s">
        <v>132</v>
      </c>
      <c r="F1526" s="325" t="s">
        <v>133</v>
      </c>
      <c r="G1526" s="325">
        <v>925</v>
      </c>
      <c r="H1526" s="325" t="s">
        <v>253</v>
      </c>
      <c r="I1526" s="325" t="s">
        <v>254</v>
      </c>
      <c r="J1526" s="325" t="str">
        <f t="shared" si="46"/>
        <v>CharLincolnshireTime in serviceLess than 2 yearsTime in serviceLess than 2 years</v>
      </c>
      <c r="K1526" s="325" t="s">
        <v>479</v>
      </c>
      <c r="L1526" s="325" t="s">
        <v>480</v>
      </c>
      <c r="M1526" s="325" t="str">
        <f t="shared" si="47"/>
        <v>Time in serviceLess than 2 years</v>
      </c>
      <c r="N1526" s="325">
        <v>95.4</v>
      </c>
      <c r="O1526" s="325">
        <v>29.9</v>
      </c>
      <c r="P1526" s="325">
        <v>97</v>
      </c>
      <c r="Q1526" s="325">
        <v>29.5</v>
      </c>
    </row>
    <row r="1527" spans="1:17" x14ac:dyDescent="0.25">
      <c r="A1527" s="325">
        <v>201718</v>
      </c>
      <c r="B1527" s="325" t="s">
        <v>144</v>
      </c>
      <c r="C1527" s="325" t="s">
        <v>123</v>
      </c>
      <c r="D1527" s="325" t="s">
        <v>38</v>
      </c>
      <c r="E1527" s="325" t="s">
        <v>132</v>
      </c>
      <c r="F1527" s="325" t="s">
        <v>133</v>
      </c>
      <c r="G1527" s="325">
        <v>925</v>
      </c>
      <c r="H1527" s="325" t="s">
        <v>253</v>
      </c>
      <c r="I1527" s="325" t="s">
        <v>254</v>
      </c>
      <c r="J1527" s="325" t="str">
        <f t="shared" si="46"/>
        <v>CharLincolnshireTime in service2 years or more but less than 5 yearsTime in service2 years or more but less than 5 years</v>
      </c>
      <c r="K1527" s="325" t="s">
        <v>479</v>
      </c>
      <c r="L1527" s="325" t="s">
        <v>481</v>
      </c>
      <c r="M1527" s="325" t="str">
        <f t="shared" si="47"/>
        <v>Time in service2 years or more but less than 5 years</v>
      </c>
      <c r="N1527" s="325">
        <v>86.5</v>
      </c>
      <c r="O1527" s="325">
        <v>27.1</v>
      </c>
      <c r="P1527" s="325">
        <v>88</v>
      </c>
      <c r="Q1527" s="325">
        <v>26.7</v>
      </c>
    </row>
    <row r="1528" spans="1:17" x14ac:dyDescent="0.25">
      <c r="A1528" s="325">
        <v>201718</v>
      </c>
      <c r="B1528" s="325" t="s">
        <v>144</v>
      </c>
      <c r="C1528" s="325" t="s">
        <v>123</v>
      </c>
      <c r="D1528" s="325" t="s">
        <v>38</v>
      </c>
      <c r="E1528" s="325" t="s">
        <v>132</v>
      </c>
      <c r="F1528" s="325" t="s">
        <v>133</v>
      </c>
      <c r="G1528" s="325">
        <v>925</v>
      </c>
      <c r="H1528" s="325" t="s">
        <v>253</v>
      </c>
      <c r="I1528" s="325" t="s">
        <v>254</v>
      </c>
      <c r="J1528" s="325" t="str">
        <f t="shared" si="46"/>
        <v>CharLincolnshireTime in service5 years or more but less than 10 yearsTime in service5 years or more but less than 10 years</v>
      </c>
      <c r="K1528" s="325" t="s">
        <v>479</v>
      </c>
      <c r="L1528" s="325" t="s">
        <v>482</v>
      </c>
      <c r="M1528" s="325" t="str">
        <f t="shared" si="47"/>
        <v>Time in service5 years or more but less than 10 years</v>
      </c>
      <c r="N1528" s="325">
        <v>61.7</v>
      </c>
      <c r="O1528" s="325">
        <v>19.3</v>
      </c>
      <c r="P1528" s="325">
        <v>64</v>
      </c>
      <c r="Q1528" s="325">
        <v>19.5</v>
      </c>
    </row>
    <row r="1529" spans="1:17" x14ac:dyDescent="0.25">
      <c r="A1529" s="325">
        <v>201718</v>
      </c>
      <c r="B1529" s="325" t="s">
        <v>144</v>
      </c>
      <c r="C1529" s="325" t="s">
        <v>123</v>
      </c>
      <c r="D1529" s="325" t="s">
        <v>38</v>
      </c>
      <c r="E1529" s="325" t="s">
        <v>132</v>
      </c>
      <c r="F1529" s="325" t="s">
        <v>133</v>
      </c>
      <c r="G1529" s="325">
        <v>925</v>
      </c>
      <c r="H1529" s="325" t="s">
        <v>253</v>
      </c>
      <c r="I1529" s="325" t="s">
        <v>254</v>
      </c>
      <c r="J1529" s="325" t="str">
        <f t="shared" si="46"/>
        <v>CharLincolnshireTime in service10 years or more but less than 20 yearsTime in service10 years or more but less than 20 years</v>
      </c>
      <c r="K1529" s="325" t="s">
        <v>479</v>
      </c>
      <c r="L1529" s="325" t="s">
        <v>483</v>
      </c>
      <c r="M1529" s="325" t="str">
        <f t="shared" si="47"/>
        <v>Time in service10 years or more but less than 20 years</v>
      </c>
      <c r="N1529" s="325">
        <v>61.2</v>
      </c>
      <c r="O1529" s="325">
        <v>19.100000000000001</v>
      </c>
      <c r="P1529" s="325">
        <v>64</v>
      </c>
      <c r="Q1529" s="325">
        <v>19.5</v>
      </c>
    </row>
    <row r="1530" spans="1:17" x14ac:dyDescent="0.25">
      <c r="A1530" s="325">
        <v>201718</v>
      </c>
      <c r="B1530" s="325" t="s">
        <v>144</v>
      </c>
      <c r="C1530" s="325" t="s">
        <v>123</v>
      </c>
      <c r="D1530" s="325" t="s">
        <v>38</v>
      </c>
      <c r="E1530" s="325" t="s">
        <v>132</v>
      </c>
      <c r="F1530" s="325" t="s">
        <v>133</v>
      </c>
      <c r="G1530" s="325">
        <v>925</v>
      </c>
      <c r="H1530" s="325" t="s">
        <v>253</v>
      </c>
      <c r="I1530" s="325" t="s">
        <v>254</v>
      </c>
      <c r="J1530" s="325" t="str">
        <f t="shared" si="46"/>
        <v>CharLincolnshireTime in service20 years or more but less than 30 yearsTime in service20 years or more but less than 30 years</v>
      </c>
      <c r="K1530" s="325" t="s">
        <v>479</v>
      </c>
      <c r="L1530" s="325" t="s">
        <v>484</v>
      </c>
      <c r="M1530" s="325" t="str">
        <f t="shared" si="47"/>
        <v>Time in service20 years or more but less than 30 years</v>
      </c>
      <c r="N1530" s="325">
        <v>9.1</v>
      </c>
      <c r="O1530" s="325">
        <v>2.8</v>
      </c>
      <c r="P1530" s="325">
        <v>10</v>
      </c>
      <c r="Q1530" s="325">
        <v>3</v>
      </c>
    </row>
    <row r="1531" spans="1:17" x14ac:dyDescent="0.25">
      <c r="A1531" s="325">
        <v>201718</v>
      </c>
      <c r="B1531" s="325" t="s">
        <v>144</v>
      </c>
      <c r="C1531" s="325" t="s">
        <v>123</v>
      </c>
      <c r="D1531" s="325" t="s">
        <v>38</v>
      </c>
      <c r="E1531" s="325" t="s">
        <v>132</v>
      </c>
      <c r="F1531" s="325" t="s">
        <v>133</v>
      </c>
      <c r="G1531" s="325">
        <v>925</v>
      </c>
      <c r="H1531" s="325" t="s">
        <v>253</v>
      </c>
      <c r="I1531" s="325" t="s">
        <v>254</v>
      </c>
      <c r="J1531" s="325" t="str">
        <f t="shared" si="46"/>
        <v>CharLincolnshireTime in service30 years or moreTime in service30 years or more</v>
      </c>
      <c r="K1531" s="325" t="s">
        <v>479</v>
      </c>
      <c r="L1531" s="325" t="s">
        <v>485</v>
      </c>
      <c r="M1531" s="325" t="str">
        <f t="shared" si="47"/>
        <v>Time in service30 years or more</v>
      </c>
      <c r="N1531" s="325">
        <v>5.7</v>
      </c>
      <c r="O1531" s="325">
        <v>1.8</v>
      </c>
      <c r="P1531" s="325">
        <v>6</v>
      </c>
      <c r="Q1531" s="325">
        <v>1.8</v>
      </c>
    </row>
    <row r="1532" spans="1:17" x14ac:dyDescent="0.25">
      <c r="A1532" s="325">
        <v>201718</v>
      </c>
      <c r="B1532" s="325" t="s">
        <v>144</v>
      </c>
      <c r="C1532" s="325" t="s">
        <v>123</v>
      </c>
      <c r="D1532" s="325" t="s">
        <v>38</v>
      </c>
      <c r="E1532" s="325" t="s">
        <v>132</v>
      </c>
      <c r="F1532" s="325" t="s">
        <v>133</v>
      </c>
      <c r="G1532" s="325">
        <v>928</v>
      </c>
      <c r="H1532" s="325" t="s">
        <v>255</v>
      </c>
      <c r="I1532" s="325" t="s">
        <v>256</v>
      </c>
      <c r="J1532" s="325" t="str">
        <f t="shared" si="46"/>
        <v>CharNorthamptonshireTime in serviceLess than 2 yearsTime in serviceLess than 2 years</v>
      </c>
      <c r="K1532" s="325" t="s">
        <v>479</v>
      </c>
      <c r="L1532" s="325" t="s">
        <v>480</v>
      </c>
      <c r="M1532" s="325" t="str">
        <f t="shared" si="47"/>
        <v>Time in serviceLess than 2 years</v>
      </c>
      <c r="N1532" s="325">
        <v>150.6</v>
      </c>
      <c r="O1532" s="325">
        <v>49</v>
      </c>
      <c r="P1532" s="325">
        <v>153</v>
      </c>
      <c r="Q1532" s="325">
        <v>46.9</v>
      </c>
    </row>
    <row r="1533" spans="1:17" x14ac:dyDescent="0.25">
      <c r="A1533" s="325">
        <v>201718</v>
      </c>
      <c r="B1533" s="325" t="s">
        <v>144</v>
      </c>
      <c r="C1533" s="325" t="s">
        <v>123</v>
      </c>
      <c r="D1533" s="325" t="s">
        <v>38</v>
      </c>
      <c r="E1533" s="325" t="s">
        <v>132</v>
      </c>
      <c r="F1533" s="325" t="s">
        <v>133</v>
      </c>
      <c r="G1533" s="325">
        <v>928</v>
      </c>
      <c r="H1533" s="325" t="s">
        <v>255</v>
      </c>
      <c r="I1533" s="325" t="s">
        <v>256</v>
      </c>
      <c r="J1533" s="325" t="str">
        <f t="shared" si="46"/>
        <v>CharNorthamptonshireTime in service2 years or more but less than 5 yearsTime in service2 years or more but less than 5 years</v>
      </c>
      <c r="K1533" s="325" t="s">
        <v>479</v>
      </c>
      <c r="L1533" s="325" t="s">
        <v>481</v>
      </c>
      <c r="M1533" s="325" t="str">
        <f t="shared" si="47"/>
        <v>Time in service2 years or more but less than 5 years</v>
      </c>
      <c r="N1533" s="325">
        <v>64</v>
      </c>
      <c r="O1533" s="325">
        <v>20.8</v>
      </c>
      <c r="P1533" s="325">
        <v>67</v>
      </c>
      <c r="Q1533" s="325">
        <v>20.6</v>
      </c>
    </row>
    <row r="1534" spans="1:17" x14ac:dyDescent="0.25">
      <c r="A1534" s="325">
        <v>201718</v>
      </c>
      <c r="B1534" s="325" t="s">
        <v>144</v>
      </c>
      <c r="C1534" s="325" t="s">
        <v>123</v>
      </c>
      <c r="D1534" s="325" t="s">
        <v>38</v>
      </c>
      <c r="E1534" s="325" t="s">
        <v>132</v>
      </c>
      <c r="F1534" s="325" t="s">
        <v>133</v>
      </c>
      <c r="G1534" s="325">
        <v>928</v>
      </c>
      <c r="H1534" s="325" t="s">
        <v>255</v>
      </c>
      <c r="I1534" s="325" t="s">
        <v>256</v>
      </c>
      <c r="J1534" s="325" t="str">
        <f t="shared" si="46"/>
        <v>CharNorthamptonshireTime in service5 years or more but less than 10 yearsTime in service5 years or more but less than 10 years</v>
      </c>
      <c r="K1534" s="325" t="s">
        <v>479</v>
      </c>
      <c r="L1534" s="325" t="s">
        <v>482</v>
      </c>
      <c r="M1534" s="325" t="str">
        <f t="shared" si="47"/>
        <v>Time in service5 years or more but less than 10 years</v>
      </c>
      <c r="N1534" s="325">
        <v>23.8</v>
      </c>
      <c r="O1534" s="325">
        <v>7.7</v>
      </c>
      <c r="P1534" s="325">
        <v>27</v>
      </c>
      <c r="Q1534" s="325">
        <v>8.3000000000000007</v>
      </c>
    </row>
    <row r="1535" spans="1:17" x14ac:dyDescent="0.25">
      <c r="A1535" s="325">
        <v>201718</v>
      </c>
      <c r="B1535" s="325" t="s">
        <v>144</v>
      </c>
      <c r="C1535" s="325" t="s">
        <v>123</v>
      </c>
      <c r="D1535" s="325" t="s">
        <v>38</v>
      </c>
      <c r="E1535" s="325" t="s">
        <v>132</v>
      </c>
      <c r="F1535" s="325" t="s">
        <v>133</v>
      </c>
      <c r="G1535" s="325">
        <v>928</v>
      </c>
      <c r="H1535" s="325" t="s">
        <v>255</v>
      </c>
      <c r="I1535" s="325" t="s">
        <v>256</v>
      </c>
      <c r="J1535" s="325" t="str">
        <f t="shared" si="46"/>
        <v>CharNorthamptonshireTime in service10 years or more but less than 20 yearsTime in service10 years or more but less than 20 years</v>
      </c>
      <c r="K1535" s="325" t="s">
        <v>479</v>
      </c>
      <c r="L1535" s="325" t="s">
        <v>483</v>
      </c>
      <c r="M1535" s="325" t="str">
        <f t="shared" si="47"/>
        <v>Time in service10 years or more but less than 20 years</v>
      </c>
      <c r="N1535" s="325">
        <v>50.3</v>
      </c>
      <c r="O1535" s="325">
        <v>16.399999999999999</v>
      </c>
      <c r="P1535" s="325">
        <v>58</v>
      </c>
      <c r="Q1535" s="325">
        <v>17.8</v>
      </c>
    </row>
    <row r="1536" spans="1:17" x14ac:dyDescent="0.25">
      <c r="A1536" s="325">
        <v>201718</v>
      </c>
      <c r="B1536" s="325" t="s">
        <v>144</v>
      </c>
      <c r="C1536" s="325" t="s">
        <v>123</v>
      </c>
      <c r="D1536" s="325" t="s">
        <v>38</v>
      </c>
      <c r="E1536" s="325" t="s">
        <v>132</v>
      </c>
      <c r="F1536" s="325" t="s">
        <v>133</v>
      </c>
      <c r="G1536" s="325">
        <v>928</v>
      </c>
      <c r="H1536" s="325" t="s">
        <v>255</v>
      </c>
      <c r="I1536" s="325" t="s">
        <v>256</v>
      </c>
      <c r="J1536" s="325" t="str">
        <f t="shared" si="46"/>
        <v>CharNorthamptonshireTime in service20 years or more but less than 30 yearsTime in service20 years or more but less than 30 years</v>
      </c>
      <c r="K1536" s="325" t="s">
        <v>479</v>
      </c>
      <c r="L1536" s="325" t="s">
        <v>484</v>
      </c>
      <c r="M1536" s="325" t="str">
        <f t="shared" si="47"/>
        <v>Time in service20 years or more but less than 30 years</v>
      </c>
      <c r="N1536" s="325">
        <v>12.1</v>
      </c>
      <c r="O1536" s="325">
        <v>3.9</v>
      </c>
      <c r="P1536" s="325">
        <v>13</v>
      </c>
      <c r="Q1536" s="325">
        <v>4</v>
      </c>
    </row>
    <row r="1537" spans="1:17" x14ac:dyDescent="0.25">
      <c r="A1537" s="325">
        <v>201718</v>
      </c>
      <c r="B1537" s="325" t="s">
        <v>144</v>
      </c>
      <c r="C1537" s="325" t="s">
        <v>123</v>
      </c>
      <c r="D1537" s="325" t="s">
        <v>38</v>
      </c>
      <c r="E1537" s="325" t="s">
        <v>132</v>
      </c>
      <c r="F1537" s="325" t="s">
        <v>133</v>
      </c>
      <c r="G1537" s="325">
        <v>928</v>
      </c>
      <c r="H1537" s="325" t="s">
        <v>255</v>
      </c>
      <c r="I1537" s="325" t="s">
        <v>256</v>
      </c>
      <c r="J1537" s="325" t="str">
        <f t="shared" si="46"/>
        <v>CharNorthamptonshireTime in service30 years or moreTime in service30 years or more</v>
      </c>
      <c r="K1537" s="325" t="s">
        <v>479</v>
      </c>
      <c r="L1537" s="325" t="s">
        <v>485</v>
      </c>
      <c r="M1537" s="325" t="str">
        <f t="shared" si="47"/>
        <v>Time in service30 years or more</v>
      </c>
      <c r="N1537" s="325">
        <v>6.4</v>
      </c>
      <c r="O1537" s="325">
        <v>2.1</v>
      </c>
      <c r="P1537" s="325">
        <v>8</v>
      </c>
      <c r="Q1537" s="325">
        <v>2.5</v>
      </c>
    </row>
    <row r="1538" spans="1:17" x14ac:dyDescent="0.25">
      <c r="A1538" s="325">
        <v>201718</v>
      </c>
      <c r="B1538" s="325" t="s">
        <v>144</v>
      </c>
      <c r="C1538" s="325" t="s">
        <v>123</v>
      </c>
      <c r="D1538" s="325" t="s">
        <v>38</v>
      </c>
      <c r="E1538" s="325" t="s">
        <v>132</v>
      </c>
      <c r="F1538" s="325" t="s">
        <v>133</v>
      </c>
      <c r="G1538" s="325">
        <v>892</v>
      </c>
      <c r="H1538" s="325" t="s">
        <v>257</v>
      </c>
      <c r="I1538" s="325" t="s">
        <v>258</v>
      </c>
      <c r="J1538" s="325" t="str">
        <f t="shared" si="46"/>
        <v>CharNottinghamTime in serviceLess than 2 yearsTime in serviceLess than 2 years</v>
      </c>
      <c r="K1538" s="325" t="s">
        <v>479</v>
      </c>
      <c r="L1538" s="325" t="s">
        <v>480</v>
      </c>
      <c r="M1538" s="325" t="str">
        <f t="shared" si="47"/>
        <v>Time in serviceLess than 2 years</v>
      </c>
      <c r="N1538" s="325">
        <v>74.5</v>
      </c>
      <c r="O1538" s="325">
        <v>31.3</v>
      </c>
      <c r="P1538" s="325">
        <v>77</v>
      </c>
      <c r="Q1538" s="325">
        <v>30.2</v>
      </c>
    </row>
    <row r="1539" spans="1:17" x14ac:dyDescent="0.25">
      <c r="A1539" s="325">
        <v>201718</v>
      </c>
      <c r="B1539" s="325" t="s">
        <v>144</v>
      </c>
      <c r="C1539" s="325" t="s">
        <v>123</v>
      </c>
      <c r="D1539" s="325" t="s">
        <v>38</v>
      </c>
      <c r="E1539" s="325" t="s">
        <v>132</v>
      </c>
      <c r="F1539" s="325" t="s">
        <v>133</v>
      </c>
      <c r="G1539" s="325">
        <v>892</v>
      </c>
      <c r="H1539" s="325" t="s">
        <v>257</v>
      </c>
      <c r="I1539" s="325" t="s">
        <v>258</v>
      </c>
      <c r="J1539" s="325" t="str">
        <f t="shared" ref="J1539:J1602" si="48">CONCATENATE("Char",I1539,K1539,L1539,M1539)</f>
        <v>CharNottinghamTime in service2 years or more but less than 5 yearsTime in service2 years or more but less than 5 years</v>
      </c>
      <c r="K1539" s="325" t="s">
        <v>479</v>
      </c>
      <c r="L1539" s="325" t="s">
        <v>481</v>
      </c>
      <c r="M1539" s="325" t="str">
        <f t="shared" ref="M1539:M1602" si="49">CONCATENATE(K1539,L1539,)</f>
        <v>Time in service2 years or more but less than 5 years</v>
      </c>
      <c r="N1539" s="325">
        <v>60.7</v>
      </c>
      <c r="O1539" s="325">
        <v>25.5</v>
      </c>
      <c r="P1539" s="325">
        <v>65</v>
      </c>
      <c r="Q1539" s="325">
        <v>25.5</v>
      </c>
    </row>
    <row r="1540" spans="1:17" x14ac:dyDescent="0.25">
      <c r="A1540" s="325">
        <v>201718</v>
      </c>
      <c r="B1540" s="325" t="s">
        <v>144</v>
      </c>
      <c r="C1540" s="325" t="s">
        <v>123</v>
      </c>
      <c r="D1540" s="325" t="s">
        <v>38</v>
      </c>
      <c r="E1540" s="325" t="s">
        <v>132</v>
      </c>
      <c r="F1540" s="325" t="s">
        <v>133</v>
      </c>
      <c r="G1540" s="325">
        <v>892</v>
      </c>
      <c r="H1540" s="325" t="s">
        <v>257</v>
      </c>
      <c r="I1540" s="325" t="s">
        <v>258</v>
      </c>
      <c r="J1540" s="325" t="str">
        <f t="shared" si="48"/>
        <v>CharNottinghamTime in service5 years or more but less than 10 yearsTime in service5 years or more but less than 10 years</v>
      </c>
      <c r="K1540" s="325" t="s">
        <v>479</v>
      </c>
      <c r="L1540" s="325" t="s">
        <v>482</v>
      </c>
      <c r="M1540" s="325" t="str">
        <f t="shared" si="49"/>
        <v>Time in service5 years or more but less than 10 years</v>
      </c>
      <c r="N1540" s="325">
        <v>34.299999999999997</v>
      </c>
      <c r="O1540" s="325">
        <v>14.4</v>
      </c>
      <c r="P1540" s="325">
        <v>41</v>
      </c>
      <c r="Q1540" s="325">
        <v>16.100000000000001</v>
      </c>
    </row>
    <row r="1541" spans="1:17" x14ac:dyDescent="0.25">
      <c r="A1541" s="325">
        <v>201718</v>
      </c>
      <c r="B1541" s="325" t="s">
        <v>144</v>
      </c>
      <c r="C1541" s="325" t="s">
        <v>123</v>
      </c>
      <c r="D1541" s="325" t="s">
        <v>38</v>
      </c>
      <c r="E1541" s="325" t="s">
        <v>132</v>
      </c>
      <c r="F1541" s="325" t="s">
        <v>133</v>
      </c>
      <c r="G1541" s="325">
        <v>892</v>
      </c>
      <c r="H1541" s="325" t="s">
        <v>257</v>
      </c>
      <c r="I1541" s="325" t="s">
        <v>258</v>
      </c>
      <c r="J1541" s="325" t="str">
        <f t="shared" si="48"/>
        <v>CharNottinghamTime in service10 years or more but less than 20 yearsTime in service10 years or more but less than 20 years</v>
      </c>
      <c r="K1541" s="325" t="s">
        <v>479</v>
      </c>
      <c r="L1541" s="325" t="s">
        <v>483</v>
      </c>
      <c r="M1541" s="325" t="str">
        <f t="shared" si="49"/>
        <v>Time in service10 years or more but less than 20 years</v>
      </c>
      <c r="N1541" s="325">
        <v>31.7</v>
      </c>
      <c r="O1541" s="325">
        <v>13.3</v>
      </c>
      <c r="P1541" s="325">
        <v>34</v>
      </c>
      <c r="Q1541" s="325">
        <v>13.3</v>
      </c>
    </row>
    <row r="1542" spans="1:17" x14ac:dyDescent="0.25">
      <c r="A1542" s="325">
        <v>201718</v>
      </c>
      <c r="B1542" s="325" t="s">
        <v>144</v>
      </c>
      <c r="C1542" s="325" t="s">
        <v>123</v>
      </c>
      <c r="D1542" s="325" t="s">
        <v>38</v>
      </c>
      <c r="E1542" s="325" t="s">
        <v>132</v>
      </c>
      <c r="F1542" s="325" t="s">
        <v>133</v>
      </c>
      <c r="G1542" s="325">
        <v>892</v>
      </c>
      <c r="H1542" s="325" t="s">
        <v>257</v>
      </c>
      <c r="I1542" s="325" t="s">
        <v>258</v>
      </c>
      <c r="J1542" s="325" t="str">
        <f t="shared" si="48"/>
        <v>CharNottinghamTime in service20 years or more but less than 30 yearsTime in service20 years or more but less than 30 years</v>
      </c>
      <c r="K1542" s="325" t="s">
        <v>479</v>
      </c>
      <c r="L1542" s="325" t="s">
        <v>484</v>
      </c>
      <c r="M1542" s="325" t="str">
        <f t="shared" si="49"/>
        <v>Time in service20 years or more but less than 30 years</v>
      </c>
      <c r="N1542" s="325">
        <v>18.3</v>
      </c>
      <c r="O1542" s="325">
        <v>7.7</v>
      </c>
      <c r="P1542" s="325">
        <v>19</v>
      </c>
      <c r="Q1542" s="325">
        <v>7.5</v>
      </c>
    </row>
    <row r="1543" spans="1:17" x14ac:dyDescent="0.25">
      <c r="A1543" s="325">
        <v>201718</v>
      </c>
      <c r="B1543" s="325" t="s">
        <v>144</v>
      </c>
      <c r="C1543" s="325" t="s">
        <v>123</v>
      </c>
      <c r="D1543" s="325" t="s">
        <v>38</v>
      </c>
      <c r="E1543" s="325" t="s">
        <v>132</v>
      </c>
      <c r="F1543" s="325" t="s">
        <v>133</v>
      </c>
      <c r="G1543" s="325">
        <v>892</v>
      </c>
      <c r="H1543" s="325" t="s">
        <v>257</v>
      </c>
      <c r="I1543" s="325" t="s">
        <v>258</v>
      </c>
      <c r="J1543" s="325" t="str">
        <f t="shared" si="48"/>
        <v>CharNottinghamTime in service30 years or moreTime in service30 years or more</v>
      </c>
      <c r="K1543" s="325" t="s">
        <v>479</v>
      </c>
      <c r="L1543" s="325" t="s">
        <v>485</v>
      </c>
      <c r="M1543" s="325" t="str">
        <f t="shared" si="49"/>
        <v>Time in service30 years or more</v>
      </c>
      <c r="N1543" s="325">
        <v>18.5</v>
      </c>
      <c r="O1543" s="325">
        <v>7.8</v>
      </c>
      <c r="P1543" s="325">
        <v>19</v>
      </c>
      <c r="Q1543" s="325">
        <v>7.5</v>
      </c>
    </row>
    <row r="1544" spans="1:17" x14ac:dyDescent="0.25">
      <c r="A1544" s="325">
        <v>201718</v>
      </c>
      <c r="B1544" s="325" t="s">
        <v>144</v>
      </c>
      <c r="C1544" s="325" t="s">
        <v>123</v>
      </c>
      <c r="D1544" s="325" t="s">
        <v>38</v>
      </c>
      <c r="E1544" s="325" t="s">
        <v>132</v>
      </c>
      <c r="F1544" s="325" t="s">
        <v>133</v>
      </c>
      <c r="G1544" s="325">
        <v>891</v>
      </c>
      <c r="H1544" s="325" t="s">
        <v>259</v>
      </c>
      <c r="I1544" s="325" t="s">
        <v>260</v>
      </c>
      <c r="J1544" s="325" t="str">
        <f t="shared" si="48"/>
        <v>CharNottinghamshireTime in serviceLess than 2 yearsTime in serviceLess than 2 years</v>
      </c>
      <c r="K1544" s="325" t="s">
        <v>479</v>
      </c>
      <c r="L1544" s="325" t="s">
        <v>480</v>
      </c>
      <c r="M1544" s="325" t="str">
        <f t="shared" si="49"/>
        <v>Time in serviceLess than 2 years</v>
      </c>
      <c r="N1544" s="325">
        <v>96.5</v>
      </c>
      <c r="O1544" s="325">
        <v>22.4</v>
      </c>
      <c r="P1544" s="325">
        <v>100</v>
      </c>
      <c r="Q1544" s="325">
        <v>20.7</v>
      </c>
    </row>
    <row r="1545" spans="1:17" x14ac:dyDescent="0.25">
      <c r="A1545" s="325">
        <v>201718</v>
      </c>
      <c r="B1545" s="325" t="s">
        <v>144</v>
      </c>
      <c r="C1545" s="325" t="s">
        <v>123</v>
      </c>
      <c r="D1545" s="325" t="s">
        <v>38</v>
      </c>
      <c r="E1545" s="325" t="s">
        <v>132</v>
      </c>
      <c r="F1545" s="325" t="s">
        <v>133</v>
      </c>
      <c r="G1545" s="325">
        <v>891</v>
      </c>
      <c r="H1545" s="325" t="s">
        <v>259</v>
      </c>
      <c r="I1545" s="325" t="s">
        <v>260</v>
      </c>
      <c r="J1545" s="325" t="str">
        <f t="shared" si="48"/>
        <v>CharNottinghamshireTime in service2 years or more but less than 5 yearsTime in service2 years or more but less than 5 years</v>
      </c>
      <c r="K1545" s="325" t="s">
        <v>479</v>
      </c>
      <c r="L1545" s="325" t="s">
        <v>481</v>
      </c>
      <c r="M1545" s="325" t="str">
        <f t="shared" si="49"/>
        <v>Time in service2 years or more but less than 5 years</v>
      </c>
      <c r="N1545" s="325">
        <v>95</v>
      </c>
      <c r="O1545" s="325">
        <v>22.1</v>
      </c>
      <c r="P1545" s="325">
        <v>104</v>
      </c>
      <c r="Q1545" s="325">
        <v>21.5</v>
      </c>
    </row>
    <row r="1546" spans="1:17" x14ac:dyDescent="0.25">
      <c r="A1546" s="325">
        <v>201718</v>
      </c>
      <c r="B1546" s="325" t="s">
        <v>144</v>
      </c>
      <c r="C1546" s="325" t="s">
        <v>123</v>
      </c>
      <c r="D1546" s="325" t="s">
        <v>38</v>
      </c>
      <c r="E1546" s="325" t="s">
        <v>132</v>
      </c>
      <c r="F1546" s="325" t="s">
        <v>133</v>
      </c>
      <c r="G1546" s="325">
        <v>891</v>
      </c>
      <c r="H1546" s="325" t="s">
        <v>259</v>
      </c>
      <c r="I1546" s="325" t="s">
        <v>260</v>
      </c>
      <c r="J1546" s="325" t="str">
        <f t="shared" si="48"/>
        <v>CharNottinghamshireTime in service5 years or more but less than 10 yearsTime in service5 years or more but less than 10 years</v>
      </c>
      <c r="K1546" s="325" t="s">
        <v>479</v>
      </c>
      <c r="L1546" s="325" t="s">
        <v>482</v>
      </c>
      <c r="M1546" s="325" t="str">
        <f t="shared" si="49"/>
        <v>Time in service5 years or more but less than 10 years</v>
      </c>
      <c r="N1546" s="325">
        <v>77</v>
      </c>
      <c r="O1546" s="325">
        <v>17.899999999999999</v>
      </c>
      <c r="P1546" s="325">
        <v>92</v>
      </c>
      <c r="Q1546" s="325">
        <v>19</v>
      </c>
    </row>
    <row r="1547" spans="1:17" x14ac:dyDescent="0.25">
      <c r="A1547" s="325">
        <v>201718</v>
      </c>
      <c r="B1547" s="325" t="s">
        <v>144</v>
      </c>
      <c r="C1547" s="325" t="s">
        <v>123</v>
      </c>
      <c r="D1547" s="325" t="s">
        <v>38</v>
      </c>
      <c r="E1547" s="325" t="s">
        <v>132</v>
      </c>
      <c r="F1547" s="325" t="s">
        <v>133</v>
      </c>
      <c r="G1547" s="325">
        <v>891</v>
      </c>
      <c r="H1547" s="325" t="s">
        <v>259</v>
      </c>
      <c r="I1547" s="325" t="s">
        <v>260</v>
      </c>
      <c r="J1547" s="325" t="str">
        <f t="shared" si="48"/>
        <v>CharNottinghamshireTime in service10 years or more but less than 20 yearsTime in service10 years or more but less than 20 years</v>
      </c>
      <c r="K1547" s="325" t="s">
        <v>479</v>
      </c>
      <c r="L1547" s="325" t="s">
        <v>483</v>
      </c>
      <c r="M1547" s="325" t="str">
        <f t="shared" si="49"/>
        <v>Time in service10 years or more but less than 20 years</v>
      </c>
      <c r="N1547" s="325">
        <v>110.2</v>
      </c>
      <c r="O1547" s="325">
        <v>25.6</v>
      </c>
      <c r="P1547" s="325">
        <v>126</v>
      </c>
      <c r="Q1547" s="325">
        <v>26</v>
      </c>
    </row>
    <row r="1548" spans="1:17" x14ac:dyDescent="0.25">
      <c r="A1548" s="325">
        <v>201718</v>
      </c>
      <c r="B1548" s="325" t="s">
        <v>144</v>
      </c>
      <c r="C1548" s="325" t="s">
        <v>123</v>
      </c>
      <c r="D1548" s="325" t="s">
        <v>38</v>
      </c>
      <c r="E1548" s="325" t="s">
        <v>132</v>
      </c>
      <c r="F1548" s="325" t="s">
        <v>133</v>
      </c>
      <c r="G1548" s="325">
        <v>891</v>
      </c>
      <c r="H1548" s="325" t="s">
        <v>259</v>
      </c>
      <c r="I1548" s="325" t="s">
        <v>260</v>
      </c>
      <c r="J1548" s="325" t="str">
        <f t="shared" si="48"/>
        <v>CharNottinghamshireTime in service20 years or more but less than 30 yearsTime in service20 years or more but less than 30 years</v>
      </c>
      <c r="K1548" s="325" t="s">
        <v>479</v>
      </c>
      <c r="L1548" s="325" t="s">
        <v>484</v>
      </c>
      <c r="M1548" s="325" t="str">
        <f t="shared" si="49"/>
        <v>Time in service20 years or more but less than 30 years</v>
      </c>
      <c r="N1548" s="325">
        <v>28.2</v>
      </c>
      <c r="O1548" s="325">
        <v>6.5</v>
      </c>
      <c r="P1548" s="325">
        <v>34</v>
      </c>
      <c r="Q1548" s="325">
        <v>7</v>
      </c>
    </row>
    <row r="1549" spans="1:17" x14ac:dyDescent="0.25">
      <c r="A1549" s="325">
        <v>201718</v>
      </c>
      <c r="B1549" s="325" t="s">
        <v>144</v>
      </c>
      <c r="C1549" s="325" t="s">
        <v>123</v>
      </c>
      <c r="D1549" s="325" t="s">
        <v>38</v>
      </c>
      <c r="E1549" s="325" t="s">
        <v>132</v>
      </c>
      <c r="F1549" s="325" t="s">
        <v>133</v>
      </c>
      <c r="G1549" s="325">
        <v>891</v>
      </c>
      <c r="H1549" s="325" t="s">
        <v>259</v>
      </c>
      <c r="I1549" s="325" t="s">
        <v>260</v>
      </c>
      <c r="J1549" s="325" t="str">
        <f t="shared" si="48"/>
        <v>CharNottinghamshireTime in service30 years or moreTime in service30 years or more</v>
      </c>
      <c r="K1549" s="325" t="s">
        <v>479</v>
      </c>
      <c r="L1549" s="325" t="s">
        <v>485</v>
      </c>
      <c r="M1549" s="325" t="str">
        <f t="shared" si="49"/>
        <v>Time in service30 years or more</v>
      </c>
      <c r="N1549" s="325">
        <v>23.6</v>
      </c>
      <c r="O1549" s="325">
        <v>5.5</v>
      </c>
      <c r="P1549" s="325">
        <v>28</v>
      </c>
      <c r="Q1549" s="325">
        <v>5.8</v>
      </c>
    </row>
    <row r="1550" spans="1:17" x14ac:dyDescent="0.25">
      <c r="A1550" s="325">
        <v>201718</v>
      </c>
      <c r="B1550" s="325" t="s">
        <v>144</v>
      </c>
      <c r="C1550" s="325" t="s">
        <v>123</v>
      </c>
      <c r="D1550" s="325" t="s">
        <v>38</v>
      </c>
      <c r="E1550" s="325" t="s">
        <v>132</v>
      </c>
      <c r="F1550" s="325" t="s">
        <v>133</v>
      </c>
      <c r="G1550" s="325">
        <v>857</v>
      </c>
      <c r="H1550" s="325" t="s">
        <v>261</v>
      </c>
      <c r="I1550" s="325" t="s">
        <v>262</v>
      </c>
      <c r="J1550" s="325" t="str">
        <f t="shared" si="48"/>
        <v>CharRutlandTime in serviceLess than 2 yearsTime in serviceLess than 2 years</v>
      </c>
      <c r="K1550" s="325" t="s">
        <v>479</v>
      </c>
      <c r="L1550" s="325" t="s">
        <v>480</v>
      </c>
      <c r="M1550" s="325" t="str">
        <f t="shared" si="49"/>
        <v>Time in serviceLess than 2 years</v>
      </c>
      <c r="N1550" s="325">
        <v>16.8</v>
      </c>
      <c r="O1550" s="325">
        <v>81.5</v>
      </c>
      <c r="P1550" s="325">
        <v>19</v>
      </c>
      <c r="Q1550" s="325">
        <v>82.6</v>
      </c>
    </row>
    <row r="1551" spans="1:17" x14ac:dyDescent="0.25">
      <c r="A1551" s="325">
        <v>201718</v>
      </c>
      <c r="B1551" s="325" t="s">
        <v>144</v>
      </c>
      <c r="C1551" s="325" t="s">
        <v>123</v>
      </c>
      <c r="D1551" s="325" t="s">
        <v>38</v>
      </c>
      <c r="E1551" s="325" t="s">
        <v>132</v>
      </c>
      <c r="F1551" s="325" t="s">
        <v>133</v>
      </c>
      <c r="G1551" s="325">
        <v>857</v>
      </c>
      <c r="H1551" s="325" t="s">
        <v>261</v>
      </c>
      <c r="I1551" s="325" t="s">
        <v>262</v>
      </c>
      <c r="J1551" s="325" t="str">
        <f t="shared" si="48"/>
        <v>CharRutlandTime in service2 years or more but less than 5 yearsTime in service2 years or more but less than 5 years</v>
      </c>
      <c r="K1551" s="325" t="s">
        <v>479</v>
      </c>
      <c r="L1551" s="325" t="s">
        <v>481</v>
      </c>
      <c r="M1551" s="325" t="str">
        <f t="shared" si="49"/>
        <v>Time in service2 years or more but less than 5 years</v>
      </c>
      <c r="N1551" s="325">
        <v>1</v>
      </c>
      <c r="O1551" s="325">
        <v>4.9000000000000004</v>
      </c>
      <c r="P1551" s="325">
        <v>1</v>
      </c>
      <c r="Q1551" s="325">
        <v>4.3</v>
      </c>
    </row>
    <row r="1552" spans="1:17" x14ac:dyDescent="0.25">
      <c r="A1552" s="325">
        <v>201718</v>
      </c>
      <c r="B1552" s="325" t="s">
        <v>144</v>
      </c>
      <c r="C1552" s="325" t="s">
        <v>123</v>
      </c>
      <c r="D1552" s="325" t="s">
        <v>38</v>
      </c>
      <c r="E1552" s="325" t="s">
        <v>132</v>
      </c>
      <c r="F1552" s="325" t="s">
        <v>133</v>
      </c>
      <c r="G1552" s="325">
        <v>857</v>
      </c>
      <c r="H1552" s="325" t="s">
        <v>261</v>
      </c>
      <c r="I1552" s="325" t="s">
        <v>262</v>
      </c>
      <c r="J1552" s="325" t="str">
        <f t="shared" si="48"/>
        <v>CharRutlandTime in service5 years or more but less than 10 yearsTime in service5 years or more but less than 10 years</v>
      </c>
      <c r="K1552" s="325" t="s">
        <v>479</v>
      </c>
      <c r="L1552" s="325" t="s">
        <v>482</v>
      </c>
      <c r="M1552" s="325" t="str">
        <f t="shared" si="49"/>
        <v>Time in service5 years or more but less than 10 years</v>
      </c>
      <c r="N1552" s="325">
        <v>2.8</v>
      </c>
      <c r="O1552" s="325">
        <v>13.7</v>
      </c>
      <c r="P1552" s="325">
        <v>3</v>
      </c>
      <c r="Q1552" s="325">
        <v>13</v>
      </c>
    </row>
    <row r="1553" spans="1:17" x14ac:dyDescent="0.25">
      <c r="A1553" s="325">
        <v>201718</v>
      </c>
      <c r="B1553" s="325" t="s">
        <v>144</v>
      </c>
      <c r="C1553" s="325" t="s">
        <v>123</v>
      </c>
      <c r="D1553" s="325" t="s">
        <v>38</v>
      </c>
      <c r="E1553" s="325" t="s">
        <v>132</v>
      </c>
      <c r="F1553" s="325" t="s">
        <v>133</v>
      </c>
      <c r="G1553" s="325">
        <v>857</v>
      </c>
      <c r="H1553" s="325" t="s">
        <v>261</v>
      </c>
      <c r="I1553" s="325" t="s">
        <v>262</v>
      </c>
      <c r="J1553" s="325" t="str">
        <f t="shared" si="48"/>
        <v>CharRutlandTime in service10 years or more but less than 20 yearsTime in service10 years or more but less than 20 years</v>
      </c>
      <c r="K1553" s="325" t="s">
        <v>479</v>
      </c>
      <c r="L1553" s="325" t="s">
        <v>483</v>
      </c>
      <c r="M1553" s="325" t="str">
        <f t="shared" si="49"/>
        <v>Time in service10 years or more but less than 20 years</v>
      </c>
      <c r="N1553" s="325">
        <v>0</v>
      </c>
      <c r="O1553" s="325">
        <v>0</v>
      </c>
      <c r="P1553" s="325">
        <v>0</v>
      </c>
      <c r="Q1553" s="325">
        <v>0</v>
      </c>
    </row>
    <row r="1554" spans="1:17" x14ac:dyDescent="0.25">
      <c r="A1554" s="325">
        <v>201718</v>
      </c>
      <c r="B1554" s="325" t="s">
        <v>144</v>
      </c>
      <c r="C1554" s="325" t="s">
        <v>123</v>
      </c>
      <c r="D1554" s="325" t="s">
        <v>38</v>
      </c>
      <c r="E1554" s="325" t="s">
        <v>132</v>
      </c>
      <c r="F1554" s="325" t="s">
        <v>133</v>
      </c>
      <c r="G1554" s="325">
        <v>857</v>
      </c>
      <c r="H1554" s="325" t="s">
        <v>261</v>
      </c>
      <c r="I1554" s="325" t="s">
        <v>262</v>
      </c>
      <c r="J1554" s="325" t="str">
        <f t="shared" si="48"/>
        <v>CharRutlandTime in service20 years or more but less than 30 yearsTime in service20 years or more but less than 30 years</v>
      </c>
      <c r="K1554" s="325" t="s">
        <v>479</v>
      </c>
      <c r="L1554" s="325" t="s">
        <v>484</v>
      </c>
      <c r="M1554" s="325" t="str">
        <f t="shared" si="49"/>
        <v>Time in service20 years or more but less than 30 years</v>
      </c>
      <c r="N1554" s="325">
        <v>0</v>
      </c>
      <c r="O1554" s="325">
        <v>0</v>
      </c>
      <c r="P1554" s="325">
        <v>0</v>
      </c>
      <c r="Q1554" s="325">
        <v>0</v>
      </c>
    </row>
    <row r="1555" spans="1:17" x14ac:dyDescent="0.25">
      <c r="A1555" s="325">
        <v>201718</v>
      </c>
      <c r="B1555" s="325" t="s">
        <v>144</v>
      </c>
      <c r="C1555" s="325" t="s">
        <v>123</v>
      </c>
      <c r="D1555" s="325" t="s">
        <v>38</v>
      </c>
      <c r="E1555" s="325" t="s">
        <v>132</v>
      </c>
      <c r="F1555" s="325" t="s">
        <v>133</v>
      </c>
      <c r="G1555" s="325">
        <v>857</v>
      </c>
      <c r="H1555" s="325" t="s">
        <v>261</v>
      </c>
      <c r="I1555" s="325" t="s">
        <v>262</v>
      </c>
      <c r="J1555" s="325" t="str">
        <f t="shared" si="48"/>
        <v>CharRutlandTime in service30 years or moreTime in service30 years or more</v>
      </c>
      <c r="K1555" s="325" t="s">
        <v>479</v>
      </c>
      <c r="L1555" s="325" t="s">
        <v>485</v>
      </c>
      <c r="M1555" s="325" t="str">
        <f t="shared" si="49"/>
        <v>Time in service30 years or more</v>
      </c>
      <c r="N1555" s="325">
        <v>0</v>
      </c>
      <c r="O1555" s="325">
        <v>0</v>
      </c>
      <c r="P1555" s="325">
        <v>0</v>
      </c>
      <c r="Q1555" s="325">
        <v>0</v>
      </c>
    </row>
    <row r="1556" spans="1:17" x14ac:dyDescent="0.25">
      <c r="A1556" s="325">
        <v>201718</v>
      </c>
      <c r="B1556" s="325" t="s">
        <v>144</v>
      </c>
      <c r="C1556" s="325" t="s">
        <v>123</v>
      </c>
      <c r="D1556" s="325" t="s">
        <v>38</v>
      </c>
      <c r="E1556" s="325" t="s">
        <v>134</v>
      </c>
      <c r="F1556" s="325" t="s">
        <v>135</v>
      </c>
      <c r="G1556" s="325">
        <v>330</v>
      </c>
      <c r="H1556" s="325" t="s">
        <v>263</v>
      </c>
      <c r="I1556" s="325" t="s">
        <v>264</v>
      </c>
      <c r="J1556" s="325" t="str">
        <f t="shared" si="48"/>
        <v>CharBirminghamTime in serviceLess than 2 yearsTime in serviceLess than 2 years</v>
      </c>
      <c r="K1556" s="325" t="s">
        <v>479</v>
      </c>
      <c r="L1556" s="325" t="s">
        <v>480</v>
      </c>
      <c r="M1556" s="325" t="str">
        <f t="shared" si="49"/>
        <v>Time in serviceLess than 2 years</v>
      </c>
      <c r="N1556" s="325">
        <v>213.2</v>
      </c>
      <c r="O1556" s="325">
        <v>32.200000000000003</v>
      </c>
      <c r="P1556" s="325">
        <v>218</v>
      </c>
      <c r="Q1556" s="325">
        <v>31.6</v>
      </c>
    </row>
    <row r="1557" spans="1:17" x14ac:dyDescent="0.25">
      <c r="A1557" s="325">
        <v>201718</v>
      </c>
      <c r="B1557" s="325" t="s">
        <v>144</v>
      </c>
      <c r="C1557" s="325" t="s">
        <v>123</v>
      </c>
      <c r="D1557" s="325" t="s">
        <v>38</v>
      </c>
      <c r="E1557" s="325" t="s">
        <v>134</v>
      </c>
      <c r="F1557" s="325" t="s">
        <v>135</v>
      </c>
      <c r="G1557" s="325">
        <v>330</v>
      </c>
      <c r="H1557" s="325" t="s">
        <v>263</v>
      </c>
      <c r="I1557" s="325" t="s">
        <v>264</v>
      </c>
      <c r="J1557" s="325" t="str">
        <f t="shared" si="48"/>
        <v>CharBirminghamTime in service2 years or more but less than 5 yearsTime in service2 years or more but less than 5 years</v>
      </c>
      <c r="K1557" s="325" t="s">
        <v>479</v>
      </c>
      <c r="L1557" s="325" t="s">
        <v>481</v>
      </c>
      <c r="M1557" s="325" t="str">
        <f t="shared" si="49"/>
        <v>Time in service2 years or more but less than 5 years</v>
      </c>
      <c r="N1557" s="325">
        <v>155.80000000000001</v>
      </c>
      <c r="O1557" s="325">
        <v>23.5</v>
      </c>
      <c r="P1557" s="325">
        <v>160</v>
      </c>
      <c r="Q1557" s="325">
        <v>23.2</v>
      </c>
    </row>
    <row r="1558" spans="1:17" x14ac:dyDescent="0.25">
      <c r="A1558" s="325">
        <v>201718</v>
      </c>
      <c r="B1558" s="325" t="s">
        <v>144</v>
      </c>
      <c r="C1558" s="325" t="s">
        <v>123</v>
      </c>
      <c r="D1558" s="325" t="s">
        <v>38</v>
      </c>
      <c r="E1558" s="325" t="s">
        <v>134</v>
      </c>
      <c r="F1558" s="325" t="s">
        <v>135</v>
      </c>
      <c r="G1558" s="325">
        <v>330</v>
      </c>
      <c r="H1558" s="325" t="s">
        <v>263</v>
      </c>
      <c r="I1558" s="325" t="s">
        <v>264</v>
      </c>
      <c r="J1558" s="325" t="str">
        <f t="shared" si="48"/>
        <v>CharBirminghamTime in service5 years or more but less than 10 yearsTime in service5 years or more but less than 10 years</v>
      </c>
      <c r="K1558" s="325" t="s">
        <v>479</v>
      </c>
      <c r="L1558" s="325" t="s">
        <v>482</v>
      </c>
      <c r="M1558" s="325" t="str">
        <f t="shared" si="49"/>
        <v>Time in service5 years or more but less than 10 years</v>
      </c>
      <c r="N1558" s="325">
        <v>84.3</v>
      </c>
      <c r="O1558" s="325">
        <v>12.7</v>
      </c>
      <c r="P1558" s="325">
        <v>89</v>
      </c>
      <c r="Q1558" s="325">
        <v>12.9</v>
      </c>
    </row>
    <row r="1559" spans="1:17" x14ac:dyDescent="0.25">
      <c r="A1559" s="325">
        <v>201718</v>
      </c>
      <c r="B1559" s="325" t="s">
        <v>144</v>
      </c>
      <c r="C1559" s="325" t="s">
        <v>123</v>
      </c>
      <c r="D1559" s="325" t="s">
        <v>38</v>
      </c>
      <c r="E1559" s="325" t="s">
        <v>134</v>
      </c>
      <c r="F1559" s="325" t="s">
        <v>135</v>
      </c>
      <c r="G1559" s="325">
        <v>330</v>
      </c>
      <c r="H1559" s="325" t="s">
        <v>263</v>
      </c>
      <c r="I1559" s="325" t="s">
        <v>264</v>
      </c>
      <c r="J1559" s="325" t="str">
        <f t="shared" si="48"/>
        <v>CharBirminghamTime in service10 years or more but less than 20 yearsTime in service10 years or more but less than 20 years</v>
      </c>
      <c r="K1559" s="325" t="s">
        <v>479</v>
      </c>
      <c r="L1559" s="325" t="s">
        <v>483</v>
      </c>
      <c r="M1559" s="325" t="str">
        <f t="shared" si="49"/>
        <v>Time in service10 years or more but less than 20 years</v>
      </c>
      <c r="N1559" s="325">
        <v>139.9</v>
      </c>
      <c r="O1559" s="325">
        <v>21.1</v>
      </c>
      <c r="P1559" s="325">
        <v>147</v>
      </c>
      <c r="Q1559" s="325">
        <v>21.3</v>
      </c>
    </row>
    <row r="1560" spans="1:17" x14ac:dyDescent="0.25">
      <c r="A1560" s="325">
        <v>201718</v>
      </c>
      <c r="B1560" s="325" t="s">
        <v>144</v>
      </c>
      <c r="C1560" s="325" t="s">
        <v>123</v>
      </c>
      <c r="D1560" s="325" t="s">
        <v>38</v>
      </c>
      <c r="E1560" s="325" t="s">
        <v>134</v>
      </c>
      <c r="F1560" s="325" t="s">
        <v>135</v>
      </c>
      <c r="G1560" s="325">
        <v>330</v>
      </c>
      <c r="H1560" s="325" t="s">
        <v>263</v>
      </c>
      <c r="I1560" s="325" t="s">
        <v>264</v>
      </c>
      <c r="J1560" s="325" t="str">
        <f t="shared" si="48"/>
        <v>CharBirminghamTime in service20 years or more but less than 30 yearsTime in service20 years or more but less than 30 years</v>
      </c>
      <c r="K1560" s="325" t="s">
        <v>479</v>
      </c>
      <c r="L1560" s="325" t="s">
        <v>484</v>
      </c>
      <c r="M1560" s="325" t="str">
        <f t="shared" si="49"/>
        <v>Time in service20 years or more but less than 30 years</v>
      </c>
      <c r="N1560" s="325">
        <v>51.1</v>
      </c>
      <c r="O1560" s="325">
        <v>7.7</v>
      </c>
      <c r="P1560" s="325">
        <v>56</v>
      </c>
      <c r="Q1560" s="325">
        <v>8.1</v>
      </c>
    </row>
    <row r="1561" spans="1:17" x14ac:dyDescent="0.25">
      <c r="A1561" s="325">
        <v>201718</v>
      </c>
      <c r="B1561" s="325" t="s">
        <v>144</v>
      </c>
      <c r="C1561" s="325" t="s">
        <v>123</v>
      </c>
      <c r="D1561" s="325" t="s">
        <v>38</v>
      </c>
      <c r="E1561" s="325" t="s">
        <v>134</v>
      </c>
      <c r="F1561" s="325" t="s">
        <v>135</v>
      </c>
      <c r="G1561" s="325">
        <v>330</v>
      </c>
      <c r="H1561" s="325" t="s">
        <v>263</v>
      </c>
      <c r="I1561" s="325" t="s">
        <v>264</v>
      </c>
      <c r="J1561" s="325" t="str">
        <f t="shared" si="48"/>
        <v>CharBirminghamTime in service30 years or moreTime in service30 years or more</v>
      </c>
      <c r="K1561" s="325" t="s">
        <v>479</v>
      </c>
      <c r="L1561" s="325" t="s">
        <v>485</v>
      </c>
      <c r="M1561" s="325" t="str">
        <f t="shared" si="49"/>
        <v>Time in service30 years or more</v>
      </c>
      <c r="N1561" s="325">
        <v>18.2</v>
      </c>
      <c r="O1561" s="325">
        <v>2.8</v>
      </c>
      <c r="P1561" s="325">
        <v>20</v>
      </c>
      <c r="Q1561" s="325">
        <v>2.9</v>
      </c>
    </row>
    <row r="1562" spans="1:17" x14ac:dyDescent="0.25">
      <c r="A1562" s="325">
        <v>201718</v>
      </c>
      <c r="B1562" s="325" t="s">
        <v>144</v>
      </c>
      <c r="C1562" s="325" t="s">
        <v>123</v>
      </c>
      <c r="D1562" s="325" t="s">
        <v>38</v>
      </c>
      <c r="E1562" s="325" t="s">
        <v>134</v>
      </c>
      <c r="F1562" s="325" t="s">
        <v>135</v>
      </c>
      <c r="G1562" s="325">
        <v>331</v>
      </c>
      <c r="H1562" s="325" t="s">
        <v>265</v>
      </c>
      <c r="I1562" s="325" t="s">
        <v>266</v>
      </c>
      <c r="J1562" s="325" t="str">
        <f t="shared" si="48"/>
        <v>CharCoventryTime in serviceLess than 2 yearsTime in serviceLess than 2 years</v>
      </c>
      <c r="K1562" s="325" t="s">
        <v>479</v>
      </c>
      <c r="L1562" s="325" t="s">
        <v>480</v>
      </c>
      <c r="M1562" s="325" t="str">
        <f t="shared" si="49"/>
        <v>Time in serviceLess than 2 years</v>
      </c>
      <c r="N1562" s="325">
        <v>129.6</v>
      </c>
      <c r="O1562" s="325">
        <v>46.2</v>
      </c>
      <c r="P1562" s="325">
        <v>134</v>
      </c>
      <c r="Q1562" s="325">
        <v>45.3</v>
      </c>
    </row>
    <row r="1563" spans="1:17" x14ac:dyDescent="0.25">
      <c r="A1563" s="325">
        <v>201718</v>
      </c>
      <c r="B1563" s="325" t="s">
        <v>144</v>
      </c>
      <c r="C1563" s="325" t="s">
        <v>123</v>
      </c>
      <c r="D1563" s="325" t="s">
        <v>38</v>
      </c>
      <c r="E1563" s="325" t="s">
        <v>134</v>
      </c>
      <c r="F1563" s="325" t="s">
        <v>135</v>
      </c>
      <c r="G1563" s="325">
        <v>331</v>
      </c>
      <c r="H1563" s="325" t="s">
        <v>265</v>
      </c>
      <c r="I1563" s="325" t="s">
        <v>266</v>
      </c>
      <c r="J1563" s="325" t="str">
        <f t="shared" si="48"/>
        <v>CharCoventryTime in service2 years or more but less than 5 yearsTime in service2 years or more but less than 5 years</v>
      </c>
      <c r="K1563" s="325" t="s">
        <v>479</v>
      </c>
      <c r="L1563" s="325" t="s">
        <v>481</v>
      </c>
      <c r="M1563" s="325" t="str">
        <f t="shared" si="49"/>
        <v>Time in service2 years or more but less than 5 years</v>
      </c>
      <c r="N1563" s="325">
        <v>102.3</v>
      </c>
      <c r="O1563" s="325">
        <v>36.5</v>
      </c>
      <c r="P1563" s="325">
        <v>107</v>
      </c>
      <c r="Q1563" s="325">
        <v>36.1</v>
      </c>
    </row>
    <row r="1564" spans="1:17" x14ac:dyDescent="0.25">
      <c r="A1564" s="325">
        <v>201718</v>
      </c>
      <c r="B1564" s="325" t="s">
        <v>144</v>
      </c>
      <c r="C1564" s="325" t="s">
        <v>123</v>
      </c>
      <c r="D1564" s="325" t="s">
        <v>38</v>
      </c>
      <c r="E1564" s="325" t="s">
        <v>134</v>
      </c>
      <c r="F1564" s="325" t="s">
        <v>135</v>
      </c>
      <c r="G1564" s="325">
        <v>331</v>
      </c>
      <c r="H1564" s="325" t="s">
        <v>265</v>
      </c>
      <c r="I1564" s="325" t="s">
        <v>266</v>
      </c>
      <c r="J1564" s="325" t="str">
        <f t="shared" si="48"/>
        <v>CharCoventryTime in service5 years or more but less than 10 yearsTime in service5 years or more but less than 10 years</v>
      </c>
      <c r="K1564" s="325" t="s">
        <v>479</v>
      </c>
      <c r="L1564" s="325" t="s">
        <v>482</v>
      </c>
      <c r="M1564" s="325" t="str">
        <f t="shared" si="49"/>
        <v>Time in service5 years or more but less than 10 years</v>
      </c>
      <c r="N1564" s="325">
        <v>28.2</v>
      </c>
      <c r="O1564" s="325">
        <v>10</v>
      </c>
      <c r="P1564" s="325">
        <v>32</v>
      </c>
      <c r="Q1564" s="325">
        <v>10.8</v>
      </c>
    </row>
    <row r="1565" spans="1:17" x14ac:dyDescent="0.25">
      <c r="A1565" s="325">
        <v>201718</v>
      </c>
      <c r="B1565" s="325" t="s">
        <v>144</v>
      </c>
      <c r="C1565" s="325" t="s">
        <v>123</v>
      </c>
      <c r="D1565" s="325" t="s">
        <v>38</v>
      </c>
      <c r="E1565" s="325" t="s">
        <v>134</v>
      </c>
      <c r="F1565" s="325" t="s">
        <v>135</v>
      </c>
      <c r="G1565" s="325">
        <v>331</v>
      </c>
      <c r="H1565" s="325" t="s">
        <v>265</v>
      </c>
      <c r="I1565" s="325" t="s">
        <v>266</v>
      </c>
      <c r="J1565" s="325" t="str">
        <f t="shared" si="48"/>
        <v>CharCoventryTime in service10 years or more but less than 20 yearsTime in service10 years or more but less than 20 years</v>
      </c>
      <c r="K1565" s="325" t="s">
        <v>479</v>
      </c>
      <c r="L1565" s="325" t="s">
        <v>483</v>
      </c>
      <c r="M1565" s="325" t="str">
        <f t="shared" si="49"/>
        <v>Time in service10 years or more but less than 20 years</v>
      </c>
      <c r="N1565" s="325">
        <v>20.5</v>
      </c>
      <c r="O1565" s="325">
        <v>7.3</v>
      </c>
      <c r="P1565" s="325">
        <v>23</v>
      </c>
      <c r="Q1565" s="325">
        <v>7.8</v>
      </c>
    </row>
    <row r="1566" spans="1:17" x14ac:dyDescent="0.25">
      <c r="A1566" s="325">
        <v>201718</v>
      </c>
      <c r="B1566" s="325" t="s">
        <v>144</v>
      </c>
      <c r="C1566" s="325" t="s">
        <v>123</v>
      </c>
      <c r="D1566" s="325" t="s">
        <v>38</v>
      </c>
      <c r="E1566" s="325" t="s">
        <v>134</v>
      </c>
      <c r="F1566" s="325" t="s">
        <v>135</v>
      </c>
      <c r="G1566" s="325">
        <v>331</v>
      </c>
      <c r="H1566" s="325" t="s">
        <v>265</v>
      </c>
      <c r="I1566" s="325" t="s">
        <v>266</v>
      </c>
      <c r="J1566" s="325" t="str">
        <f t="shared" si="48"/>
        <v>CharCoventryTime in service20 years or more but less than 30 yearsTime in service20 years or more but less than 30 years</v>
      </c>
      <c r="K1566" s="325" t="s">
        <v>479</v>
      </c>
      <c r="L1566" s="325" t="s">
        <v>484</v>
      </c>
      <c r="M1566" s="325" t="str">
        <f t="shared" si="49"/>
        <v>Time in service20 years or more but less than 30 years</v>
      </c>
      <c r="N1566" s="325">
        <v>0</v>
      </c>
      <c r="O1566" s="325">
        <v>0</v>
      </c>
      <c r="P1566" s="325">
        <v>0</v>
      </c>
      <c r="Q1566" s="325">
        <v>0</v>
      </c>
    </row>
    <row r="1567" spans="1:17" x14ac:dyDescent="0.25">
      <c r="A1567" s="325">
        <v>201718</v>
      </c>
      <c r="B1567" s="325" t="s">
        <v>144</v>
      </c>
      <c r="C1567" s="325" t="s">
        <v>123</v>
      </c>
      <c r="D1567" s="325" t="s">
        <v>38</v>
      </c>
      <c r="E1567" s="325" t="s">
        <v>134</v>
      </c>
      <c r="F1567" s="325" t="s">
        <v>135</v>
      </c>
      <c r="G1567" s="325">
        <v>331</v>
      </c>
      <c r="H1567" s="325" t="s">
        <v>265</v>
      </c>
      <c r="I1567" s="325" t="s">
        <v>266</v>
      </c>
      <c r="J1567" s="325" t="str">
        <f t="shared" si="48"/>
        <v>CharCoventryTime in service30 years or moreTime in service30 years or more</v>
      </c>
      <c r="K1567" s="325" t="s">
        <v>479</v>
      </c>
      <c r="L1567" s="325" t="s">
        <v>485</v>
      </c>
      <c r="M1567" s="325" t="str">
        <f t="shared" si="49"/>
        <v>Time in service30 years or more</v>
      </c>
      <c r="N1567" s="325">
        <v>0</v>
      </c>
      <c r="O1567" s="325">
        <v>0</v>
      </c>
      <c r="P1567" s="325">
        <v>0</v>
      </c>
      <c r="Q1567" s="325">
        <v>0</v>
      </c>
    </row>
    <row r="1568" spans="1:17" x14ac:dyDescent="0.25">
      <c r="A1568" s="325">
        <v>201718</v>
      </c>
      <c r="B1568" s="325" t="s">
        <v>144</v>
      </c>
      <c r="C1568" s="325" t="s">
        <v>123</v>
      </c>
      <c r="D1568" s="325" t="s">
        <v>38</v>
      </c>
      <c r="E1568" s="325" t="s">
        <v>134</v>
      </c>
      <c r="F1568" s="325" t="s">
        <v>135</v>
      </c>
      <c r="G1568" s="325">
        <v>332</v>
      </c>
      <c r="H1568" s="325" t="s">
        <v>267</v>
      </c>
      <c r="I1568" s="325" t="s">
        <v>268</v>
      </c>
      <c r="J1568" s="325" t="str">
        <f t="shared" si="48"/>
        <v>CharDudleyTime in serviceLess than 2 yearsTime in serviceLess than 2 years</v>
      </c>
      <c r="K1568" s="325" t="s">
        <v>479</v>
      </c>
      <c r="L1568" s="325" t="s">
        <v>480</v>
      </c>
      <c r="M1568" s="325" t="str">
        <f t="shared" si="49"/>
        <v>Time in serviceLess than 2 years</v>
      </c>
      <c r="N1568" s="325">
        <v>64.2</v>
      </c>
      <c r="O1568" s="325">
        <v>39.4</v>
      </c>
      <c r="P1568" s="325">
        <v>68</v>
      </c>
      <c r="Q1568" s="325">
        <v>38</v>
      </c>
    </row>
    <row r="1569" spans="1:17" x14ac:dyDescent="0.25">
      <c r="A1569" s="325">
        <v>201718</v>
      </c>
      <c r="B1569" s="325" t="s">
        <v>144</v>
      </c>
      <c r="C1569" s="325" t="s">
        <v>123</v>
      </c>
      <c r="D1569" s="325" t="s">
        <v>38</v>
      </c>
      <c r="E1569" s="325" t="s">
        <v>134</v>
      </c>
      <c r="F1569" s="325" t="s">
        <v>135</v>
      </c>
      <c r="G1569" s="325">
        <v>332</v>
      </c>
      <c r="H1569" s="325" t="s">
        <v>267</v>
      </c>
      <c r="I1569" s="325" t="s">
        <v>268</v>
      </c>
      <c r="J1569" s="325" t="str">
        <f t="shared" si="48"/>
        <v>CharDudleyTime in service2 years or more but less than 5 yearsTime in service2 years or more but less than 5 years</v>
      </c>
      <c r="K1569" s="325" t="s">
        <v>479</v>
      </c>
      <c r="L1569" s="325" t="s">
        <v>481</v>
      </c>
      <c r="M1569" s="325" t="str">
        <f t="shared" si="49"/>
        <v>Time in service2 years or more but less than 5 years</v>
      </c>
      <c r="N1569" s="325">
        <v>25.1</v>
      </c>
      <c r="O1569" s="325">
        <v>15.4</v>
      </c>
      <c r="P1569" s="325">
        <v>27</v>
      </c>
      <c r="Q1569" s="325">
        <v>15.1</v>
      </c>
    </row>
    <row r="1570" spans="1:17" x14ac:dyDescent="0.25">
      <c r="A1570" s="325">
        <v>201718</v>
      </c>
      <c r="B1570" s="325" t="s">
        <v>144</v>
      </c>
      <c r="C1570" s="325" t="s">
        <v>123</v>
      </c>
      <c r="D1570" s="325" t="s">
        <v>38</v>
      </c>
      <c r="E1570" s="325" t="s">
        <v>134</v>
      </c>
      <c r="F1570" s="325" t="s">
        <v>135</v>
      </c>
      <c r="G1570" s="325">
        <v>332</v>
      </c>
      <c r="H1570" s="325" t="s">
        <v>267</v>
      </c>
      <c r="I1570" s="325" t="s">
        <v>268</v>
      </c>
      <c r="J1570" s="325" t="str">
        <f t="shared" si="48"/>
        <v>CharDudleyTime in service5 years or more but less than 10 yearsTime in service5 years or more but less than 10 years</v>
      </c>
      <c r="K1570" s="325" t="s">
        <v>479</v>
      </c>
      <c r="L1570" s="325" t="s">
        <v>482</v>
      </c>
      <c r="M1570" s="325" t="str">
        <f t="shared" si="49"/>
        <v>Time in service5 years or more but less than 10 years</v>
      </c>
      <c r="N1570" s="325">
        <v>24.1</v>
      </c>
      <c r="O1570" s="325">
        <v>14.8</v>
      </c>
      <c r="P1570" s="325">
        <v>28</v>
      </c>
      <c r="Q1570" s="325">
        <v>15.6</v>
      </c>
    </row>
    <row r="1571" spans="1:17" x14ac:dyDescent="0.25">
      <c r="A1571" s="325">
        <v>201718</v>
      </c>
      <c r="B1571" s="325" t="s">
        <v>144</v>
      </c>
      <c r="C1571" s="325" t="s">
        <v>123</v>
      </c>
      <c r="D1571" s="325" t="s">
        <v>38</v>
      </c>
      <c r="E1571" s="325" t="s">
        <v>134</v>
      </c>
      <c r="F1571" s="325" t="s">
        <v>135</v>
      </c>
      <c r="G1571" s="325">
        <v>332</v>
      </c>
      <c r="H1571" s="325" t="s">
        <v>267</v>
      </c>
      <c r="I1571" s="325" t="s">
        <v>268</v>
      </c>
      <c r="J1571" s="325" t="str">
        <f t="shared" si="48"/>
        <v>CharDudleyTime in service10 years or more but less than 20 yearsTime in service10 years or more but less than 20 years</v>
      </c>
      <c r="K1571" s="325" t="s">
        <v>479</v>
      </c>
      <c r="L1571" s="325" t="s">
        <v>483</v>
      </c>
      <c r="M1571" s="325" t="str">
        <f t="shared" si="49"/>
        <v>Time in service10 years or more but less than 20 years</v>
      </c>
      <c r="N1571" s="325">
        <v>38.5</v>
      </c>
      <c r="O1571" s="325">
        <v>23.6</v>
      </c>
      <c r="P1571" s="325">
        <v>43</v>
      </c>
      <c r="Q1571" s="325">
        <v>24</v>
      </c>
    </row>
    <row r="1572" spans="1:17" x14ac:dyDescent="0.25">
      <c r="A1572" s="325">
        <v>201718</v>
      </c>
      <c r="B1572" s="325" t="s">
        <v>144</v>
      </c>
      <c r="C1572" s="325" t="s">
        <v>123</v>
      </c>
      <c r="D1572" s="325" t="s">
        <v>38</v>
      </c>
      <c r="E1572" s="325" t="s">
        <v>134</v>
      </c>
      <c r="F1572" s="325" t="s">
        <v>135</v>
      </c>
      <c r="G1572" s="325">
        <v>332</v>
      </c>
      <c r="H1572" s="325" t="s">
        <v>267</v>
      </c>
      <c r="I1572" s="325" t="s">
        <v>268</v>
      </c>
      <c r="J1572" s="325" t="str">
        <f t="shared" si="48"/>
        <v>CharDudleyTime in service20 years or more but less than 30 yearsTime in service20 years or more but less than 30 years</v>
      </c>
      <c r="K1572" s="325" t="s">
        <v>479</v>
      </c>
      <c r="L1572" s="325" t="s">
        <v>484</v>
      </c>
      <c r="M1572" s="325" t="str">
        <f t="shared" si="49"/>
        <v>Time in service20 years or more but less than 30 years</v>
      </c>
      <c r="N1572" s="325">
        <v>7.5</v>
      </c>
      <c r="O1572" s="325">
        <v>4.5999999999999996</v>
      </c>
      <c r="P1572" s="325">
        <v>9</v>
      </c>
      <c r="Q1572" s="325">
        <v>5</v>
      </c>
    </row>
    <row r="1573" spans="1:17" x14ac:dyDescent="0.25">
      <c r="A1573" s="325">
        <v>201718</v>
      </c>
      <c r="B1573" s="325" t="s">
        <v>144</v>
      </c>
      <c r="C1573" s="325" t="s">
        <v>123</v>
      </c>
      <c r="D1573" s="325" t="s">
        <v>38</v>
      </c>
      <c r="E1573" s="325" t="s">
        <v>134</v>
      </c>
      <c r="F1573" s="325" t="s">
        <v>135</v>
      </c>
      <c r="G1573" s="325">
        <v>332</v>
      </c>
      <c r="H1573" s="325" t="s">
        <v>267</v>
      </c>
      <c r="I1573" s="325" t="s">
        <v>268</v>
      </c>
      <c r="J1573" s="325" t="str">
        <f t="shared" si="48"/>
        <v>CharDudleyTime in service30 years or moreTime in service30 years or more</v>
      </c>
      <c r="K1573" s="325" t="s">
        <v>479</v>
      </c>
      <c r="L1573" s="325" t="s">
        <v>485</v>
      </c>
      <c r="M1573" s="325" t="str">
        <f t="shared" si="49"/>
        <v>Time in service30 years or more</v>
      </c>
      <c r="N1573" s="325">
        <v>3.7</v>
      </c>
      <c r="O1573" s="325">
        <v>2.2999999999999998</v>
      </c>
      <c r="P1573" s="325">
        <v>4</v>
      </c>
      <c r="Q1573" s="325">
        <v>2.2000000000000002</v>
      </c>
    </row>
    <row r="1574" spans="1:17" x14ac:dyDescent="0.25">
      <c r="A1574" s="325">
        <v>201718</v>
      </c>
      <c r="B1574" s="325" t="s">
        <v>144</v>
      </c>
      <c r="C1574" s="325" t="s">
        <v>123</v>
      </c>
      <c r="D1574" s="325" t="s">
        <v>38</v>
      </c>
      <c r="E1574" s="325" t="s">
        <v>134</v>
      </c>
      <c r="F1574" s="325" t="s">
        <v>135</v>
      </c>
      <c r="G1574" s="325">
        <v>884</v>
      </c>
      <c r="H1574" s="325" t="s">
        <v>269</v>
      </c>
      <c r="I1574" s="325" t="s">
        <v>270</v>
      </c>
      <c r="J1574" s="325" t="str">
        <f t="shared" si="48"/>
        <v>CharHerefordshireTime in serviceLess than 2 yearsTime in serviceLess than 2 years</v>
      </c>
      <c r="K1574" s="325" t="s">
        <v>479</v>
      </c>
      <c r="L1574" s="325" t="s">
        <v>480</v>
      </c>
      <c r="M1574" s="325" t="str">
        <f t="shared" si="49"/>
        <v>Time in serviceLess than 2 years</v>
      </c>
      <c r="N1574" s="325">
        <v>30.7</v>
      </c>
      <c r="O1574" s="325">
        <v>36.4</v>
      </c>
      <c r="P1574" s="325">
        <v>32</v>
      </c>
      <c r="Q1574" s="325">
        <v>34.799999999999997</v>
      </c>
    </row>
    <row r="1575" spans="1:17" x14ac:dyDescent="0.25">
      <c r="A1575" s="325">
        <v>201718</v>
      </c>
      <c r="B1575" s="325" t="s">
        <v>144</v>
      </c>
      <c r="C1575" s="325" t="s">
        <v>123</v>
      </c>
      <c r="D1575" s="325" t="s">
        <v>38</v>
      </c>
      <c r="E1575" s="325" t="s">
        <v>134</v>
      </c>
      <c r="F1575" s="325" t="s">
        <v>135</v>
      </c>
      <c r="G1575" s="325">
        <v>884</v>
      </c>
      <c r="H1575" s="325" t="s">
        <v>269</v>
      </c>
      <c r="I1575" s="325" t="s">
        <v>270</v>
      </c>
      <c r="J1575" s="325" t="str">
        <f t="shared" si="48"/>
        <v>CharHerefordshireTime in service2 years or more but less than 5 yearsTime in service2 years or more but less than 5 years</v>
      </c>
      <c r="K1575" s="325" t="s">
        <v>479</v>
      </c>
      <c r="L1575" s="325" t="s">
        <v>481</v>
      </c>
      <c r="M1575" s="325" t="str">
        <f t="shared" si="49"/>
        <v>Time in service2 years or more but less than 5 years</v>
      </c>
      <c r="N1575" s="325">
        <v>29.4</v>
      </c>
      <c r="O1575" s="325">
        <v>34.9</v>
      </c>
      <c r="P1575" s="325">
        <v>31</v>
      </c>
      <c r="Q1575" s="325">
        <v>33.700000000000003</v>
      </c>
    </row>
    <row r="1576" spans="1:17" x14ac:dyDescent="0.25">
      <c r="A1576" s="325">
        <v>201718</v>
      </c>
      <c r="B1576" s="325" t="s">
        <v>144</v>
      </c>
      <c r="C1576" s="325" t="s">
        <v>123</v>
      </c>
      <c r="D1576" s="325" t="s">
        <v>38</v>
      </c>
      <c r="E1576" s="325" t="s">
        <v>134</v>
      </c>
      <c r="F1576" s="325" t="s">
        <v>135</v>
      </c>
      <c r="G1576" s="325">
        <v>884</v>
      </c>
      <c r="H1576" s="325" t="s">
        <v>269</v>
      </c>
      <c r="I1576" s="325" t="s">
        <v>270</v>
      </c>
      <c r="J1576" s="325" t="str">
        <f t="shared" si="48"/>
        <v>CharHerefordshireTime in service5 years or more but less than 10 yearsTime in service5 years or more but less than 10 years</v>
      </c>
      <c r="K1576" s="325" t="s">
        <v>479</v>
      </c>
      <c r="L1576" s="325" t="s">
        <v>482</v>
      </c>
      <c r="M1576" s="325" t="str">
        <f t="shared" si="49"/>
        <v>Time in service5 years or more but less than 10 years</v>
      </c>
      <c r="N1576" s="325">
        <v>11</v>
      </c>
      <c r="O1576" s="325">
        <v>13.1</v>
      </c>
      <c r="P1576" s="325">
        <v>13</v>
      </c>
      <c r="Q1576" s="325">
        <v>14.1</v>
      </c>
    </row>
    <row r="1577" spans="1:17" x14ac:dyDescent="0.25">
      <c r="A1577" s="325">
        <v>201718</v>
      </c>
      <c r="B1577" s="325" t="s">
        <v>144</v>
      </c>
      <c r="C1577" s="325" t="s">
        <v>123</v>
      </c>
      <c r="D1577" s="325" t="s">
        <v>38</v>
      </c>
      <c r="E1577" s="325" t="s">
        <v>134</v>
      </c>
      <c r="F1577" s="325" t="s">
        <v>135</v>
      </c>
      <c r="G1577" s="325">
        <v>884</v>
      </c>
      <c r="H1577" s="325" t="s">
        <v>269</v>
      </c>
      <c r="I1577" s="325" t="s">
        <v>270</v>
      </c>
      <c r="J1577" s="325" t="str">
        <f t="shared" si="48"/>
        <v>CharHerefordshireTime in service10 years or more but less than 20 yearsTime in service10 years or more but less than 20 years</v>
      </c>
      <c r="K1577" s="325" t="s">
        <v>479</v>
      </c>
      <c r="L1577" s="325" t="s">
        <v>483</v>
      </c>
      <c r="M1577" s="325" t="str">
        <f t="shared" si="49"/>
        <v>Time in service10 years or more but less than 20 years</v>
      </c>
      <c r="N1577" s="325">
        <v>13.2</v>
      </c>
      <c r="O1577" s="325">
        <v>15.7</v>
      </c>
      <c r="P1577" s="325">
        <v>16</v>
      </c>
      <c r="Q1577" s="325">
        <v>17.399999999999999</v>
      </c>
    </row>
    <row r="1578" spans="1:17" x14ac:dyDescent="0.25">
      <c r="A1578" s="325">
        <v>201718</v>
      </c>
      <c r="B1578" s="325" t="s">
        <v>144</v>
      </c>
      <c r="C1578" s="325" t="s">
        <v>123</v>
      </c>
      <c r="D1578" s="325" t="s">
        <v>38</v>
      </c>
      <c r="E1578" s="325" t="s">
        <v>134</v>
      </c>
      <c r="F1578" s="325" t="s">
        <v>135</v>
      </c>
      <c r="G1578" s="325">
        <v>884</v>
      </c>
      <c r="H1578" s="325" t="s">
        <v>269</v>
      </c>
      <c r="I1578" s="325" t="s">
        <v>270</v>
      </c>
      <c r="J1578" s="325" t="str">
        <f t="shared" si="48"/>
        <v>CharHerefordshireTime in service20 years or more but less than 30 yearsTime in service20 years or more but less than 30 years</v>
      </c>
      <c r="K1578" s="325" t="s">
        <v>479</v>
      </c>
      <c r="L1578" s="325" t="s">
        <v>484</v>
      </c>
      <c r="M1578" s="325" t="str">
        <f t="shared" si="49"/>
        <v>Time in service20 years or more but less than 30 years</v>
      </c>
      <c r="N1578" s="325">
        <v>0</v>
      </c>
      <c r="O1578" s="325">
        <v>0</v>
      </c>
      <c r="P1578" s="325">
        <v>0</v>
      </c>
      <c r="Q1578" s="325">
        <v>0</v>
      </c>
    </row>
    <row r="1579" spans="1:17" x14ac:dyDescent="0.25">
      <c r="A1579" s="325">
        <v>201718</v>
      </c>
      <c r="B1579" s="325" t="s">
        <v>144</v>
      </c>
      <c r="C1579" s="325" t="s">
        <v>123</v>
      </c>
      <c r="D1579" s="325" t="s">
        <v>38</v>
      </c>
      <c r="E1579" s="325" t="s">
        <v>134</v>
      </c>
      <c r="F1579" s="325" t="s">
        <v>135</v>
      </c>
      <c r="G1579" s="325">
        <v>884</v>
      </c>
      <c r="H1579" s="325" t="s">
        <v>269</v>
      </c>
      <c r="I1579" s="325" t="s">
        <v>270</v>
      </c>
      <c r="J1579" s="325" t="str">
        <f t="shared" si="48"/>
        <v>CharHerefordshireTime in service30 years or moreTime in service30 years or more</v>
      </c>
      <c r="K1579" s="325" t="s">
        <v>479</v>
      </c>
      <c r="L1579" s="325" t="s">
        <v>485</v>
      </c>
      <c r="M1579" s="325" t="str">
        <f t="shared" si="49"/>
        <v>Time in service30 years or more</v>
      </c>
      <c r="N1579" s="325">
        <v>0</v>
      </c>
      <c r="O1579" s="325">
        <v>0</v>
      </c>
      <c r="P1579" s="325">
        <v>0</v>
      </c>
      <c r="Q1579" s="325">
        <v>0</v>
      </c>
    </row>
    <row r="1580" spans="1:17" x14ac:dyDescent="0.25">
      <c r="A1580" s="325">
        <v>201718</v>
      </c>
      <c r="B1580" s="325" t="s">
        <v>144</v>
      </c>
      <c r="C1580" s="325" t="s">
        <v>123</v>
      </c>
      <c r="D1580" s="325" t="s">
        <v>38</v>
      </c>
      <c r="E1580" s="325" t="s">
        <v>134</v>
      </c>
      <c r="F1580" s="325" t="s">
        <v>135</v>
      </c>
      <c r="G1580" s="325">
        <v>333</v>
      </c>
      <c r="H1580" s="325" t="s">
        <v>271</v>
      </c>
      <c r="I1580" s="325" t="s">
        <v>272</v>
      </c>
      <c r="J1580" s="325" t="str">
        <f t="shared" si="48"/>
        <v>CharSandwellTime in serviceLess than 2 yearsTime in serviceLess than 2 years</v>
      </c>
      <c r="K1580" s="325" t="s">
        <v>479</v>
      </c>
      <c r="L1580" s="325" t="s">
        <v>480</v>
      </c>
      <c r="M1580" s="325" t="str">
        <f t="shared" si="49"/>
        <v>Time in serviceLess than 2 years</v>
      </c>
      <c r="N1580" s="325">
        <v>91.3</v>
      </c>
      <c r="O1580" s="325">
        <v>42.7</v>
      </c>
      <c r="P1580" s="325">
        <v>93</v>
      </c>
      <c r="Q1580" s="325">
        <v>41.2</v>
      </c>
    </row>
    <row r="1581" spans="1:17" x14ac:dyDescent="0.25">
      <c r="A1581" s="325">
        <v>201718</v>
      </c>
      <c r="B1581" s="325" t="s">
        <v>144</v>
      </c>
      <c r="C1581" s="325" t="s">
        <v>123</v>
      </c>
      <c r="D1581" s="325" t="s">
        <v>38</v>
      </c>
      <c r="E1581" s="325" t="s">
        <v>134</v>
      </c>
      <c r="F1581" s="325" t="s">
        <v>135</v>
      </c>
      <c r="G1581" s="325">
        <v>333</v>
      </c>
      <c r="H1581" s="325" t="s">
        <v>271</v>
      </c>
      <c r="I1581" s="325" t="s">
        <v>272</v>
      </c>
      <c r="J1581" s="325" t="str">
        <f t="shared" si="48"/>
        <v>CharSandwellTime in service2 years or more but less than 5 yearsTime in service2 years or more but less than 5 years</v>
      </c>
      <c r="K1581" s="325" t="s">
        <v>479</v>
      </c>
      <c r="L1581" s="325" t="s">
        <v>481</v>
      </c>
      <c r="M1581" s="325" t="str">
        <f t="shared" si="49"/>
        <v>Time in service2 years or more but less than 5 years</v>
      </c>
      <c r="N1581" s="325">
        <v>56.6</v>
      </c>
      <c r="O1581" s="325">
        <v>26.5</v>
      </c>
      <c r="P1581" s="325">
        <v>59</v>
      </c>
      <c r="Q1581" s="325">
        <v>26.1</v>
      </c>
    </row>
    <row r="1582" spans="1:17" x14ac:dyDescent="0.25">
      <c r="A1582" s="325">
        <v>201718</v>
      </c>
      <c r="B1582" s="325" t="s">
        <v>144</v>
      </c>
      <c r="C1582" s="325" t="s">
        <v>123</v>
      </c>
      <c r="D1582" s="325" t="s">
        <v>38</v>
      </c>
      <c r="E1582" s="325" t="s">
        <v>134</v>
      </c>
      <c r="F1582" s="325" t="s">
        <v>135</v>
      </c>
      <c r="G1582" s="325">
        <v>333</v>
      </c>
      <c r="H1582" s="325" t="s">
        <v>271</v>
      </c>
      <c r="I1582" s="325" t="s">
        <v>272</v>
      </c>
      <c r="J1582" s="325" t="str">
        <f t="shared" si="48"/>
        <v>CharSandwellTime in service5 years or more but less than 10 yearsTime in service5 years or more but less than 10 years</v>
      </c>
      <c r="K1582" s="325" t="s">
        <v>479</v>
      </c>
      <c r="L1582" s="325" t="s">
        <v>482</v>
      </c>
      <c r="M1582" s="325" t="str">
        <f t="shared" si="49"/>
        <v>Time in service5 years or more but less than 10 years</v>
      </c>
      <c r="N1582" s="325">
        <v>34.700000000000003</v>
      </c>
      <c r="O1582" s="325">
        <v>16.2</v>
      </c>
      <c r="P1582" s="325">
        <v>38</v>
      </c>
      <c r="Q1582" s="325">
        <v>16.8</v>
      </c>
    </row>
    <row r="1583" spans="1:17" x14ac:dyDescent="0.25">
      <c r="A1583" s="325">
        <v>201718</v>
      </c>
      <c r="B1583" s="325" t="s">
        <v>144</v>
      </c>
      <c r="C1583" s="325" t="s">
        <v>123</v>
      </c>
      <c r="D1583" s="325" t="s">
        <v>38</v>
      </c>
      <c r="E1583" s="325" t="s">
        <v>134</v>
      </c>
      <c r="F1583" s="325" t="s">
        <v>135</v>
      </c>
      <c r="G1583" s="325">
        <v>333</v>
      </c>
      <c r="H1583" s="325" t="s">
        <v>271</v>
      </c>
      <c r="I1583" s="325" t="s">
        <v>272</v>
      </c>
      <c r="J1583" s="325" t="str">
        <f t="shared" si="48"/>
        <v>CharSandwellTime in service10 years or more but less than 20 yearsTime in service10 years or more but less than 20 years</v>
      </c>
      <c r="K1583" s="325" t="s">
        <v>479</v>
      </c>
      <c r="L1583" s="325" t="s">
        <v>483</v>
      </c>
      <c r="M1583" s="325" t="str">
        <f t="shared" si="49"/>
        <v>Time in service10 years or more but less than 20 years</v>
      </c>
      <c r="N1583" s="325">
        <v>22.6</v>
      </c>
      <c r="O1583" s="325">
        <v>10.6</v>
      </c>
      <c r="P1583" s="325">
        <v>27</v>
      </c>
      <c r="Q1583" s="325">
        <v>11.9</v>
      </c>
    </row>
    <row r="1584" spans="1:17" x14ac:dyDescent="0.25">
      <c r="A1584" s="325">
        <v>201718</v>
      </c>
      <c r="B1584" s="325" t="s">
        <v>144</v>
      </c>
      <c r="C1584" s="325" t="s">
        <v>123</v>
      </c>
      <c r="D1584" s="325" t="s">
        <v>38</v>
      </c>
      <c r="E1584" s="325" t="s">
        <v>134</v>
      </c>
      <c r="F1584" s="325" t="s">
        <v>135</v>
      </c>
      <c r="G1584" s="325">
        <v>333</v>
      </c>
      <c r="H1584" s="325" t="s">
        <v>271</v>
      </c>
      <c r="I1584" s="325" t="s">
        <v>272</v>
      </c>
      <c r="J1584" s="325" t="str">
        <f t="shared" si="48"/>
        <v>CharSandwellTime in service20 years or more but less than 30 yearsTime in service20 years or more but less than 30 years</v>
      </c>
      <c r="K1584" s="325" t="s">
        <v>479</v>
      </c>
      <c r="L1584" s="325" t="s">
        <v>484</v>
      </c>
      <c r="M1584" s="325" t="str">
        <f t="shared" si="49"/>
        <v>Time in service20 years or more but less than 30 years</v>
      </c>
      <c r="N1584" s="325">
        <v>6.8</v>
      </c>
      <c r="O1584" s="325">
        <v>3.2</v>
      </c>
      <c r="P1584" s="325">
        <v>7</v>
      </c>
      <c r="Q1584" s="325">
        <v>3.1</v>
      </c>
    </row>
    <row r="1585" spans="1:17" x14ac:dyDescent="0.25">
      <c r="A1585" s="325">
        <v>201718</v>
      </c>
      <c r="B1585" s="325" t="s">
        <v>144</v>
      </c>
      <c r="C1585" s="325" t="s">
        <v>123</v>
      </c>
      <c r="D1585" s="325" t="s">
        <v>38</v>
      </c>
      <c r="E1585" s="325" t="s">
        <v>134</v>
      </c>
      <c r="F1585" s="325" t="s">
        <v>135</v>
      </c>
      <c r="G1585" s="325">
        <v>333</v>
      </c>
      <c r="H1585" s="325" t="s">
        <v>271</v>
      </c>
      <c r="I1585" s="325" t="s">
        <v>272</v>
      </c>
      <c r="J1585" s="325" t="str">
        <f t="shared" si="48"/>
        <v>CharSandwellTime in service30 years or moreTime in service30 years or more</v>
      </c>
      <c r="K1585" s="325" t="s">
        <v>479</v>
      </c>
      <c r="L1585" s="325" t="s">
        <v>485</v>
      </c>
      <c r="M1585" s="325" t="str">
        <f t="shared" si="49"/>
        <v>Time in service30 years or more</v>
      </c>
      <c r="N1585" s="325">
        <v>1.6</v>
      </c>
      <c r="O1585" s="325">
        <v>0.7</v>
      </c>
      <c r="P1585" s="325">
        <v>2</v>
      </c>
      <c r="Q1585" s="325">
        <v>0.9</v>
      </c>
    </row>
    <row r="1586" spans="1:17" x14ac:dyDescent="0.25">
      <c r="A1586" s="325">
        <v>201718</v>
      </c>
      <c r="B1586" s="325" t="s">
        <v>144</v>
      </c>
      <c r="C1586" s="325" t="s">
        <v>123</v>
      </c>
      <c r="D1586" s="325" t="s">
        <v>38</v>
      </c>
      <c r="E1586" s="325" t="s">
        <v>134</v>
      </c>
      <c r="F1586" s="325" t="s">
        <v>135</v>
      </c>
      <c r="G1586" s="325">
        <v>893</v>
      </c>
      <c r="H1586" s="325" t="s">
        <v>273</v>
      </c>
      <c r="I1586" s="325" t="s">
        <v>274</v>
      </c>
      <c r="J1586" s="325" t="str">
        <f t="shared" si="48"/>
        <v>CharShropshireTime in serviceLess than 2 yearsTime in serviceLess than 2 years</v>
      </c>
      <c r="K1586" s="325" t="s">
        <v>479</v>
      </c>
      <c r="L1586" s="325" t="s">
        <v>480</v>
      </c>
      <c r="M1586" s="325" t="str">
        <f t="shared" si="49"/>
        <v>Time in serviceLess than 2 years</v>
      </c>
      <c r="N1586" s="325">
        <v>28.4</v>
      </c>
      <c r="O1586" s="325">
        <v>27.7</v>
      </c>
      <c r="P1586" s="325">
        <v>29</v>
      </c>
      <c r="Q1586" s="325">
        <v>25.7</v>
      </c>
    </row>
    <row r="1587" spans="1:17" x14ac:dyDescent="0.25">
      <c r="A1587" s="325">
        <v>201718</v>
      </c>
      <c r="B1587" s="325" t="s">
        <v>144</v>
      </c>
      <c r="C1587" s="325" t="s">
        <v>123</v>
      </c>
      <c r="D1587" s="325" t="s">
        <v>38</v>
      </c>
      <c r="E1587" s="325" t="s">
        <v>134</v>
      </c>
      <c r="F1587" s="325" t="s">
        <v>135</v>
      </c>
      <c r="G1587" s="325">
        <v>893</v>
      </c>
      <c r="H1587" s="325" t="s">
        <v>273</v>
      </c>
      <c r="I1587" s="325" t="s">
        <v>274</v>
      </c>
      <c r="J1587" s="325" t="str">
        <f t="shared" si="48"/>
        <v>CharShropshireTime in service2 years or more but less than 5 yearsTime in service2 years or more but less than 5 years</v>
      </c>
      <c r="K1587" s="325" t="s">
        <v>479</v>
      </c>
      <c r="L1587" s="325" t="s">
        <v>481</v>
      </c>
      <c r="M1587" s="325" t="str">
        <f t="shared" si="49"/>
        <v>Time in service2 years or more but less than 5 years</v>
      </c>
      <c r="N1587" s="325">
        <v>20</v>
      </c>
      <c r="O1587" s="325">
        <v>19.5</v>
      </c>
      <c r="P1587" s="325">
        <v>21</v>
      </c>
      <c r="Q1587" s="325">
        <v>18.600000000000001</v>
      </c>
    </row>
    <row r="1588" spans="1:17" x14ac:dyDescent="0.25">
      <c r="A1588" s="325">
        <v>201718</v>
      </c>
      <c r="B1588" s="325" t="s">
        <v>144</v>
      </c>
      <c r="C1588" s="325" t="s">
        <v>123</v>
      </c>
      <c r="D1588" s="325" t="s">
        <v>38</v>
      </c>
      <c r="E1588" s="325" t="s">
        <v>134</v>
      </c>
      <c r="F1588" s="325" t="s">
        <v>135</v>
      </c>
      <c r="G1588" s="325">
        <v>893</v>
      </c>
      <c r="H1588" s="325" t="s">
        <v>273</v>
      </c>
      <c r="I1588" s="325" t="s">
        <v>274</v>
      </c>
      <c r="J1588" s="325" t="str">
        <f t="shared" si="48"/>
        <v>CharShropshireTime in service5 years or more but less than 10 yearsTime in service5 years or more but less than 10 years</v>
      </c>
      <c r="K1588" s="325" t="s">
        <v>479</v>
      </c>
      <c r="L1588" s="325" t="s">
        <v>482</v>
      </c>
      <c r="M1588" s="325" t="str">
        <f t="shared" si="49"/>
        <v>Time in service5 years or more but less than 10 years</v>
      </c>
      <c r="N1588" s="325">
        <v>21.7</v>
      </c>
      <c r="O1588" s="325">
        <v>21.2</v>
      </c>
      <c r="P1588" s="325">
        <v>26</v>
      </c>
      <c r="Q1588" s="325">
        <v>23</v>
      </c>
    </row>
    <row r="1589" spans="1:17" x14ac:dyDescent="0.25">
      <c r="A1589" s="325">
        <v>201718</v>
      </c>
      <c r="B1589" s="325" t="s">
        <v>144</v>
      </c>
      <c r="C1589" s="325" t="s">
        <v>123</v>
      </c>
      <c r="D1589" s="325" t="s">
        <v>38</v>
      </c>
      <c r="E1589" s="325" t="s">
        <v>134</v>
      </c>
      <c r="F1589" s="325" t="s">
        <v>135</v>
      </c>
      <c r="G1589" s="325">
        <v>893</v>
      </c>
      <c r="H1589" s="325" t="s">
        <v>273</v>
      </c>
      <c r="I1589" s="325" t="s">
        <v>274</v>
      </c>
      <c r="J1589" s="325" t="str">
        <f t="shared" si="48"/>
        <v>CharShropshireTime in service10 years or more but less than 20 yearsTime in service10 years or more but less than 20 years</v>
      </c>
      <c r="K1589" s="325" t="s">
        <v>479</v>
      </c>
      <c r="L1589" s="325" t="s">
        <v>483</v>
      </c>
      <c r="M1589" s="325" t="str">
        <f t="shared" si="49"/>
        <v>Time in service10 years or more but less than 20 years</v>
      </c>
      <c r="N1589" s="325">
        <v>28.5</v>
      </c>
      <c r="O1589" s="325">
        <v>27.7</v>
      </c>
      <c r="P1589" s="325">
        <v>32</v>
      </c>
      <c r="Q1589" s="325">
        <v>28.3</v>
      </c>
    </row>
    <row r="1590" spans="1:17" x14ac:dyDescent="0.25">
      <c r="A1590" s="325">
        <v>201718</v>
      </c>
      <c r="B1590" s="325" t="s">
        <v>144</v>
      </c>
      <c r="C1590" s="325" t="s">
        <v>123</v>
      </c>
      <c r="D1590" s="325" t="s">
        <v>38</v>
      </c>
      <c r="E1590" s="325" t="s">
        <v>134</v>
      </c>
      <c r="F1590" s="325" t="s">
        <v>135</v>
      </c>
      <c r="G1590" s="325">
        <v>893</v>
      </c>
      <c r="H1590" s="325" t="s">
        <v>273</v>
      </c>
      <c r="I1590" s="325" t="s">
        <v>274</v>
      </c>
      <c r="J1590" s="325" t="str">
        <f t="shared" si="48"/>
        <v>CharShropshireTime in service20 years or more but less than 30 yearsTime in service20 years or more but less than 30 years</v>
      </c>
      <c r="K1590" s="325" t="s">
        <v>479</v>
      </c>
      <c r="L1590" s="325" t="s">
        <v>484</v>
      </c>
      <c r="M1590" s="325" t="str">
        <f t="shared" si="49"/>
        <v>Time in service20 years or more but less than 30 years</v>
      </c>
      <c r="N1590" s="325">
        <v>2.6</v>
      </c>
      <c r="O1590" s="325">
        <v>2.5</v>
      </c>
      <c r="P1590" s="325">
        <v>3</v>
      </c>
      <c r="Q1590" s="325">
        <v>2.7</v>
      </c>
    </row>
    <row r="1591" spans="1:17" x14ac:dyDescent="0.25">
      <c r="A1591" s="325">
        <v>201718</v>
      </c>
      <c r="B1591" s="325" t="s">
        <v>144</v>
      </c>
      <c r="C1591" s="325" t="s">
        <v>123</v>
      </c>
      <c r="D1591" s="325" t="s">
        <v>38</v>
      </c>
      <c r="E1591" s="325" t="s">
        <v>134</v>
      </c>
      <c r="F1591" s="325" t="s">
        <v>135</v>
      </c>
      <c r="G1591" s="325">
        <v>893</v>
      </c>
      <c r="H1591" s="325" t="s">
        <v>273</v>
      </c>
      <c r="I1591" s="325" t="s">
        <v>274</v>
      </c>
      <c r="J1591" s="325" t="str">
        <f t="shared" si="48"/>
        <v>CharShropshireTime in service30 years or moreTime in service30 years or more</v>
      </c>
      <c r="K1591" s="325" t="s">
        <v>479</v>
      </c>
      <c r="L1591" s="325" t="s">
        <v>485</v>
      </c>
      <c r="M1591" s="325" t="str">
        <f t="shared" si="49"/>
        <v>Time in service30 years or more</v>
      </c>
      <c r="N1591" s="325">
        <v>1.5</v>
      </c>
      <c r="O1591" s="325">
        <v>1.5</v>
      </c>
      <c r="P1591" s="325">
        <v>2</v>
      </c>
      <c r="Q1591" s="325">
        <v>1.8</v>
      </c>
    </row>
    <row r="1592" spans="1:17" x14ac:dyDescent="0.25">
      <c r="A1592" s="325">
        <v>201718</v>
      </c>
      <c r="B1592" s="325" t="s">
        <v>144</v>
      </c>
      <c r="C1592" s="325" t="s">
        <v>123</v>
      </c>
      <c r="D1592" s="325" t="s">
        <v>38</v>
      </c>
      <c r="E1592" s="325" t="s">
        <v>134</v>
      </c>
      <c r="F1592" s="325" t="s">
        <v>135</v>
      </c>
      <c r="G1592" s="325">
        <v>334</v>
      </c>
      <c r="H1592" s="325" t="s">
        <v>275</v>
      </c>
      <c r="I1592" s="325" t="s">
        <v>276</v>
      </c>
      <c r="J1592" s="325" t="str">
        <f t="shared" si="48"/>
        <v>CharSolihullTime in serviceLess than 2 yearsTime in serviceLess than 2 years</v>
      </c>
      <c r="K1592" s="325" t="s">
        <v>479</v>
      </c>
      <c r="L1592" s="325" t="s">
        <v>480</v>
      </c>
      <c r="M1592" s="325" t="str">
        <f t="shared" si="49"/>
        <v>Time in serviceLess than 2 years</v>
      </c>
      <c r="N1592" s="325">
        <v>11</v>
      </c>
      <c r="O1592" s="325">
        <v>12.9</v>
      </c>
      <c r="P1592" s="325">
        <v>11</v>
      </c>
      <c r="Q1592" s="325">
        <v>11.8</v>
      </c>
    </row>
    <row r="1593" spans="1:17" x14ac:dyDescent="0.25">
      <c r="A1593" s="325">
        <v>201718</v>
      </c>
      <c r="B1593" s="325" t="s">
        <v>144</v>
      </c>
      <c r="C1593" s="325" t="s">
        <v>123</v>
      </c>
      <c r="D1593" s="325" t="s">
        <v>38</v>
      </c>
      <c r="E1593" s="325" t="s">
        <v>134</v>
      </c>
      <c r="F1593" s="325" t="s">
        <v>135</v>
      </c>
      <c r="G1593" s="325">
        <v>334</v>
      </c>
      <c r="H1593" s="325" t="s">
        <v>275</v>
      </c>
      <c r="I1593" s="325" t="s">
        <v>276</v>
      </c>
      <c r="J1593" s="325" t="str">
        <f t="shared" si="48"/>
        <v>CharSolihullTime in service2 years or more but less than 5 yearsTime in service2 years or more but less than 5 years</v>
      </c>
      <c r="K1593" s="325" t="s">
        <v>479</v>
      </c>
      <c r="L1593" s="325" t="s">
        <v>481</v>
      </c>
      <c r="M1593" s="325" t="str">
        <f t="shared" si="49"/>
        <v>Time in service2 years or more but less than 5 years</v>
      </c>
      <c r="N1593" s="325">
        <v>27.5</v>
      </c>
      <c r="O1593" s="325">
        <v>32.200000000000003</v>
      </c>
      <c r="P1593" s="325">
        <v>29</v>
      </c>
      <c r="Q1593" s="325">
        <v>31.2</v>
      </c>
    </row>
    <row r="1594" spans="1:17" x14ac:dyDescent="0.25">
      <c r="A1594" s="325">
        <v>201718</v>
      </c>
      <c r="B1594" s="325" t="s">
        <v>144</v>
      </c>
      <c r="C1594" s="325" t="s">
        <v>123</v>
      </c>
      <c r="D1594" s="325" t="s">
        <v>38</v>
      </c>
      <c r="E1594" s="325" t="s">
        <v>134</v>
      </c>
      <c r="F1594" s="325" t="s">
        <v>135</v>
      </c>
      <c r="G1594" s="325">
        <v>334</v>
      </c>
      <c r="H1594" s="325" t="s">
        <v>275</v>
      </c>
      <c r="I1594" s="325" t="s">
        <v>276</v>
      </c>
      <c r="J1594" s="325" t="str">
        <f t="shared" si="48"/>
        <v>CharSolihullTime in service5 years or more but less than 10 yearsTime in service5 years or more but less than 10 years</v>
      </c>
      <c r="K1594" s="325" t="s">
        <v>479</v>
      </c>
      <c r="L1594" s="325" t="s">
        <v>482</v>
      </c>
      <c r="M1594" s="325" t="str">
        <f t="shared" si="49"/>
        <v>Time in service5 years or more but less than 10 years</v>
      </c>
      <c r="N1594" s="325">
        <v>20</v>
      </c>
      <c r="O1594" s="325">
        <v>23.4</v>
      </c>
      <c r="P1594" s="325">
        <v>23</v>
      </c>
      <c r="Q1594" s="325">
        <v>24.7</v>
      </c>
    </row>
    <row r="1595" spans="1:17" x14ac:dyDescent="0.25">
      <c r="A1595" s="325">
        <v>201718</v>
      </c>
      <c r="B1595" s="325" t="s">
        <v>144</v>
      </c>
      <c r="C1595" s="325" t="s">
        <v>123</v>
      </c>
      <c r="D1595" s="325" t="s">
        <v>38</v>
      </c>
      <c r="E1595" s="325" t="s">
        <v>134</v>
      </c>
      <c r="F1595" s="325" t="s">
        <v>135</v>
      </c>
      <c r="G1595" s="325">
        <v>334</v>
      </c>
      <c r="H1595" s="325" t="s">
        <v>275</v>
      </c>
      <c r="I1595" s="325" t="s">
        <v>276</v>
      </c>
      <c r="J1595" s="325" t="str">
        <f t="shared" si="48"/>
        <v>CharSolihullTime in service10 years or more but less than 20 yearsTime in service10 years or more but less than 20 years</v>
      </c>
      <c r="K1595" s="325" t="s">
        <v>479</v>
      </c>
      <c r="L1595" s="325" t="s">
        <v>483</v>
      </c>
      <c r="M1595" s="325" t="str">
        <f t="shared" si="49"/>
        <v>Time in service10 years or more but less than 20 years</v>
      </c>
      <c r="N1595" s="325">
        <v>21.9</v>
      </c>
      <c r="O1595" s="325">
        <v>25.7</v>
      </c>
      <c r="P1595" s="325">
        <v>24</v>
      </c>
      <c r="Q1595" s="325">
        <v>25.8</v>
      </c>
    </row>
    <row r="1596" spans="1:17" x14ac:dyDescent="0.25">
      <c r="A1596" s="325">
        <v>201718</v>
      </c>
      <c r="B1596" s="325" t="s">
        <v>144</v>
      </c>
      <c r="C1596" s="325" t="s">
        <v>123</v>
      </c>
      <c r="D1596" s="325" t="s">
        <v>38</v>
      </c>
      <c r="E1596" s="325" t="s">
        <v>134</v>
      </c>
      <c r="F1596" s="325" t="s">
        <v>135</v>
      </c>
      <c r="G1596" s="325">
        <v>334</v>
      </c>
      <c r="H1596" s="325" t="s">
        <v>275</v>
      </c>
      <c r="I1596" s="325" t="s">
        <v>276</v>
      </c>
      <c r="J1596" s="325" t="str">
        <f t="shared" si="48"/>
        <v>CharSolihullTime in service20 years or more but less than 30 yearsTime in service20 years or more but less than 30 years</v>
      </c>
      <c r="K1596" s="325" t="s">
        <v>479</v>
      </c>
      <c r="L1596" s="325" t="s">
        <v>484</v>
      </c>
      <c r="M1596" s="325" t="str">
        <f t="shared" si="49"/>
        <v>Time in service20 years or more but less than 30 years</v>
      </c>
      <c r="N1596" s="325">
        <v>4</v>
      </c>
      <c r="O1596" s="325">
        <v>4.7</v>
      </c>
      <c r="P1596" s="325">
        <v>5</v>
      </c>
      <c r="Q1596" s="325">
        <v>5.4</v>
      </c>
    </row>
    <row r="1597" spans="1:17" x14ac:dyDescent="0.25">
      <c r="A1597" s="325">
        <v>201718</v>
      </c>
      <c r="B1597" s="325" t="s">
        <v>144</v>
      </c>
      <c r="C1597" s="325" t="s">
        <v>123</v>
      </c>
      <c r="D1597" s="325" t="s">
        <v>38</v>
      </c>
      <c r="E1597" s="325" t="s">
        <v>134</v>
      </c>
      <c r="F1597" s="325" t="s">
        <v>135</v>
      </c>
      <c r="G1597" s="325">
        <v>334</v>
      </c>
      <c r="H1597" s="325" t="s">
        <v>275</v>
      </c>
      <c r="I1597" s="325" t="s">
        <v>276</v>
      </c>
      <c r="J1597" s="325" t="str">
        <f t="shared" si="48"/>
        <v>CharSolihullTime in service30 years or moreTime in service30 years or more</v>
      </c>
      <c r="K1597" s="325" t="s">
        <v>479</v>
      </c>
      <c r="L1597" s="325" t="s">
        <v>485</v>
      </c>
      <c r="M1597" s="325" t="str">
        <f t="shared" si="49"/>
        <v>Time in service30 years or more</v>
      </c>
      <c r="N1597" s="325">
        <v>1</v>
      </c>
      <c r="O1597" s="325">
        <v>1.2</v>
      </c>
      <c r="P1597" s="325">
        <v>1</v>
      </c>
      <c r="Q1597" s="325">
        <v>1.1000000000000001</v>
      </c>
    </row>
    <row r="1598" spans="1:17" x14ac:dyDescent="0.25">
      <c r="A1598" s="325">
        <v>201718</v>
      </c>
      <c r="B1598" s="325" t="s">
        <v>144</v>
      </c>
      <c r="C1598" s="325" t="s">
        <v>123</v>
      </c>
      <c r="D1598" s="325" t="s">
        <v>38</v>
      </c>
      <c r="E1598" s="325" t="s">
        <v>134</v>
      </c>
      <c r="F1598" s="325" t="s">
        <v>135</v>
      </c>
      <c r="G1598" s="325">
        <v>860</v>
      </c>
      <c r="H1598" s="325" t="s">
        <v>277</v>
      </c>
      <c r="I1598" s="325" t="s">
        <v>278</v>
      </c>
      <c r="J1598" s="325" t="str">
        <f t="shared" si="48"/>
        <v>CharStaffordshireTime in serviceLess than 2 yearsTime in serviceLess than 2 years</v>
      </c>
      <c r="K1598" s="325" t="s">
        <v>479</v>
      </c>
      <c r="L1598" s="325" t="s">
        <v>480</v>
      </c>
      <c r="M1598" s="325" t="str">
        <f t="shared" si="49"/>
        <v>Time in serviceLess than 2 years</v>
      </c>
      <c r="N1598" s="325">
        <v>72.2</v>
      </c>
      <c r="O1598" s="325">
        <v>20.6</v>
      </c>
      <c r="P1598" s="325">
        <v>77</v>
      </c>
      <c r="Q1598" s="325">
        <v>20.100000000000001</v>
      </c>
    </row>
    <row r="1599" spans="1:17" x14ac:dyDescent="0.25">
      <c r="A1599" s="325">
        <v>201718</v>
      </c>
      <c r="B1599" s="325" t="s">
        <v>144</v>
      </c>
      <c r="C1599" s="325" t="s">
        <v>123</v>
      </c>
      <c r="D1599" s="325" t="s">
        <v>38</v>
      </c>
      <c r="E1599" s="325" t="s">
        <v>134</v>
      </c>
      <c r="F1599" s="325" t="s">
        <v>135</v>
      </c>
      <c r="G1599" s="325">
        <v>860</v>
      </c>
      <c r="H1599" s="325" t="s">
        <v>277</v>
      </c>
      <c r="I1599" s="325" t="s">
        <v>278</v>
      </c>
      <c r="J1599" s="325" t="str">
        <f t="shared" si="48"/>
        <v>CharStaffordshireTime in service2 years or more but less than 5 yearsTime in service2 years or more but less than 5 years</v>
      </c>
      <c r="K1599" s="325" t="s">
        <v>479</v>
      </c>
      <c r="L1599" s="325" t="s">
        <v>481</v>
      </c>
      <c r="M1599" s="325" t="str">
        <f t="shared" si="49"/>
        <v>Time in service2 years or more but less than 5 years</v>
      </c>
      <c r="N1599" s="325">
        <v>89.2</v>
      </c>
      <c r="O1599" s="325">
        <v>25.4</v>
      </c>
      <c r="P1599" s="325">
        <v>97</v>
      </c>
      <c r="Q1599" s="325">
        <v>25.3</v>
      </c>
    </row>
    <row r="1600" spans="1:17" x14ac:dyDescent="0.25">
      <c r="A1600" s="325">
        <v>201718</v>
      </c>
      <c r="B1600" s="325" t="s">
        <v>144</v>
      </c>
      <c r="C1600" s="325" t="s">
        <v>123</v>
      </c>
      <c r="D1600" s="325" t="s">
        <v>38</v>
      </c>
      <c r="E1600" s="325" t="s">
        <v>134</v>
      </c>
      <c r="F1600" s="325" t="s">
        <v>135</v>
      </c>
      <c r="G1600" s="325">
        <v>860</v>
      </c>
      <c r="H1600" s="325" t="s">
        <v>277</v>
      </c>
      <c r="I1600" s="325" t="s">
        <v>278</v>
      </c>
      <c r="J1600" s="325" t="str">
        <f t="shared" si="48"/>
        <v>CharStaffordshireTime in service5 years or more but less than 10 yearsTime in service5 years or more but less than 10 years</v>
      </c>
      <c r="K1600" s="325" t="s">
        <v>479</v>
      </c>
      <c r="L1600" s="325" t="s">
        <v>482</v>
      </c>
      <c r="M1600" s="325" t="str">
        <f t="shared" si="49"/>
        <v>Time in service5 years or more but less than 10 years</v>
      </c>
      <c r="N1600" s="325">
        <v>85.4</v>
      </c>
      <c r="O1600" s="325">
        <v>24.3</v>
      </c>
      <c r="P1600" s="325">
        <v>95</v>
      </c>
      <c r="Q1600" s="325">
        <v>24.7</v>
      </c>
    </row>
    <row r="1601" spans="1:17" x14ac:dyDescent="0.25">
      <c r="A1601" s="325">
        <v>201718</v>
      </c>
      <c r="B1601" s="325" t="s">
        <v>144</v>
      </c>
      <c r="C1601" s="325" t="s">
        <v>123</v>
      </c>
      <c r="D1601" s="325" t="s">
        <v>38</v>
      </c>
      <c r="E1601" s="325" t="s">
        <v>134</v>
      </c>
      <c r="F1601" s="325" t="s">
        <v>135</v>
      </c>
      <c r="G1601" s="325">
        <v>860</v>
      </c>
      <c r="H1601" s="325" t="s">
        <v>277</v>
      </c>
      <c r="I1601" s="325" t="s">
        <v>278</v>
      </c>
      <c r="J1601" s="325" t="str">
        <f t="shared" si="48"/>
        <v>CharStaffordshireTime in service10 years or more but less than 20 yearsTime in service10 years or more but less than 20 years</v>
      </c>
      <c r="K1601" s="325" t="s">
        <v>479</v>
      </c>
      <c r="L1601" s="325" t="s">
        <v>483</v>
      </c>
      <c r="M1601" s="325" t="str">
        <f t="shared" si="49"/>
        <v>Time in service10 years or more but less than 20 years</v>
      </c>
      <c r="N1601" s="325">
        <v>80</v>
      </c>
      <c r="O1601" s="325">
        <v>22.8</v>
      </c>
      <c r="P1601" s="325">
        <v>88</v>
      </c>
      <c r="Q1601" s="325">
        <v>22.9</v>
      </c>
    </row>
    <row r="1602" spans="1:17" x14ac:dyDescent="0.25">
      <c r="A1602" s="325">
        <v>201718</v>
      </c>
      <c r="B1602" s="325" t="s">
        <v>144</v>
      </c>
      <c r="C1602" s="325" t="s">
        <v>123</v>
      </c>
      <c r="D1602" s="325" t="s">
        <v>38</v>
      </c>
      <c r="E1602" s="325" t="s">
        <v>134</v>
      </c>
      <c r="F1602" s="325" t="s">
        <v>135</v>
      </c>
      <c r="G1602" s="325">
        <v>860</v>
      </c>
      <c r="H1602" s="325" t="s">
        <v>277</v>
      </c>
      <c r="I1602" s="325" t="s">
        <v>278</v>
      </c>
      <c r="J1602" s="325" t="str">
        <f t="shared" si="48"/>
        <v>CharStaffordshireTime in service20 years or more but less than 30 yearsTime in service20 years or more but less than 30 years</v>
      </c>
      <c r="K1602" s="325" t="s">
        <v>479</v>
      </c>
      <c r="L1602" s="325" t="s">
        <v>484</v>
      </c>
      <c r="M1602" s="325" t="str">
        <f t="shared" si="49"/>
        <v>Time in service20 years or more but less than 30 years</v>
      </c>
      <c r="N1602" s="325">
        <v>22</v>
      </c>
      <c r="O1602" s="325">
        <v>6.3</v>
      </c>
      <c r="P1602" s="325">
        <v>24</v>
      </c>
      <c r="Q1602" s="325">
        <v>6.3</v>
      </c>
    </row>
    <row r="1603" spans="1:17" x14ac:dyDescent="0.25">
      <c r="A1603" s="325">
        <v>201718</v>
      </c>
      <c r="B1603" s="325" t="s">
        <v>144</v>
      </c>
      <c r="C1603" s="325" t="s">
        <v>123</v>
      </c>
      <c r="D1603" s="325" t="s">
        <v>38</v>
      </c>
      <c r="E1603" s="325" t="s">
        <v>134</v>
      </c>
      <c r="F1603" s="325" t="s">
        <v>135</v>
      </c>
      <c r="G1603" s="325">
        <v>860</v>
      </c>
      <c r="H1603" s="325" t="s">
        <v>277</v>
      </c>
      <c r="I1603" s="325" t="s">
        <v>278</v>
      </c>
      <c r="J1603" s="325" t="str">
        <f t="shared" ref="J1603:J1666" si="50">CONCATENATE("Char",I1603,K1603,L1603,M1603)</f>
        <v>CharStaffordshireTime in service30 years or moreTime in service30 years or more</v>
      </c>
      <c r="K1603" s="325" t="s">
        <v>479</v>
      </c>
      <c r="L1603" s="325" t="s">
        <v>485</v>
      </c>
      <c r="M1603" s="325" t="str">
        <f t="shared" ref="M1603:M1666" si="51">CONCATENATE(K1603,L1603,)</f>
        <v>Time in service30 years or more</v>
      </c>
      <c r="N1603" s="325">
        <v>2.1</v>
      </c>
      <c r="O1603" s="325">
        <v>0.6</v>
      </c>
      <c r="P1603" s="325">
        <v>3</v>
      </c>
      <c r="Q1603" s="325">
        <v>0.8</v>
      </c>
    </row>
    <row r="1604" spans="1:17" x14ac:dyDescent="0.25">
      <c r="A1604" s="325">
        <v>201718</v>
      </c>
      <c r="B1604" s="325" t="s">
        <v>144</v>
      </c>
      <c r="C1604" s="325" t="s">
        <v>123</v>
      </c>
      <c r="D1604" s="325" t="s">
        <v>38</v>
      </c>
      <c r="E1604" s="325" t="s">
        <v>134</v>
      </c>
      <c r="F1604" s="325" t="s">
        <v>135</v>
      </c>
      <c r="G1604" s="325">
        <v>861</v>
      </c>
      <c r="H1604" s="325" t="s">
        <v>279</v>
      </c>
      <c r="I1604" s="325" t="s">
        <v>280</v>
      </c>
      <c r="J1604" s="325" t="str">
        <f t="shared" si="50"/>
        <v>CharStoke-on-TrentTime in serviceLess than 2 yearsTime in serviceLess than 2 years</v>
      </c>
      <c r="K1604" s="325" t="s">
        <v>479</v>
      </c>
      <c r="L1604" s="325" t="s">
        <v>480</v>
      </c>
      <c r="M1604" s="325" t="str">
        <f t="shared" si="51"/>
        <v>Time in serviceLess than 2 years</v>
      </c>
      <c r="N1604" s="325">
        <v>41.6</v>
      </c>
      <c r="O1604" s="325">
        <v>19.899999999999999</v>
      </c>
      <c r="P1604" s="325">
        <v>44</v>
      </c>
      <c r="Q1604" s="325">
        <v>19.600000000000001</v>
      </c>
    </row>
    <row r="1605" spans="1:17" x14ac:dyDescent="0.25">
      <c r="A1605" s="325">
        <v>201718</v>
      </c>
      <c r="B1605" s="325" t="s">
        <v>144</v>
      </c>
      <c r="C1605" s="325" t="s">
        <v>123</v>
      </c>
      <c r="D1605" s="325" t="s">
        <v>38</v>
      </c>
      <c r="E1605" s="325" t="s">
        <v>134</v>
      </c>
      <c r="F1605" s="325" t="s">
        <v>135</v>
      </c>
      <c r="G1605" s="325">
        <v>861</v>
      </c>
      <c r="H1605" s="325" t="s">
        <v>279</v>
      </c>
      <c r="I1605" s="325" t="s">
        <v>280</v>
      </c>
      <c r="J1605" s="325" t="str">
        <f t="shared" si="50"/>
        <v>CharStoke-on-TrentTime in service2 years or more but less than 5 yearsTime in service2 years or more but less than 5 years</v>
      </c>
      <c r="K1605" s="325" t="s">
        <v>479</v>
      </c>
      <c r="L1605" s="325" t="s">
        <v>481</v>
      </c>
      <c r="M1605" s="325" t="str">
        <f t="shared" si="51"/>
        <v>Time in service2 years or more but less than 5 years</v>
      </c>
      <c r="N1605" s="325">
        <v>52.6</v>
      </c>
      <c r="O1605" s="325">
        <v>25.2</v>
      </c>
      <c r="P1605" s="325">
        <v>55</v>
      </c>
      <c r="Q1605" s="325">
        <v>24.4</v>
      </c>
    </row>
    <row r="1606" spans="1:17" x14ac:dyDescent="0.25">
      <c r="A1606" s="325">
        <v>201718</v>
      </c>
      <c r="B1606" s="325" t="s">
        <v>144</v>
      </c>
      <c r="C1606" s="325" t="s">
        <v>123</v>
      </c>
      <c r="D1606" s="325" t="s">
        <v>38</v>
      </c>
      <c r="E1606" s="325" t="s">
        <v>134</v>
      </c>
      <c r="F1606" s="325" t="s">
        <v>135</v>
      </c>
      <c r="G1606" s="325">
        <v>861</v>
      </c>
      <c r="H1606" s="325" t="s">
        <v>279</v>
      </c>
      <c r="I1606" s="325" t="s">
        <v>280</v>
      </c>
      <c r="J1606" s="325" t="str">
        <f t="shared" si="50"/>
        <v>CharStoke-on-TrentTime in service5 years or more but less than 10 yearsTime in service5 years or more but less than 10 years</v>
      </c>
      <c r="K1606" s="325" t="s">
        <v>479</v>
      </c>
      <c r="L1606" s="325" t="s">
        <v>482</v>
      </c>
      <c r="M1606" s="325" t="str">
        <f t="shared" si="51"/>
        <v>Time in service5 years or more but less than 10 years</v>
      </c>
      <c r="N1606" s="325">
        <v>58.9</v>
      </c>
      <c r="O1606" s="325">
        <v>28.2</v>
      </c>
      <c r="P1606" s="325">
        <v>62</v>
      </c>
      <c r="Q1606" s="325">
        <v>27.6</v>
      </c>
    </row>
    <row r="1607" spans="1:17" x14ac:dyDescent="0.25">
      <c r="A1607" s="325">
        <v>201718</v>
      </c>
      <c r="B1607" s="325" t="s">
        <v>144</v>
      </c>
      <c r="C1607" s="325" t="s">
        <v>123</v>
      </c>
      <c r="D1607" s="325" t="s">
        <v>38</v>
      </c>
      <c r="E1607" s="325" t="s">
        <v>134</v>
      </c>
      <c r="F1607" s="325" t="s">
        <v>135</v>
      </c>
      <c r="G1607" s="325">
        <v>861</v>
      </c>
      <c r="H1607" s="325" t="s">
        <v>279</v>
      </c>
      <c r="I1607" s="325" t="s">
        <v>280</v>
      </c>
      <c r="J1607" s="325" t="str">
        <f t="shared" si="50"/>
        <v>CharStoke-on-TrentTime in service10 years or more but less than 20 yearsTime in service10 years or more but less than 20 years</v>
      </c>
      <c r="K1607" s="325" t="s">
        <v>479</v>
      </c>
      <c r="L1607" s="325" t="s">
        <v>483</v>
      </c>
      <c r="M1607" s="325" t="str">
        <f t="shared" si="51"/>
        <v>Time in service10 years or more but less than 20 years</v>
      </c>
      <c r="N1607" s="325">
        <v>33.299999999999997</v>
      </c>
      <c r="O1607" s="325">
        <v>15.9</v>
      </c>
      <c r="P1607" s="325">
        <v>37</v>
      </c>
      <c r="Q1607" s="325">
        <v>16.399999999999999</v>
      </c>
    </row>
    <row r="1608" spans="1:17" x14ac:dyDescent="0.25">
      <c r="A1608" s="325">
        <v>201718</v>
      </c>
      <c r="B1608" s="325" t="s">
        <v>144</v>
      </c>
      <c r="C1608" s="325" t="s">
        <v>123</v>
      </c>
      <c r="D1608" s="325" t="s">
        <v>38</v>
      </c>
      <c r="E1608" s="325" t="s">
        <v>134</v>
      </c>
      <c r="F1608" s="325" t="s">
        <v>135</v>
      </c>
      <c r="G1608" s="325">
        <v>861</v>
      </c>
      <c r="H1608" s="325" t="s">
        <v>279</v>
      </c>
      <c r="I1608" s="325" t="s">
        <v>280</v>
      </c>
      <c r="J1608" s="325" t="str">
        <f t="shared" si="50"/>
        <v>CharStoke-on-TrentTime in service20 years or more but less than 30 yearsTime in service20 years or more but less than 30 years</v>
      </c>
      <c r="K1608" s="325" t="s">
        <v>479</v>
      </c>
      <c r="L1608" s="325" t="s">
        <v>484</v>
      </c>
      <c r="M1608" s="325" t="str">
        <f t="shared" si="51"/>
        <v>Time in service20 years or more but less than 30 years</v>
      </c>
      <c r="N1608" s="325">
        <v>20</v>
      </c>
      <c r="O1608" s="325">
        <v>9.6</v>
      </c>
      <c r="P1608" s="325">
        <v>23</v>
      </c>
      <c r="Q1608" s="325">
        <v>10.199999999999999</v>
      </c>
    </row>
    <row r="1609" spans="1:17" x14ac:dyDescent="0.25">
      <c r="A1609" s="325">
        <v>201718</v>
      </c>
      <c r="B1609" s="325" t="s">
        <v>144</v>
      </c>
      <c r="C1609" s="325" t="s">
        <v>123</v>
      </c>
      <c r="D1609" s="325" t="s">
        <v>38</v>
      </c>
      <c r="E1609" s="325" t="s">
        <v>134</v>
      </c>
      <c r="F1609" s="325" t="s">
        <v>135</v>
      </c>
      <c r="G1609" s="325">
        <v>861</v>
      </c>
      <c r="H1609" s="325" t="s">
        <v>279</v>
      </c>
      <c r="I1609" s="325" t="s">
        <v>280</v>
      </c>
      <c r="J1609" s="325" t="str">
        <f t="shared" si="50"/>
        <v>CharStoke-on-TrentTime in service30 years or moreTime in service30 years or more</v>
      </c>
      <c r="K1609" s="325" t="s">
        <v>479</v>
      </c>
      <c r="L1609" s="325" t="s">
        <v>485</v>
      </c>
      <c r="M1609" s="325" t="str">
        <f t="shared" si="51"/>
        <v>Time in service30 years or more</v>
      </c>
      <c r="N1609" s="325">
        <v>2.4</v>
      </c>
      <c r="O1609" s="325">
        <v>1.1000000000000001</v>
      </c>
      <c r="P1609" s="325">
        <v>4</v>
      </c>
      <c r="Q1609" s="325">
        <v>1.8</v>
      </c>
    </row>
    <row r="1610" spans="1:17" x14ac:dyDescent="0.25">
      <c r="A1610" s="325">
        <v>201718</v>
      </c>
      <c r="B1610" s="325" t="s">
        <v>144</v>
      </c>
      <c r="C1610" s="325" t="s">
        <v>123</v>
      </c>
      <c r="D1610" s="325" t="s">
        <v>38</v>
      </c>
      <c r="E1610" s="325" t="s">
        <v>134</v>
      </c>
      <c r="F1610" s="325" t="s">
        <v>135</v>
      </c>
      <c r="G1610" s="325">
        <v>894</v>
      </c>
      <c r="H1610" s="325" t="s">
        <v>281</v>
      </c>
      <c r="I1610" s="325" t="s">
        <v>282</v>
      </c>
      <c r="J1610" s="325" t="str">
        <f t="shared" si="50"/>
        <v>CharTelford and WrekinTime in serviceLess than 2 yearsTime in serviceLess than 2 years</v>
      </c>
      <c r="K1610" s="325" t="s">
        <v>479</v>
      </c>
      <c r="L1610" s="325" t="s">
        <v>480</v>
      </c>
      <c r="M1610" s="325" t="str">
        <f t="shared" si="51"/>
        <v>Time in serviceLess than 2 years</v>
      </c>
      <c r="N1610" s="325">
        <v>44</v>
      </c>
      <c r="O1610" s="325">
        <v>32.700000000000003</v>
      </c>
      <c r="P1610" s="325">
        <v>47</v>
      </c>
      <c r="Q1610" s="325">
        <v>33.1</v>
      </c>
    </row>
    <row r="1611" spans="1:17" x14ac:dyDescent="0.25">
      <c r="A1611" s="325">
        <v>201718</v>
      </c>
      <c r="B1611" s="325" t="s">
        <v>144</v>
      </c>
      <c r="C1611" s="325" t="s">
        <v>123</v>
      </c>
      <c r="D1611" s="325" t="s">
        <v>38</v>
      </c>
      <c r="E1611" s="325" t="s">
        <v>134</v>
      </c>
      <c r="F1611" s="325" t="s">
        <v>135</v>
      </c>
      <c r="G1611" s="325">
        <v>894</v>
      </c>
      <c r="H1611" s="325" t="s">
        <v>281</v>
      </c>
      <c r="I1611" s="325" t="s">
        <v>282</v>
      </c>
      <c r="J1611" s="325" t="str">
        <f t="shared" si="50"/>
        <v>CharTelford and WrekinTime in service2 years or more but less than 5 yearsTime in service2 years or more but less than 5 years</v>
      </c>
      <c r="K1611" s="325" t="s">
        <v>479</v>
      </c>
      <c r="L1611" s="325" t="s">
        <v>481</v>
      </c>
      <c r="M1611" s="325" t="str">
        <f t="shared" si="51"/>
        <v>Time in service2 years or more but less than 5 years</v>
      </c>
      <c r="N1611" s="325">
        <v>38</v>
      </c>
      <c r="O1611" s="325">
        <v>28.2</v>
      </c>
      <c r="P1611" s="325">
        <v>40</v>
      </c>
      <c r="Q1611" s="325">
        <v>28.2</v>
      </c>
    </row>
    <row r="1612" spans="1:17" x14ac:dyDescent="0.25">
      <c r="A1612" s="325">
        <v>201718</v>
      </c>
      <c r="B1612" s="325" t="s">
        <v>144</v>
      </c>
      <c r="C1612" s="325" t="s">
        <v>123</v>
      </c>
      <c r="D1612" s="325" t="s">
        <v>38</v>
      </c>
      <c r="E1612" s="325" t="s">
        <v>134</v>
      </c>
      <c r="F1612" s="325" t="s">
        <v>135</v>
      </c>
      <c r="G1612" s="325">
        <v>894</v>
      </c>
      <c r="H1612" s="325" t="s">
        <v>281</v>
      </c>
      <c r="I1612" s="325" t="s">
        <v>282</v>
      </c>
      <c r="J1612" s="325" t="str">
        <f t="shared" si="50"/>
        <v>CharTelford and WrekinTime in service5 years or more but less than 10 yearsTime in service5 years or more but less than 10 years</v>
      </c>
      <c r="K1612" s="325" t="s">
        <v>479</v>
      </c>
      <c r="L1612" s="325" t="s">
        <v>482</v>
      </c>
      <c r="M1612" s="325" t="str">
        <f t="shared" si="51"/>
        <v>Time in service5 years or more but less than 10 years</v>
      </c>
      <c r="N1612" s="325">
        <v>22.9</v>
      </c>
      <c r="O1612" s="325">
        <v>17</v>
      </c>
      <c r="P1612" s="325">
        <v>24</v>
      </c>
      <c r="Q1612" s="325">
        <v>16.899999999999999</v>
      </c>
    </row>
    <row r="1613" spans="1:17" x14ac:dyDescent="0.25">
      <c r="A1613" s="325">
        <v>201718</v>
      </c>
      <c r="B1613" s="325" t="s">
        <v>144</v>
      </c>
      <c r="C1613" s="325" t="s">
        <v>123</v>
      </c>
      <c r="D1613" s="325" t="s">
        <v>38</v>
      </c>
      <c r="E1613" s="325" t="s">
        <v>134</v>
      </c>
      <c r="F1613" s="325" t="s">
        <v>135</v>
      </c>
      <c r="G1613" s="325">
        <v>894</v>
      </c>
      <c r="H1613" s="325" t="s">
        <v>281</v>
      </c>
      <c r="I1613" s="325" t="s">
        <v>282</v>
      </c>
      <c r="J1613" s="325" t="str">
        <f t="shared" si="50"/>
        <v>CharTelford and WrekinTime in service10 years or more but less than 20 yearsTime in service10 years or more but less than 20 years</v>
      </c>
      <c r="K1613" s="325" t="s">
        <v>479</v>
      </c>
      <c r="L1613" s="325" t="s">
        <v>483</v>
      </c>
      <c r="M1613" s="325" t="str">
        <f t="shared" si="51"/>
        <v>Time in service10 years or more but less than 20 years</v>
      </c>
      <c r="N1613" s="325">
        <v>19.899999999999999</v>
      </c>
      <c r="O1613" s="325">
        <v>14.8</v>
      </c>
      <c r="P1613" s="325">
        <v>21</v>
      </c>
      <c r="Q1613" s="325">
        <v>14.8</v>
      </c>
    </row>
    <row r="1614" spans="1:17" x14ac:dyDescent="0.25">
      <c r="A1614" s="325">
        <v>201718</v>
      </c>
      <c r="B1614" s="325" t="s">
        <v>144</v>
      </c>
      <c r="C1614" s="325" t="s">
        <v>123</v>
      </c>
      <c r="D1614" s="325" t="s">
        <v>38</v>
      </c>
      <c r="E1614" s="325" t="s">
        <v>134</v>
      </c>
      <c r="F1614" s="325" t="s">
        <v>135</v>
      </c>
      <c r="G1614" s="325">
        <v>894</v>
      </c>
      <c r="H1614" s="325" t="s">
        <v>281</v>
      </c>
      <c r="I1614" s="325" t="s">
        <v>282</v>
      </c>
      <c r="J1614" s="325" t="str">
        <f t="shared" si="50"/>
        <v>CharTelford and WrekinTime in service20 years or more but less than 30 yearsTime in service20 years or more but less than 30 years</v>
      </c>
      <c r="K1614" s="325" t="s">
        <v>479</v>
      </c>
      <c r="L1614" s="325" t="s">
        <v>484</v>
      </c>
      <c r="M1614" s="325" t="str">
        <f t="shared" si="51"/>
        <v>Time in service20 years or more but less than 30 years</v>
      </c>
      <c r="N1614" s="325">
        <v>9.8000000000000007</v>
      </c>
      <c r="O1614" s="325">
        <v>7.3</v>
      </c>
      <c r="P1614" s="325">
        <v>10</v>
      </c>
      <c r="Q1614" s="325">
        <v>7</v>
      </c>
    </row>
    <row r="1615" spans="1:17" x14ac:dyDescent="0.25">
      <c r="A1615" s="325">
        <v>201718</v>
      </c>
      <c r="B1615" s="325" t="s">
        <v>144</v>
      </c>
      <c r="C1615" s="325" t="s">
        <v>123</v>
      </c>
      <c r="D1615" s="325" t="s">
        <v>38</v>
      </c>
      <c r="E1615" s="325" t="s">
        <v>134</v>
      </c>
      <c r="F1615" s="325" t="s">
        <v>135</v>
      </c>
      <c r="G1615" s="325">
        <v>894</v>
      </c>
      <c r="H1615" s="325" t="s">
        <v>281</v>
      </c>
      <c r="I1615" s="325" t="s">
        <v>282</v>
      </c>
      <c r="J1615" s="325" t="str">
        <f t="shared" si="50"/>
        <v>CharTelford and WrekinTime in service30 years or moreTime in service30 years or more</v>
      </c>
      <c r="K1615" s="325" t="s">
        <v>479</v>
      </c>
      <c r="L1615" s="325" t="s">
        <v>485</v>
      </c>
      <c r="M1615" s="325" t="str">
        <f t="shared" si="51"/>
        <v>Time in service30 years or more</v>
      </c>
      <c r="N1615" s="325">
        <v>0</v>
      </c>
      <c r="O1615" s="325">
        <v>0</v>
      </c>
      <c r="P1615" s="325">
        <v>0</v>
      </c>
      <c r="Q1615" s="325">
        <v>0</v>
      </c>
    </row>
    <row r="1616" spans="1:17" x14ac:dyDescent="0.25">
      <c r="A1616" s="325">
        <v>201718</v>
      </c>
      <c r="B1616" s="325" t="s">
        <v>144</v>
      </c>
      <c r="C1616" s="325" t="s">
        <v>123</v>
      </c>
      <c r="D1616" s="325" t="s">
        <v>38</v>
      </c>
      <c r="E1616" s="325" t="s">
        <v>134</v>
      </c>
      <c r="F1616" s="325" t="s">
        <v>135</v>
      </c>
      <c r="G1616" s="325">
        <v>335</v>
      </c>
      <c r="H1616" s="325" t="s">
        <v>283</v>
      </c>
      <c r="I1616" s="325" t="s">
        <v>284</v>
      </c>
      <c r="J1616" s="325" t="str">
        <f t="shared" si="50"/>
        <v>CharWalsallTime in serviceLess than 2 yearsTime in serviceLess than 2 years</v>
      </c>
      <c r="K1616" s="325" t="s">
        <v>479</v>
      </c>
      <c r="L1616" s="325" t="s">
        <v>480</v>
      </c>
      <c r="M1616" s="325" t="str">
        <f t="shared" si="51"/>
        <v>Time in serviceLess than 2 years</v>
      </c>
      <c r="N1616" s="325">
        <v>80.5</v>
      </c>
      <c r="O1616" s="325">
        <v>46.5</v>
      </c>
      <c r="P1616" s="325">
        <v>82</v>
      </c>
      <c r="Q1616" s="325">
        <v>45.3</v>
      </c>
    </row>
    <row r="1617" spans="1:17" x14ac:dyDescent="0.25">
      <c r="A1617" s="325">
        <v>201718</v>
      </c>
      <c r="B1617" s="325" t="s">
        <v>144</v>
      </c>
      <c r="C1617" s="325" t="s">
        <v>123</v>
      </c>
      <c r="D1617" s="325" t="s">
        <v>38</v>
      </c>
      <c r="E1617" s="325" t="s">
        <v>134</v>
      </c>
      <c r="F1617" s="325" t="s">
        <v>135</v>
      </c>
      <c r="G1617" s="325">
        <v>335</v>
      </c>
      <c r="H1617" s="325" t="s">
        <v>283</v>
      </c>
      <c r="I1617" s="325" t="s">
        <v>284</v>
      </c>
      <c r="J1617" s="325" t="str">
        <f t="shared" si="50"/>
        <v>CharWalsallTime in service2 years or more but less than 5 yearsTime in service2 years or more but less than 5 years</v>
      </c>
      <c r="K1617" s="325" t="s">
        <v>479</v>
      </c>
      <c r="L1617" s="325" t="s">
        <v>481</v>
      </c>
      <c r="M1617" s="325" t="str">
        <f t="shared" si="51"/>
        <v>Time in service2 years or more but less than 5 years</v>
      </c>
      <c r="N1617" s="325">
        <v>39.299999999999997</v>
      </c>
      <c r="O1617" s="325">
        <v>22.7</v>
      </c>
      <c r="P1617" s="325">
        <v>40</v>
      </c>
      <c r="Q1617" s="325">
        <v>22.1</v>
      </c>
    </row>
    <row r="1618" spans="1:17" x14ac:dyDescent="0.25">
      <c r="A1618" s="325">
        <v>201718</v>
      </c>
      <c r="B1618" s="325" t="s">
        <v>144</v>
      </c>
      <c r="C1618" s="325" t="s">
        <v>123</v>
      </c>
      <c r="D1618" s="325" t="s">
        <v>38</v>
      </c>
      <c r="E1618" s="325" t="s">
        <v>134</v>
      </c>
      <c r="F1618" s="325" t="s">
        <v>135</v>
      </c>
      <c r="G1618" s="325">
        <v>335</v>
      </c>
      <c r="H1618" s="325" t="s">
        <v>283</v>
      </c>
      <c r="I1618" s="325" t="s">
        <v>284</v>
      </c>
      <c r="J1618" s="325" t="str">
        <f t="shared" si="50"/>
        <v>CharWalsallTime in service5 years or more but less than 10 yearsTime in service5 years or more but less than 10 years</v>
      </c>
      <c r="K1618" s="325" t="s">
        <v>479</v>
      </c>
      <c r="L1618" s="325" t="s">
        <v>482</v>
      </c>
      <c r="M1618" s="325" t="str">
        <f t="shared" si="51"/>
        <v>Time in service5 years or more but less than 10 years</v>
      </c>
      <c r="N1618" s="325">
        <v>28.2</v>
      </c>
      <c r="O1618" s="325">
        <v>16.3</v>
      </c>
      <c r="P1618" s="325">
        <v>30</v>
      </c>
      <c r="Q1618" s="325">
        <v>16.600000000000001</v>
      </c>
    </row>
    <row r="1619" spans="1:17" x14ac:dyDescent="0.25">
      <c r="A1619" s="325">
        <v>201718</v>
      </c>
      <c r="B1619" s="325" t="s">
        <v>144</v>
      </c>
      <c r="C1619" s="325" t="s">
        <v>123</v>
      </c>
      <c r="D1619" s="325" t="s">
        <v>38</v>
      </c>
      <c r="E1619" s="325" t="s">
        <v>134</v>
      </c>
      <c r="F1619" s="325" t="s">
        <v>135</v>
      </c>
      <c r="G1619" s="325">
        <v>335</v>
      </c>
      <c r="H1619" s="325" t="s">
        <v>283</v>
      </c>
      <c r="I1619" s="325" t="s">
        <v>284</v>
      </c>
      <c r="J1619" s="325" t="str">
        <f t="shared" si="50"/>
        <v>CharWalsallTime in service10 years or more but less than 20 yearsTime in service10 years or more but less than 20 years</v>
      </c>
      <c r="K1619" s="325" t="s">
        <v>479</v>
      </c>
      <c r="L1619" s="325" t="s">
        <v>483</v>
      </c>
      <c r="M1619" s="325" t="str">
        <f t="shared" si="51"/>
        <v>Time in service10 years or more but less than 20 years</v>
      </c>
      <c r="N1619" s="325">
        <v>20.2</v>
      </c>
      <c r="O1619" s="325">
        <v>11.7</v>
      </c>
      <c r="P1619" s="325">
        <v>23</v>
      </c>
      <c r="Q1619" s="325">
        <v>12.7</v>
      </c>
    </row>
    <row r="1620" spans="1:17" x14ac:dyDescent="0.25">
      <c r="A1620" s="325">
        <v>201718</v>
      </c>
      <c r="B1620" s="325" t="s">
        <v>144</v>
      </c>
      <c r="C1620" s="325" t="s">
        <v>123</v>
      </c>
      <c r="D1620" s="325" t="s">
        <v>38</v>
      </c>
      <c r="E1620" s="325" t="s">
        <v>134</v>
      </c>
      <c r="F1620" s="325" t="s">
        <v>135</v>
      </c>
      <c r="G1620" s="325">
        <v>335</v>
      </c>
      <c r="H1620" s="325" t="s">
        <v>283</v>
      </c>
      <c r="I1620" s="325" t="s">
        <v>284</v>
      </c>
      <c r="J1620" s="325" t="str">
        <f t="shared" si="50"/>
        <v>CharWalsallTime in service20 years or more but less than 30 yearsTime in service20 years or more but less than 30 years</v>
      </c>
      <c r="K1620" s="325" t="s">
        <v>479</v>
      </c>
      <c r="L1620" s="325" t="s">
        <v>484</v>
      </c>
      <c r="M1620" s="325" t="str">
        <f t="shared" si="51"/>
        <v>Time in service20 years or more but less than 30 years</v>
      </c>
      <c r="N1620" s="325">
        <v>2.5</v>
      </c>
      <c r="O1620" s="325">
        <v>1.4</v>
      </c>
      <c r="P1620" s="325">
        <v>3</v>
      </c>
      <c r="Q1620" s="325">
        <v>1.7</v>
      </c>
    </row>
    <row r="1621" spans="1:17" x14ac:dyDescent="0.25">
      <c r="A1621" s="325">
        <v>201718</v>
      </c>
      <c r="B1621" s="325" t="s">
        <v>144</v>
      </c>
      <c r="C1621" s="325" t="s">
        <v>123</v>
      </c>
      <c r="D1621" s="325" t="s">
        <v>38</v>
      </c>
      <c r="E1621" s="325" t="s">
        <v>134</v>
      </c>
      <c r="F1621" s="325" t="s">
        <v>135</v>
      </c>
      <c r="G1621" s="325">
        <v>335</v>
      </c>
      <c r="H1621" s="325" t="s">
        <v>283</v>
      </c>
      <c r="I1621" s="325" t="s">
        <v>284</v>
      </c>
      <c r="J1621" s="325" t="str">
        <f t="shared" si="50"/>
        <v>CharWalsallTime in service30 years or moreTime in service30 years or more</v>
      </c>
      <c r="K1621" s="325" t="s">
        <v>479</v>
      </c>
      <c r="L1621" s="325" t="s">
        <v>485</v>
      </c>
      <c r="M1621" s="325" t="str">
        <f t="shared" si="51"/>
        <v>Time in service30 years or more</v>
      </c>
      <c r="N1621" s="325">
        <v>2.5</v>
      </c>
      <c r="O1621" s="325">
        <v>1.4</v>
      </c>
      <c r="P1621" s="325">
        <v>3</v>
      </c>
      <c r="Q1621" s="325">
        <v>1.7</v>
      </c>
    </row>
    <row r="1622" spans="1:17" x14ac:dyDescent="0.25">
      <c r="A1622" s="325">
        <v>201718</v>
      </c>
      <c r="B1622" s="325" t="s">
        <v>144</v>
      </c>
      <c r="C1622" s="325" t="s">
        <v>123</v>
      </c>
      <c r="D1622" s="325" t="s">
        <v>38</v>
      </c>
      <c r="E1622" s="325" t="s">
        <v>134</v>
      </c>
      <c r="F1622" s="325" t="s">
        <v>135</v>
      </c>
      <c r="G1622" s="325">
        <v>937</v>
      </c>
      <c r="H1622" s="325" t="s">
        <v>285</v>
      </c>
      <c r="I1622" s="325" t="s">
        <v>286</v>
      </c>
      <c r="J1622" s="325" t="str">
        <f t="shared" si="50"/>
        <v>CharWarwickshireTime in serviceLess than 2 yearsTime in serviceLess than 2 years</v>
      </c>
      <c r="K1622" s="325" t="s">
        <v>479</v>
      </c>
      <c r="L1622" s="325" t="s">
        <v>480</v>
      </c>
      <c r="M1622" s="325" t="str">
        <f t="shared" si="51"/>
        <v>Time in serviceLess than 2 years</v>
      </c>
      <c r="N1622" s="325">
        <v>146.1</v>
      </c>
      <c r="O1622" s="325">
        <v>41</v>
      </c>
      <c r="P1622" s="325">
        <v>156</v>
      </c>
      <c r="Q1622" s="325">
        <v>40.200000000000003</v>
      </c>
    </row>
    <row r="1623" spans="1:17" x14ac:dyDescent="0.25">
      <c r="A1623" s="325">
        <v>201718</v>
      </c>
      <c r="B1623" s="325" t="s">
        <v>144</v>
      </c>
      <c r="C1623" s="325" t="s">
        <v>123</v>
      </c>
      <c r="D1623" s="325" t="s">
        <v>38</v>
      </c>
      <c r="E1623" s="325" t="s">
        <v>134</v>
      </c>
      <c r="F1623" s="325" t="s">
        <v>135</v>
      </c>
      <c r="G1623" s="325">
        <v>937</v>
      </c>
      <c r="H1623" s="325" t="s">
        <v>285</v>
      </c>
      <c r="I1623" s="325" t="s">
        <v>286</v>
      </c>
      <c r="J1623" s="325" t="str">
        <f t="shared" si="50"/>
        <v>CharWarwickshireTime in service2 years or more but less than 5 yearsTime in service2 years or more but less than 5 years</v>
      </c>
      <c r="K1623" s="325" t="s">
        <v>479</v>
      </c>
      <c r="L1623" s="325" t="s">
        <v>481</v>
      </c>
      <c r="M1623" s="325" t="str">
        <f t="shared" si="51"/>
        <v>Time in service2 years or more but less than 5 years</v>
      </c>
      <c r="N1623" s="325">
        <v>67.3</v>
      </c>
      <c r="O1623" s="325">
        <v>18.899999999999999</v>
      </c>
      <c r="P1623" s="325">
        <v>73</v>
      </c>
      <c r="Q1623" s="325">
        <v>18.8</v>
      </c>
    </row>
    <row r="1624" spans="1:17" x14ac:dyDescent="0.25">
      <c r="A1624" s="325">
        <v>201718</v>
      </c>
      <c r="B1624" s="325" t="s">
        <v>144</v>
      </c>
      <c r="C1624" s="325" t="s">
        <v>123</v>
      </c>
      <c r="D1624" s="325" t="s">
        <v>38</v>
      </c>
      <c r="E1624" s="325" t="s">
        <v>134</v>
      </c>
      <c r="F1624" s="325" t="s">
        <v>135</v>
      </c>
      <c r="G1624" s="325">
        <v>937</v>
      </c>
      <c r="H1624" s="325" t="s">
        <v>285</v>
      </c>
      <c r="I1624" s="325" t="s">
        <v>286</v>
      </c>
      <c r="J1624" s="325" t="str">
        <f t="shared" si="50"/>
        <v>CharWarwickshireTime in service5 years or more but less than 10 yearsTime in service5 years or more but less than 10 years</v>
      </c>
      <c r="K1624" s="325" t="s">
        <v>479</v>
      </c>
      <c r="L1624" s="325" t="s">
        <v>482</v>
      </c>
      <c r="M1624" s="325" t="str">
        <f t="shared" si="51"/>
        <v>Time in service5 years or more but less than 10 years</v>
      </c>
      <c r="N1624" s="325">
        <v>55.3</v>
      </c>
      <c r="O1624" s="325">
        <v>15.5</v>
      </c>
      <c r="P1624" s="325">
        <v>63</v>
      </c>
      <c r="Q1624" s="325">
        <v>16.2</v>
      </c>
    </row>
    <row r="1625" spans="1:17" x14ac:dyDescent="0.25">
      <c r="A1625" s="325">
        <v>201718</v>
      </c>
      <c r="B1625" s="325" t="s">
        <v>144</v>
      </c>
      <c r="C1625" s="325" t="s">
        <v>123</v>
      </c>
      <c r="D1625" s="325" t="s">
        <v>38</v>
      </c>
      <c r="E1625" s="325" t="s">
        <v>134</v>
      </c>
      <c r="F1625" s="325" t="s">
        <v>135</v>
      </c>
      <c r="G1625" s="325">
        <v>937</v>
      </c>
      <c r="H1625" s="325" t="s">
        <v>285</v>
      </c>
      <c r="I1625" s="325" t="s">
        <v>286</v>
      </c>
      <c r="J1625" s="325" t="str">
        <f t="shared" si="50"/>
        <v>CharWarwickshireTime in service10 years or more but less than 20 yearsTime in service10 years or more but less than 20 years</v>
      </c>
      <c r="K1625" s="325" t="s">
        <v>479</v>
      </c>
      <c r="L1625" s="325" t="s">
        <v>483</v>
      </c>
      <c r="M1625" s="325" t="str">
        <f t="shared" si="51"/>
        <v>Time in service10 years or more but less than 20 years</v>
      </c>
      <c r="N1625" s="325">
        <v>66.7</v>
      </c>
      <c r="O1625" s="325">
        <v>18.7</v>
      </c>
      <c r="P1625" s="325">
        <v>73</v>
      </c>
      <c r="Q1625" s="325">
        <v>18.8</v>
      </c>
    </row>
    <row r="1626" spans="1:17" x14ac:dyDescent="0.25">
      <c r="A1626" s="325">
        <v>201718</v>
      </c>
      <c r="B1626" s="325" t="s">
        <v>144</v>
      </c>
      <c r="C1626" s="325" t="s">
        <v>123</v>
      </c>
      <c r="D1626" s="325" t="s">
        <v>38</v>
      </c>
      <c r="E1626" s="325" t="s">
        <v>134</v>
      </c>
      <c r="F1626" s="325" t="s">
        <v>135</v>
      </c>
      <c r="G1626" s="325">
        <v>937</v>
      </c>
      <c r="H1626" s="325" t="s">
        <v>285</v>
      </c>
      <c r="I1626" s="325" t="s">
        <v>286</v>
      </c>
      <c r="J1626" s="325" t="str">
        <f t="shared" si="50"/>
        <v>CharWarwickshireTime in service20 years or more but less than 30 yearsTime in service20 years or more but less than 30 years</v>
      </c>
      <c r="K1626" s="325" t="s">
        <v>479</v>
      </c>
      <c r="L1626" s="325" t="s">
        <v>484</v>
      </c>
      <c r="M1626" s="325" t="str">
        <f t="shared" si="51"/>
        <v>Time in service20 years or more but less than 30 years</v>
      </c>
      <c r="N1626" s="325">
        <v>17.399999999999999</v>
      </c>
      <c r="O1626" s="325">
        <v>4.9000000000000004</v>
      </c>
      <c r="P1626" s="325">
        <v>19</v>
      </c>
      <c r="Q1626" s="325">
        <v>4.9000000000000004</v>
      </c>
    </row>
    <row r="1627" spans="1:17" x14ac:dyDescent="0.25">
      <c r="A1627" s="325">
        <v>201718</v>
      </c>
      <c r="B1627" s="325" t="s">
        <v>144</v>
      </c>
      <c r="C1627" s="325" t="s">
        <v>123</v>
      </c>
      <c r="D1627" s="325" t="s">
        <v>38</v>
      </c>
      <c r="E1627" s="325" t="s">
        <v>134</v>
      </c>
      <c r="F1627" s="325" t="s">
        <v>135</v>
      </c>
      <c r="G1627" s="325">
        <v>937</v>
      </c>
      <c r="H1627" s="325" t="s">
        <v>285</v>
      </c>
      <c r="I1627" s="325" t="s">
        <v>286</v>
      </c>
      <c r="J1627" s="325" t="str">
        <f t="shared" si="50"/>
        <v>CharWarwickshireTime in service30 years or moreTime in service30 years or more</v>
      </c>
      <c r="K1627" s="325" t="s">
        <v>479</v>
      </c>
      <c r="L1627" s="325" t="s">
        <v>485</v>
      </c>
      <c r="M1627" s="325" t="str">
        <f t="shared" si="51"/>
        <v>Time in service30 years or more</v>
      </c>
      <c r="N1627" s="325">
        <v>3.7</v>
      </c>
      <c r="O1627" s="325">
        <v>1</v>
      </c>
      <c r="P1627" s="325">
        <v>4</v>
      </c>
      <c r="Q1627" s="325">
        <v>1</v>
      </c>
    </row>
    <row r="1628" spans="1:17" x14ac:dyDescent="0.25">
      <c r="A1628" s="325">
        <v>201718</v>
      </c>
      <c r="B1628" s="325" t="s">
        <v>144</v>
      </c>
      <c r="C1628" s="325" t="s">
        <v>123</v>
      </c>
      <c r="D1628" s="325" t="s">
        <v>38</v>
      </c>
      <c r="E1628" s="325" t="s">
        <v>134</v>
      </c>
      <c r="F1628" s="325" t="s">
        <v>135</v>
      </c>
      <c r="G1628" s="325">
        <v>336</v>
      </c>
      <c r="H1628" s="325" t="s">
        <v>287</v>
      </c>
      <c r="I1628" s="325" t="s">
        <v>288</v>
      </c>
      <c r="J1628" s="325" t="str">
        <f t="shared" si="50"/>
        <v>CharWolverhamptonTime in serviceLess than 2 yearsTime in serviceLess than 2 years</v>
      </c>
      <c r="K1628" s="325" t="s">
        <v>479</v>
      </c>
      <c r="L1628" s="325" t="s">
        <v>480</v>
      </c>
      <c r="M1628" s="325" t="str">
        <f t="shared" si="51"/>
        <v>Time in serviceLess than 2 years</v>
      </c>
      <c r="N1628" s="325">
        <v>64.5</v>
      </c>
      <c r="O1628" s="325">
        <v>42.4</v>
      </c>
      <c r="P1628" s="325">
        <v>67</v>
      </c>
      <c r="Q1628" s="325">
        <v>40.4</v>
      </c>
    </row>
    <row r="1629" spans="1:17" x14ac:dyDescent="0.25">
      <c r="A1629" s="325">
        <v>201718</v>
      </c>
      <c r="B1629" s="325" t="s">
        <v>144</v>
      </c>
      <c r="C1629" s="325" t="s">
        <v>123</v>
      </c>
      <c r="D1629" s="325" t="s">
        <v>38</v>
      </c>
      <c r="E1629" s="325" t="s">
        <v>134</v>
      </c>
      <c r="F1629" s="325" t="s">
        <v>135</v>
      </c>
      <c r="G1629" s="325">
        <v>336</v>
      </c>
      <c r="H1629" s="325" t="s">
        <v>287</v>
      </c>
      <c r="I1629" s="325" t="s">
        <v>288</v>
      </c>
      <c r="J1629" s="325" t="str">
        <f t="shared" si="50"/>
        <v>CharWolverhamptonTime in service2 years or more but less than 5 yearsTime in service2 years or more but less than 5 years</v>
      </c>
      <c r="K1629" s="325" t="s">
        <v>479</v>
      </c>
      <c r="L1629" s="325" t="s">
        <v>481</v>
      </c>
      <c r="M1629" s="325" t="str">
        <f t="shared" si="51"/>
        <v>Time in service2 years or more but less than 5 years</v>
      </c>
      <c r="N1629" s="325">
        <v>28.5</v>
      </c>
      <c r="O1629" s="325">
        <v>18.8</v>
      </c>
      <c r="P1629" s="325">
        <v>31</v>
      </c>
      <c r="Q1629" s="325">
        <v>18.7</v>
      </c>
    </row>
    <row r="1630" spans="1:17" x14ac:dyDescent="0.25">
      <c r="A1630" s="325">
        <v>201718</v>
      </c>
      <c r="B1630" s="325" t="s">
        <v>144</v>
      </c>
      <c r="C1630" s="325" t="s">
        <v>123</v>
      </c>
      <c r="D1630" s="325" t="s">
        <v>38</v>
      </c>
      <c r="E1630" s="325" t="s">
        <v>134</v>
      </c>
      <c r="F1630" s="325" t="s">
        <v>135</v>
      </c>
      <c r="G1630" s="325">
        <v>336</v>
      </c>
      <c r="H1630" s="325" t="s">
        <v>287</v>
      </c>
      <c r="I1630" s="325" t="s">
        <v>288</v>
      </c>
      <c r="J1630" s="325" t="str">
        <f t="shared" si="50"/>
        <v>CharWolverhamptonTime in service5 years or more but less than 10 yearsTime in service5 years or more but less than 10 years</v>
      </c>
      <c r="K1630" s="325" t="s">
        <v>479</v>
      </c>
      <c r="L1630" s="325" t="s">
        <v>482</v>
      </c>
      <c r="M1630" s="325" t="str">
        <f t="shared" si="51"/>
        <v>Time in service5 years or more but less than 10 years</v>
      </c>
      <c r="N1630" s="325">
        <v>23</v>
      </c>
      <c r="O1630" s="325">
        <v>15.1</v>
      </c>
      <c r="P1630" s="325">
        <v>27</v>
      </c>
      <c r="Q1630" s="325">
        <v>16.3</v>
      </c>
    </row>
    <row r="1631" spans="1:17" x14ac:dyDescent="0.25">
      <c r="A1631" s="325">
        <v>201718</v>
      </c>
      <c r="B1631" s="325" t="s">
        <v>144</v>
      </c>
      <c r="C1631" s="325" t="s">
        <v>123</v>
      </c>
      <c r="D1631" s="325" t="s">
        <v>38</v>
      </c>
      <c r="E1631" s="325" t="s">
        <v>134</v>
      </c>
      <c r="F1631" s="325" t="s">
        <v>135</v>
      </c>
      <c r="G1631" s="325">
        <v>336</v>
      </c>
      <c r="H1631" s="325" t="s">
        <v>287</v>
      </c>
      <c r="I1631" s="325" t="s">
        <v>288</v>
      </c>
      <c r="J1631" s="325" t="str">
        <f t="shared" si="50"/>
        <v>CharWolverhamptonTime in service10 years or more but less than 20 yearsTime in service10 years or more but less than 20 years</v>
      </c>
      <c r="K1631" s="325" t="s">
        <v>479</v>
      </c>
      <c r="L1631" s="325" t="s">
        <v>483</v>
      </c>
      <c r="M1631" s="325" t="str">
        <f t="shared" si="51"/>
        <v>Time in service10 years or more but less than 20 years</v>
      </c>
      <c r="N1631" s="325">
        <v>19</v>
      </c>
      <c r="O1631" s="325">
        <v>12.5</v>
      </c>
      <c r="P1631" s="325">
        <v>22</v>
      </c>
      <c r="Q1631" s="325">
        <v>13.3</v>
      </c>
    </row>
    <row r="1632" spans="1:17" x14ac:dyDescent="0.25">
      <c r="A1632" s="325">
        <v>201718</v>
      </c>
      <c r="B1632" s="325" t="s">
        <v>144</v>
      </c>
      <c r="C1632" s="325" t="s">
        <v>123</v>
      </c>
      <c r="D1632" s="325" t="s">
        <v>38</v>
      </c>
      <c r="E1632" s="325" t="s">
        <v>134</v>
      </c>
      <c r="F1632" s="325" t="s">
        <v>135</v>
      </c>
      <c r="G1632" s="325">
        <v>336</v>
      </c>
      <c r="H1632" s="325" t="s">
        <v>287</v>
      </c>
      <c r="I1632" s="325" t="s">
        <v>288</v>
      </c>
      <c r="J1632" s="325" t="str">
        <f t="shared" si="50"/>
        <v>CharWolverhamptonTime in service20 years or more but less than 30 yearsTime in service20 years or more but less than 30 years</v>
      </c>
      <c r="K1632" s="325" t="s">
        <v>479</v>
      </c>
      <c r="L1632" s="325" t="s">
        <v>484</v>
      </c>
      <c r="M1632" s="325" t="str">
        <f t="shared" si="51"/>
        <v>Time in service20 years or more but less than 30 years</v>
      </c>
      <c r="N1632" s="325">
        <v>12</v>
      </c>
      <c r="O1632" s="325">
        <v>7.9</v>
      </c>
      <c r="P1632" s="325">
        <v>14</v>
      </c>
      <c r="Q1632" s="325">
        <v>8.4</v>
      </c>
    </row>
    <row r="1633" spans="1:17" x14ac:dyDescent="0.25">
      <c r="A1633" s="325">
        <v>201718</v>
      </c>
      <c r="B1633" s="325" t="s">
        <v>144</v>
      </c>
      <c r="C1633" s="325" t="s">
        <v>123</v>
      </c>
      <c r="D1633" s="325" t="s">
        <v>38</v>
      </c>
      <c r="E1633" s="325" t="s">
        <v>134</v>
      </c>
      <c r="F1633" s="325" t="s">
        <v>135</v>
      </c>
      <c r="G1633" s="325">
        <v>336</v>
      </c>
      <c r="H1633" s="325" t="s">
        <v>287</v>
      </c>
      <c r="I1633" s="325" t="s">
        <v>288</v>
      </c>
      <c r="J1633" s="325" t="str">
        <f t="shared" si="50"/>
        <v>CharWolverhamptonTime in service30 years or moreTime in service30 years or more</v>
      </c>
      <c r="K1633" s="325" t="s">
        <v>479</v>
      </c>
      <c r="L1633" s="325" t="s">
        <v>485</v>
      </c>
      <c r="M1633" s="325" t="str">
        <f t="shared" si="51"/>
        <v>Time in service30 years or more</v>
      </c>
      <c r="N1633" s="325">
        <v>5</v>
      </c>
      <c r="O1633" s="325">
        <v>3.3</v>
      </c>
      <c r="P1633" s="325">
        <v>5</v>
      </c>
      <c r="Q1633" s="325">
        <v>3</v>
      </c>
    </row>
    <row r="1634" spans="1:17" x14ac:dyDescent="0.25">
      <c r="A1634" s="325">
        <v>201718</v>
      </c>
      <c r="B1634" s="325" t="s">
        <v>144</v>
      </c>
      <c r="C1634" s="325" t="s">
        <v>123</v>
      </c>
      <c r="D1634" s="325" t="s">
        <v>38</v>
      </c>
      <c r="E1634" s="325" t="s">
        <v>134</v>
      </c>
      <c r="F1634" s="325" t="s">
        <v>135</v>
      </c>
      <c r="G1634" s="325">
        <v>885</v>
      </c>
      <c r="H1634" s="325" t="s">
        <v>289</v>
      </c>
      <c r="I1634" s="325" t="s">
        <v>290</v>
      </c>
      <c r="J1634" s="325" t="str">
        <f t="shared" si="50"/>
        <v>CharWorcestershireTime in serviceLess than 2 yearsTime in serviceLess than 2 years</v>
      </c>
      <c r="K1634" s="325" t="s">
        <v>479</v>
      </c>
      <c r="L1634" s="325" t="s">
        <v>480</v>
      </c>
      <c r="M1634" s="325" t="str">
        <f t="shared" si="51"/>
        <v>Time in serviceLess than 2 years</v>
      </c>
      <c r="N1634" s="325">
        <v>96.2</v>
      </c>
      <c r="O1634" s="325">
        <v>41.7</v>
      </c>
      <c r="P1634" s="325">
        <v>99</v>
      </c>
      <c r="Q1634" s="325">
        <v>39</v>
      </c>
    </row>
    <row r="1635" spans="1:17" x14ac:dyDescent="0.25">
      <c r="A1635" s="325">
        <v>201718</v>
      </c>
      <c r="B1635" s="325" t="s">
        <v>144</v>
      </c>
      <c r="C1635" s="325" t="s">
        <v>123</v>
      </c>
      <c r="D1635" s="325" t="s">
        <v>38</v>
      </c>
      <c r="E1635" s="325" t="s">
        <v>134</v>
      </c>
      <c r="F1635" s="325" t="s">
        <v>135</v>
      </c>
      <c r="G1635" s="325">
        <v>885</v>
      </c>
      <c r="H1635" s="325" t="s">
        <v>289</v>
      </c>
      <c r="I1635" s="325" t="s">
        <v>290</v>
      </c>
      <c r="J1635" s="325" t="str">
        <f t="shared" si="50"/>
        <v>CharWorcestershireTime in service2 years or more but less than 5 yearsTime in service2 years or more but less than 5 years</v>
      </c>
      <c r="K1635" s="325" t="s">
        <v>479</v>
      </c>
      <c r="L1635" s="325" t="s">
        <v>481</v>
      </c>
      <c r="M1635" s="325" t="str">
        <f t="shared" si="51"/>
        <v>Time in service2 years or more but less than 5 years</v>
      </c>
      <c r="N1635" s="325">
        <v>49</v>
      </c>
      <c r="O1635" s="325">
        <v>21.3</v>
      </c>
      <c r="P1635" s="325">
        <v>54</v>
      </c>
      <c r="Q1635" s="325">
        <v>21.3</v>
      </c>
    </row>
    <row r="1636" spans="1:17" x14ac:dyDescent="0.25">
      <c r="A1636" s="325">
        <v>201718</v>
      </c>
      <c r="B1636" s="325" t="s">
        <v>144</v>
      </c>
      <c r="C1636" s="325" t="s">
        <v>123</v>
      </c>
      <c r="D1636" s="325" t="s">
        <v>38</v>
      </c>
      <c r="E1636" s="325" t="s">
        <v>134</v>
      </c>
      <c r="F1636" s="325" t="s">
        <v>135</v>
      </c>
      <c r="G1636" s="325">
        <v>885</v>
      </c>
      <c r="H1636" s="325" t="s">
        <v>289</v>
      </c>
      <c r="I1636" s="325" t="s">
        <v>290</v>
      </c>
      <c r="J1636" s="325" t="str">
        <f t="shared" si="50"/>
        <v>CharWorcestershireTime in service5 years or more but less than 10 yearsTime in service5 years or more but less than 10 years</v>
      </c>
      <c r="K1636" s="325" t="s">
        <v>479</v>
      </c>
      <c r="L1636" s="325" t="s">
        <v>482</v>
      </c>
      <c r="M1636" s="325" t="str">
        <f t="shared" si="51"/>
        <v>Time in service5 years or more but less than 10 years</v>
      </c>
      <c r="N1636" s="325">
        <v>37.299999999999997</v>
      </c>
      <c r="O1636" s="325">
        <v>16.2</v>
      </c>
      <c r="P1636" s="325">
        <v>44</v>
      </c>
      <c r="Q1636" s="325">
        <v>17.3</v>
      </c>
    </row>
    <row r="1637" spans="1:17" x14ac:dyDescent="0.25">
      <c r="A1637" s="325">
        <v>201718</v>
      </c>
      <c r="B1637" s="325" t="s">
        <v>144</v>
      </c>
      <c r="C1637" s="325" t="s">
        <v>123</v>
      </c>
      <c r="D1637" s="325" t="s">
        <v>38</v>
      </c>
      <c r="E1637" s="325" t="s">
        <v>134</v>
      </c>
      <c r="F1637" s="325" t="s">
        <v>135</v>
      </c>
      <c r="G1637" s="325">
        <v>885</v>
      </c>
      <c r="H1637" s="325" t="s">
        <v>289</v>
      </c>
      <c r="I1637" s="325" t="s">
        <v>290</v>
      </c>
      <c r="J1637" s="325" t="str">
        <f t="shared" si="50"/>
        <v>CharWorcestershireTime in service10 years or more but less than 20 yearsTime in service10 years or more but less than 20 years</v>
      </c>
      <c r="K1637" s="325" t="s">
        <v>479</v>
      </c>
      <c r="L1637" s="325" t="s">
        <v>483</v>
      </c>
      <c r="M1637" s="325" t="str">
        <f t="shared" si="51"/>
        <v>Time in service10 years or more but less than 20 years</v>
      </c>
      <c r="N1637" s="325">
        <v>39.200000000000003</v>
      </c>
      <c r="O1637" s="325">
        <v>17</v>
      </c>
      <c r="P1637" s="325">
        <v>46</v>
      </c>
      <c r="Q1637" s="325">
        <v>18.100000000000001</v>
      </c>
    </row>
    <row r="1638" spans="1:17" x14ac:dyDescent="0.25">
      <c r="A1638" s="325">
        <v>201718</v>
      </c>
      <c r="B1638" s="325" t="s">
        <v>144</v>
      </c>
      <c r="C1638" s="325" t="s">
        <v>123</v>
      </c>
      <c r="D1638" s="325" t="s">
        <v>38</v>
      </c>
      <c r="E1638" s="325" t="s">
        <v>134</v>
      </c>
      <c r="F1638" s="325" t="s">
        <v>135</v>
      </c>
      <c r="G1638" s="325">
        <v>885</v>
      </c>
      <c r="H1638" s="325" t="s">
        <v>289</v>
      </c>
      <c r="I1638" s="325" t="s">
        <v>290</v>
      </c>
      <c r="J1638" s="325" t="str">
        <f t="shared" si="50"/>
        <v>CharWorcestershireTime in service20 years or more but less than 30 yearsTime in service20 years or more but less than 30 years</v>
      </c>
      <c r="K1638" s="325" t="s">
        <v>479</v>
      </c>
      <c r="L1638" s="325" t="s">
        <v>484</v>
      </c>
      <c r="M1638" s="325" t="str">
        <f t="shared" si="51"/>
        <v>Time in service20 years or more but less than 30 years</v>
      </c>
      <c r="N1638" s="325">
        <v>8.8000000000000007</v>
      </c>
      <c r="O1638" s="325">
        <v>3.8</v>
      </c>
      <c r="P1638" s="325">
        <v>11</v>
      </c>
      <c r="Q1638" s="325">
        <v>4.3</v>
      </c>
    </row>
    <row r="1639" spans="1:17" x14ac:dyDescent="0.25">
      <c r="A1639" s="325">
        <v>201718</v>
      </c>
      <c r="B1639" s="325" t="s">
        <v>144</v>
      </c>
      <c r="C1639" s="325" t="s">
        <v>123</v>
      </c>
      <c r="D1639" s="325" t="s">
        <v>38</v>
      </c>
      <c r="E1639" s="325" t="s">
        <v>134</v>
      </c>
      <c r="F1639" s="325" t="s">
        <v>135</v>
      </c>
      <c r="G1639" s="325">
        <v>885</v>
      </c>
      <c r="H1639" s="325" t="s">
        <v>289</v>
      </c>
      <c r="I1639" s="325" t="s">
        <v>290</v>
      </c>
      <c r="J1639" s="325" t="str">
        <f t="shared" si="50"/>
        <v>CharWorcestershireTime in service30 years or moreTime in service30 years or more</v>
      </c>
      <c r="K1639" s="325" t="s">
        <v>479</v>
      </c>
      <c r="L1639" s="325" t="s">
        <v>485</v>
      </c>
      <c r="M1639" s="325" t="str">
        <f t="shared" si="51"/>
        <v>Time in service30 years or more</v>
      </c>
      <c r="N1639" s="325">
        <v>0</v>
      </c>
      <c r="O1639" s="325">
        <v>0</v>
      </c>
      <c r="P1639" s="325">
        <v>0</v>
      </c>
      <c r="Q1639" s="325">
        <v>0</v>
      </c>
    </row>
    <row r="1640" spans="1:17" x14ac:dyDescent="0.25">
      <c r="A1640" s="325">
        <v>201718</v>
      </c>
      <c r="B1640" s="325" t="s">
        <v>144</v>
      </c>
      <c r="C1640" s="325" t="s">
        <v>123</v>
      </c>
      <c r="D1640" s="325" t="s">
        <v>38</v>
      </c>
      <c r="E1640" s="325" t="s">
        <v>136</v>
      </c>
      <c r="F1640" s="325" t="s">
        <v>137</v>
      </c>
      <c r="G1640" s="325">
        <v>822</v>
      </c>
      <c r="H1640" s="325" t="s">
        <v>291</v>
      </c>
      <c r="I1640" s="325" t="s">
        <v>292</v>
      </c>
      <c r="J1640" s="325" t="str">
        <f t="shared" si="50"/>
        <v>CharBedford BoroughTime in serviceLess than 2 yearsTime in serviceLess than 2 years</v>
      </c>
      <c r="K1640" s="325" t="s">
        <v>479</v>
      </c>
      <c r="L1640" s="325" t="s">
        <v>480</v>
      </c>
      <c r="M1640" s="325" t="str">
        <f t="shared" si="51"/>
        <v>Time in serviceLess than 2 years</v>
      </c>
      <c r="N1640" s="325">
        <v>29.4</v>
      </c>
      <c r="O1640" s="325">
        <v>35.6</v>
      </c>
      <c r="P1640" s="325">
        <v>30</v>
      </c>
      <c r="Q1640" s="325">
        <v>34.1</v>
      </c>
    </row>
    <row r="1641" spans="1:17" x14ac:dyDescent="0.25">
      <c r="A1641" s="325">
        <v>201718</v>
      </c>
      <c r="B1641" s="325" t="s">
        <v>144</v>
      </c>
      <c r="C1641" s="325" t="s">
        <v>123</v>
      </c>
      <c r="D1641" s="325" t="s">
        <v>38</v>
      </c>
      <c r="E1641" s="325" t="s">
        <v>136</v>
      </c>
      <c r="F1641" s="325" t="s">
        <v>137</v>
      </c>
      <c r="G1641" s="325">
        <v>822</v>
      </c>
      <c r="H1641" s="325" t="s">
        <v>291</v>
      </c>
      <c r="I1641" s="325" t="s">
        <v>292</v>
      </c>
      <c r="J1641" s="325" t="str">
        <f t="shared" si="50"/>
        <v>CharBedford BoroughTime in service2 years or more but less than 5 yearsTime in service2 years or more but less than 5 years</v>
      </c>
      <c r="K1641" s="325" t="s">
        <v>479</v>
      </c>
      <c r="L1641" s="325" t="s">
        <v>481</v>
      </c>
      <c r="M1641" s="325" t="str">
        <f t="shared" si="51"/>
        <v>Time in service2 years or more but less than 5 years</v>
      </c>
      <c r="N1641" s="325">
        <v>30.1</v>
      </c>
      <c r="O1641" s="325">
        <v>36.5</v>
      </c>
      <c r="P1641" s="325">
        <v>33</v>
      </c>
      <c r="Q1641" s="325">
        <v>37.5</v>
      </c>
    </row>
    <row r="1642" spans="1:17" x14ac:dyDescent="0.25">
      <c r="A1642" s="325">
        <v>201718</v>
      </c>
      <c r="B1642" s="325" t="s">
        <v>144</v>
      </c>
      <c r="C1642" s="325" t="s">
        <v>123</v>
      </c>
      <c r="D1642" s="325" t="s">
        <v>38</v>
      </c>
      <c r="E1642" s="325" t="s">
        <v>136</v>
      </c>
      <c r="F1642" s="325" t="s">
        <v>137</v>
      </c>
      <c r="G1642" s="325">
        <v>822</v>
      </c>
      <c r="H1642" s="325" t="s">
        <v>291</v>
      </c>
      <c r="I1642" s="325" t="s">
        <v>292</v>
      </c>
      <c r="J1642" s="325" t="str">
        <f t="shared" si="50"/>
        <v>CharBedford BoroughTime in service5 years or more but less than 10 yearsTime in service5 years or more but less than 10 years</v>
      </c>
      <c r="K1642" s="325" t="s">
        <v>479</v>
      </c>
      <c r="L1642" s="325" t="s">
        <v>482</v>
      </c>
      <c r="M1642" s="325" t="str">
        <f t="shared" si="51"/>
        <v>Time in service5 years or more but less than 10 years</v>
      </c>
      <c r="N1642" s="325">
        <v>6.7</v>
      </c>
      <c r="O1642" s="325">
        <v>8.1</v>
      </c>
      <c r="P1642" s="325">
        <v>7</v>
      </c>
      <c r="Q1642" s="325">
        <v>8</v>
      </c>
    </row>
    <row r="1643" spans="1:17" x14ac:dyDescent="0.25">
      <c r="A1643" s="325">
        <v>201718</v>
      </c>
      <c r="B1643" s="325" t="s">
        <v>144</v>
      </c>
      <c r="C1643" s="325" t="s">
        <v>123</v>
      </c>
      <c r="D1643" s="325" t="s">
        <v>38</v>
      </c>
      <c r="E1643" s="325" t="s">
        <v>136</v>
      </c>
      <c r="F1643" s="325" t="s">
        <v>137</v>
      </c>
      <c r="G1643" s="325">
        <v>822</v>
      </c>
      <c r="H1643" s="325" t="s">
        <v>291</v>
      </c>
      <c r="I1643" s="325" t="s">
        <v>292</v>
      </c>
      <c r="J1643" s="325" t="str">
        <f t="shared" si="50"/>
        <v>CharBedford BoroughTime in service10 years or more but less than 20 yearsTime in service10 years or more but less than 20 years</v>
      </c>
      <c r="K1643" s="325" t="s">
        <v>479</v>
      </c>
      <c r="L1643" s="325" t="s">
        <v>483</v>
      </c>
      <c r="M1643" s="325" t="str">
        <f t="shared" si="51"/>
        <v>Time in service10 years or more but less than 20 years</v>
      </c>
      <c r="N1643" s="325">
        <v>13.4</v>
      </c>
      <c r="O1643" s="325">
        <v>16.2</v>
      </c>
      <c r="P1643" s="325">
        <v>15</v>
      </c>
      <c r="Q1643" s="325">
        <v>17</v>
      </c>
    </row>
    <row r="1644" spans="1:17" x14ac:dyDescent="0.25">
      <c r="A1644" s="325">
        <v>201718</v>
      </c>
      <c r="B1644" s="325" t="s">
        <v>144</v>
      </c>
      <c r="C1644" s="325" t="s">
        <v>123</v>
      </c>
      <c r="D1644" s="325" t="s">
        <v>38</v>
      </c>
      <c r="E1644" s="325" t="s">
        <v>136</v>
      </c>
      <c r="F1644" s="325" t="s">
        <v>137</v>
      </c>
      <c r="G1644" s="325">
        <v>822</v>
      </c>
      <c r="H1644" s="325" t="s">
        <v>291</v>
      </c>
      <c r="I1644" s="325" t="s">
        <v>292</v>
      </c>
      <c r="J1644" s="325" t="str">
        <f t="shared" si="50"/>
        <v>CharBedford BoroughTime in service20 years or more but less than 30 yearsTime in service20 years or more but less than 30 years</v>
      </c>
      <c r="K1644" s="325" t="s">
        <v>479</v>
      </c>
      <c r="L1644" s="325" t="s">
        <v>484</v>
      </c>
      <c r="M1644" s="325" t="str">
        <f t="shared" si="51"/>
        <v>Time in service20 years or more but less than 30 years</v>
      </c>
      <c r="N1644" s="325">
        <v>3</v>
      </c>
      <c r="O1644" s="325">
        <v>3.6</v>
      </c>
      <c r="P1644" s="325">
        <v>3</v>
      </c>
      <c r="Q1644" s="325">
        <v>3.4</v>
      </c>
    </row>
    <row r="1645" spans="1:17" x14ac:dyDescent="0.25">
      <c r="A1645" s="325">
        <v>201718</v>
      </c>
      <c r="B1645" s="325" t="s">
        <v>144</v>
      </c>
      <c r="C1645" s="325" t="s">
        <v>123</v>
      </c>
      <c r="D1645" s="325" t="s">
        <v>38</v>
      </c>
      <c r="E1645" s="325" t="s">
        <v>136</v>
      </c>
      <c r="F1645" s="325" t="s">
        <v>137</v>
      </c>
      <c r="G1645" s="325">
        <v>822</v>
      </c>
      <c r="H1645" s="325" t="s">
        <v>291</v>
      </c>
      <c r="I1645" s="325" t="s">
        <v>292</v>
      </c>
      <c r="J1645" s="325" t="str">
        <f t="shared" si="50"/>
        <v>CharBedford BoroughTime in service30 years or moreTime in service30 years or more</v>
      </c>
      <c r="K1645" s="325" t="s">
        <v>479</v>
      </c>
      <c r="L1645" s="325" t="s">
        <v>485</v>
      </c>
      <c r="M1645" s="325" t="str">
        <f t="shared" si="51"/>
        <v>Time in service30 years or more</v>
      </c>
      <c r="N1645" s="325">
        <v>0</v>
      </c>
      <c r="O1645" s="325">
        <v>0</v>
      </c>
      <c r="P1645" s="325">
        <v>0</v>
      </c>
      <c r="Q1645" s="325">
        <v>0</v>
      </c>
    </row>
    <row r="1646" spans="1:17" x14ac:dyDescent="0.25">
      <c r="A1646" s="325">
        <v>201718</v>
      </c>
      <c r="B1646" s="325" t="s">
        <v>144</v>
      </c>
      <c r="C1646" s="325" t="s">
        <v>123</v>
      </c>
      <c r="D1646" s="325" t="s">
        <v>38</v>
      </c>
      <c r="E1646" s="325" t="s">
        <v>136</v>
      </c>
      <c r="F1646" s="325" t="s">
        <v>137</v>
      </c>
      <c r="G1646" s="325">
        <v>873</v>
      </c>
      <c r="H1646" s="325" t="s">
        <v>293</v>
      </c>
      <c r="I1646" s="325" t="s">
        <v>294</v>
      </c>
      <c r="J1646" s="325" t="str">
        <f t="shared" si="50"/>
        <v>CharCambridgeshireTime in serviceLess than 2 yearsTime in serviceLess than 2 years</v>
      </c>
      <c r="K1646" s="325" t="s">
        <v>479</v>
      </c>
      <c r="L1646" s="325" t="s">
        <v>480</v>
      </c>
      <c r="M1646" s="325" t="str">
        <f t="shared" si="51"/>
        <v>Time in serviceLess than 2 years</v>
      </c>
      <c r="N1646" s="325">
        <v>71</v>
      </c>
      <c r="O1646" s="325">
        <v>29</v>
      </c>
      <c r="P1646" s="325">
        <v>78</v>
      </c>
      <c r="Q1646" s="325">
        <v>28.3</v>
      </c>
    </row>
    <row r="1647" spans="1:17" x14ac:dyDescent="0.25">
      <c r="A1647" s="325">
        <v>201718</v>
      </c>
      <c r="B1647" s="325" t="s">
        <v>144</v>
      </c>
      <c r="C1647" s="325" t="s">
        <v>123</v>
      </c>
      <c r="D1647" s="325" t="s">
        <v>38</v>
      </c>
      <c r="E1647" s="325" t="s">
        <v>136</v>
      </c>
      <c r="F1647" s="325" t="s">
        <v>137</v>
      </c>
      <c r="G1647" s="325">
        <v>873</v>
      </c>
      <c r="H1647" s="325" t="s">
        <v>293</v>
      </c>
      <c r="I1647" s="325" t="s">
        <v>294</v>
      </c>
      <c r="J1647" s="325" t="str">
        <f t="shared" si="50"/>
        <v>CharCambridgeshireTime in service2 years or more but less than 5 yearsTime in service2 years or more but less than 5 years</v>
      </c>
      <c r="K1647" s="325" t="s">
        <v>479</v>
      </c>
      <c r="L1647" s="325" t="s">
        <v>481</v>
      </c>
      <c r="M1647" s="325" t="str">
        <f t="shared" si="51"/>
        <v>Time in service2 years or more but less than 5 years</v>
      </c>
      <c r="N1647" s="325">
        <v>61.8</v>
      </c>
      <c r="O1647" s="325">
        <v>25.2</v>
      </c>
      <c r="P1647" s="325">
        <v>70</v>
      </c>
      <c r="Q1647" s="325">
        <v>25.4</v>
      </c>
    </row>
    <row r="1648" spans="1:17" x14ac:dyDescent="0.25">
      <c r="A1648" s="325">
        <v>201718</v>
      </c>
      <c r="B1648" s="325" t="s">
        <v>144</v>
      </c>
      <c r="C1648" s="325" t="s">
        <v>123</v>
      </c>
      <c r="D1648" s="325" t="s">
        <v>38</v>
      </c>
      <c r="E1648" s="325" t="s">
        <v>136</v>
      </c>
      <c r="F1648" s="325" t="s">
        <v>137</v>
      </c>
      <c r="G1648" s="325">
        <v>873</v>
      </c>
      <c r="H1648" s="325" t="s">
        <v>293</v>
      </c>
      <c r="I1648" s="325" t="s">
        <v>294</v>
      </c>
      <c r="J1648" s="325" t="str">
        <f t="shared" si="50"/>
        <v>CharCambridgeshireTime in service5 years or more but less than 10 yearsTime in service5 years or more but less than 10 years</v>
      </c>
      <c r="K1648" s="325" t="s">
        <v>479</v>
      </c>
      <c r="L1648" s="325" t="s">
        <v>482</v>
      </c>
      <c r="M1648" s="325" t="str">
        <f t="shared" si="51"/>
        <v>Time in service5 years or more but less than 10 years</v>
      </c>
      <c r="N1648" s="325">
        <v>49.4</v>
      </c>
      <c r="O1648" s="325">
        <v>20.100000000000001</v>
      </c>
      <c r="P1648" s="325">
        <v>58</v>
      </c>
      <c r="Q1648" s="325">
        <v>21</v>
      </c>
    </row>
    <row r="1649" spans="1:17" x14ac:dyDescent="0.25">
      <c r="A1649" s="325">
        <v>201718</v>
      </c>
      <c r="B1649" s="325" t="s">
        <v>144</v>
      </c>
      <c r="C1649" s="325" t="s">
        <v>123</v>
      </c>
      <c r="D1649" s="325" t="s">
        <v>38</v>
      </c>
      <c r="E1649" s="325" t="s">
        <v>136</v>
      </c>
      <c r="F1649" s="325" t="s">
        <v>137</v>
      </c>
      <c r="G1649" s="325">
        <v>873</v>
      </c>
      <c r="H1649" s="325" t="s">
        <v>293</v>
      </c>
      <c r="I1649" s="325" t="s">
        <v>294</v>
      </c>
      <c r="J1649" s="325" t="str">
        <f t="shared" si="50"/>
        <v>CharCambridgeshireTime in service10 years or more but less than 20 yearsTime in service10 years or more but less than 20 years</v>
      </c>
      <c r="K1649" s="325" t="s">
        <v>479</v>
      </c>
      <c r="L1649" s="325" t="s">
        <v>483</v>
      </c>
      <c r="M1649" s="325" t="str">
        <f t="shared" si="51"/>
        <v>Time in service10 years or more but less than 20 years</v>
      </c>
      <c r="N1649" s="325">
        <v>50.8</v>
      </c>
      <c r="O1649" s="325">
        <v>20.7</v>
      </c>
      <c r="P1649" s="325">
        <v>56</v>
      </c>
      <c r="Q1649" s="325">
        <v>20.3</v>
      </c>
    </row>
    <row r="1650" spans="1:17" x14ac:dyDescent="0.25">
      <c r="A1650" s="325">
        <v>201718</v>
      </c>
      <c r="B1650" s="325" t="s">
        <v>144</v>
      </c>
      <c r="C1650" s="325" t="s">
        <v>123</v>
      </c>
      <c r="D1650" s="325" t="s">
        <v>38</v>
      </c>
      <c r="E1650" s="325" t="s">
        <v>136</v>
      </c>
      <c r="F1650" s="325" t="s">
        <v>137</v>
      </c>
      <c r="G1650" s="325">
        <v>873</v>
      </c>
      <c r="H1650" s="325" t="s">
        <v>293</v>
      </c>
      <c r="I1650" s="325" t="s">
        <v>294</v>
      </c>
      <c r="J1650" s="325" t="str">
        <f t="shared" si="50"/>
        <v>CharCambridgeshireTime in service20 years or more but less than 30 yearsTime in service20 years or more but less than 30 years</v>
      </c>
      <c r="K1650" s="325" t="s">
        <v>479</v>
      </c>
      <c r="L1650" s="325" t="s">
        <v>484</v>
      </c>
      <c r="M1650" s="325" t="str">
        <f t="shared" si="51"/>
        <v>Time in service20 years or more but less than 30 years</v>
      </c>
      <c r="N1650" s="325">
        <v>10.3</v>
      </c>
      <c r="O1650" s="325">
        <v>4.2</v>
      </c>
      <c r="P1650" s="325">
        <v>12</v>
      </c>
      <c r="Q1650" s="325">
        <v>4.3</v>
      </c>
    </row>
    <row r="1651" spans="1:17" x14ac:dyDescent="0.25">
      <c r="A1651" s="325">
        <v>201718</v>
      </c>
      <c r="B1651" s="325" t="s">
        <v>144</v>
      </c>
      <c r="C1651" s="325" t="s">
        <v>123</v>
      </c>
      <c r="D1651" s="325" t="s">
        <v>38</v>
      </c>
      <c r="E1651" s="325" t="s">
        <v>136</v>
      </c>
      <c r="F1651" s="325" t="s">
        <v>137</v>
      </c>
      <c r="G1651" s="325">
        <v>873</v>
      </c>
      <c r="H1651" s="325" t="s">
        <v>293</v>
      </c>
      <c r="I1651" s="325" t="s">
        <v>294</v>
      </c>
      <c r="J1651" s="325" t="str">
        <f t="shared" si="50"/>
        <v>CharCambridgeshireTime in service30 years or moreTime in service30 years or more</v>
      </c>
      <c r="K1651" s="325" t="s">
        <v>479</v>
      </c>
      <c r="L1651" s="325" t="s">
        <v>485</v>
      </c>
      <c r="M1651" s="325" t="str">
        <f t="shared" si="51"/>
        <v>Time in service30 years or more</v>
      </c>
      <c r="N1651" s="325">
        <v>1.7</v>
      </c>
      <c r="O1651" s="325">
        <v>0.7</v>
      </c>
      <c r="P1651" s="325">
        <v>2</v>
      </c>
      <c r="Q1651" s="325">
        <v>0.7</v>
      </c>
    </row>
    <row r="1652" spans="1:17" x14ac:dyDescent="0.25">
      <c r="A1652" s="325">
        <v>201718</v>
      </c>
      <c r="B1652" s="325" t="s">
        <v>144</v>
      </c>
      <c r="C1652" s="325" t="s">
        <v>123</v>
      </c>
      <c r="D1652" s="325" t="s">
        <v>38</v>
      </c>
      <c r="E1652" s="325" t="s">
        <v>136</v>
      </c>
      <c r="F1652" s="325" t="s">
        <v>137</v>
      </c>
      <c r="G1652" s="325">
        <v>823</v>
      </c>
      <c r="H1652" s="325" t="s">
        <v>295</v>
      </c>
      <c r="I1652" s="325" t="s">
        <v>296</v>
      </c>
      <c r="J1652" s="325" t="str">
        <f t="shared" si="50"/>
        <v>CharCentral BedfordshireTime in serviceLess than 2 yearsTime in serviceLess than 2 years</v>
      </c>
      <c r="K1652" s="325" t="s">
        <v>479</v>
      </c>
      <c r="L1652" s="325" t="s">
        <v>480</v>
      </c>
      <c r="M1652" s="325" t="str">
        <f t="shared" si="51"/>
        <v>Time in serviceLess than 2 years</v>
      </c>
      <c r="N1652" s="325">
        <v>42.9</v>
      </c>
      <c r="O1652" s="325">
        <v>29.4</v>
      </c>
      <c r="P1652" s="325">
        <v>44</v>
      </c>
      <c r="Q1652" s="325">
        <v>28.8</v>
      </c>
    </row>
    <row r="1653" spans="1:17" x14ac:dyDescent="0.25">
      <c r="A1653" s="325">
        <v>201718</v>
      </c>
      <c r="B1653" s="325" t="s">
        <v>144</v>
      </c>
      <c r="C1653" s="325" t="s">
        <v>123</v>
      </c>
      <c r="D1653" s="325" t="s">
        <v>38</v>
      </c>
      <c r="E1653" s="325" t="s">
        <v>136</v>
      </c>
      <c r="F1653" s="325" t="s">
        <v>137</v>
      </c>
      <c r="G1653" s="325">
        <v>823</v>
      </c>
      <c r="H1653" s="325" t="s">
        <v>295</v>
      </c>
      <c r="I1653" s="325" t="s">
        <v>296</v>
      </c>
      <c r="J1653" s="325" t="str">
        <f t="shared" si="50"/>
        <v>CharCentral BedfordshireTime in service2 years or more but less than 5 yearsTime in service2 years or more but less than 5 years</v>
      </c>
      <c r="K1653" s="325" t="s">
        <v>479</v>
      </c>
      <c r="L1653" s="325" t="s">
        <v>481</v>
      </c>
      <c r="M1653" s="325" t="str">
        <f t="shared" si="51"/>
        <v>Time in service2 years or more but less than 5 years</v>
      </c>
      <c r="N1653" s="325">
        <v>63.9</v>
      </c>
      <c r="O1653" s="325">
        <v>43.8</v>
      </c>
      <c r="P1653" s="325">
        <v>67</v>
      </c>
      <c r="Q1653" s="325">
        <v>43.8</v>
      </c>
    </row>
    <row r="1654" spans="1:17" x14ac:dyDescent="0.25">
      <c r="A1654" s="325">
        <v>201718</v>
      </c>
      <c r="B1654" s="325" t="s">
        <v>144</v>
      </c>
      <c r="C1654" s="325" t="s">
        <v>123</v>
      </c>
      <c r="D1654" s="325" t="s">
        <v>38</v>
      </c>
      <c r="E1654" s="325" t="s">
        <v>136</v>
      </c>
      <c r="F1654" s="325" t="s">
        <v>137</v>
      </c>
      <c r="G1654" s="325">
        <v>823</v>
      </c>
      <c r="H1654" s="325" t="s">
        <v>295</v>
      </c>
      <c r="I1654" s="325" t="s">
        <v>296</v>
      </c>
      <c r="J1654" s="325" t="str">
        <f t="shared" si="50"/>
        <v>CharCentral BedfordshireTime in service5 years or more but less than 10 yearsTime in service5 years or more but less than 10 years</v>
      </c>
      <c r="K1654" s="325" t="s">
        <v>479</v>
      </c>
      <c r="L1654" s="325" t="s">
        <v>482</v>
      </c>
      <c r="M1654" s="325" t="str">
        <f t="shared" si="51"/>
        <v>Time in service5 years or more but less than 10 years</v>
      </c>
      <c r="N1654" s="325">
        <v>24.7</v>
      </c>
      <c r="O1654" s="325">
        <v>16.899999999999999</v>
      </c>
      <c r="P1654" s="325">
        <v>27</v>
      </c>
      <c r="Q1654" s="325">
        <v>17.600000000000001</v>
      </c>
    </row>
    <row r="1655" spans="1:17" x14ac:dyDescent="0.25">
      <c r="A1655" s="325">
        <v>201718</v>
      </c>
      <c r="B1655" s="325" t="s">
        <v>144</v>
      </c>
      <c r="C1655" s="325" t="s">
        <v>123</v>
      </c>
      <c r="D1655" s="325" t="s">
        <v>38</v>
      </c>
      <c r="E1655" s="325" t="s">
        <v>136</v>
      </c>
      <c r="F1655" s="325" t="s">
        <v>137</v>
      </c>
      <c r="G1655" s="325">
        <v>823</v>
      </c>
      <c r="H1655" s="325" t="s">
        <v>295</v>
      </c>
      <c r="I1655" s="325" t="s">
        <v>296</v>
      </c>
      <c r="J1655" s="325" t="str">
        <f t="shared" si="50"/>
        <v>CharCentral BedfordshireTime in service10 years or more but less than 20 yearsTime in service10 years or more but less than 20 years</v>
      </c>
      <c r="K1655" s="325" t="s">
        <v>479</v>
      </c>
      <c r="L1655" s="325" t="s">
        <v>483</v>
      </c>
      <c r="M1655" s="325" t="str">
        <f t="shared" si="51"/>
        <v>Time in service10 years or more but less than 20 years</v>
      </c>
      <c r="N1655" s="325">
        <v>13.4</v>
      </c>
      <c r="O1655" s="325">
        <v>9.1999999999999993</v>
      </c>
      <c r="P1655" s="325">
        <v>14</v>
      </c>
      <c r="Q1655" s="325">
        <v>9.1999999999999993</v>
      </c>
    </row>
    <row r="1656" spans="1:17" x14ac:dyDescent="0.25">
      <c r="A1656" s="325">
        <v>201718</v>
      </c>
      <c r="B1656" s="325" t="s">
        <v>144</v>
      </c>
      <c r="C1656" s="325" t="s">
        <v>123</v>
      </c>
      <c r="D1656" s="325" t="s">
        <v>38</v>
      </c>
      <c r="E1656" s="325" t="s">
        <v>136</v>
      </c>
      <c r="F1656" s="325" t="s">
        <v>137</v>
      </c>
      <c r="G1656" s="325">
        <v>823</v>
      </c>
      <c r="H1656" s="325" t="s">
        <v>295</v>
      </c>
      <c r="I1656" s="325" t="s">
        <v>296</v>
      </c>
      <c r="J1656" s="325" t="str">
        <f t="shared" si="50"/>
        <v>CharCentral BedfordshireTime in service20 years or more but less than 30 yearsTime in service20 years or more but less than 30 years</v>
      </c>
      <c r="K1656" s="325" t="s">
        <v>479</v>
      </c>
      <c r="L1656" s="325" t="s">
        <v>484</v>
      </c>
      <c r="M1656" s="325" t="str">
        <f t="shared" si="51"/>
        <v>Time in service20 years or more but less than 30 years</v>
      </c>
      <c r="N1656" s="325">
        <v>1</v>
      </c>
      <c r="O1656" s="325">
        <v>0.7</v>
      </c>
      <c r="P1656" s="325">
        <v>1</v>
      </c>
      <c r="Q1656" s="325">
        <v>0.7</v>
      </c>
    </row>
    <row r="1657" spans="1:17" x14ac:dyDescent="0.25">
      <c r="A1657" s="325">
        <v>201718</v>
      </c>
      <c r="B1657" s="325" t="s">
        <v>144</v>
      </c>
      <c r="C1657" s="325" t="s">
        <v>123</v>
      </c>
      <c r="D1657" s="325" t="s">
        <v>38</v>
      </c>
      <c r="E1657" s="325" t="s">
        <v>136</v>
      </c>
      <c r="F1657" s="325" t="s">
        <v>137</v>
      </c>
      <c r="G1657" s="325">
        <v>823</v>
      </c>
      <c r="H1657" s="325" t="s">
        <v>295</v>
      </c>
      <c r="I1657" s="325" t="s">
        <v>296</v>
      </c>
      <c r="J1657" s="325" t="str">
        <f t="shared" si="50"/>
        <v>CharCentral BedfordshireTime in service30 years or moreTime in service30 years or more</v>
      </c>
      <c r="K1657" s="325" t="s">
        <v>479</v>
      </c>
      <c r="L1657" s="325" t="s">
        <v>485</v>
      </c>
      <c r="M1657" s="325" t="str">
        <f t="shared" si="51"/>
        <v>Time in service30 years or more</v>
      </c>
      <c r="N1657" s="325">
        <v>0</v>
      </c>
      <c r="O1657" s="325">
        <v>0</v>
      </c>
      <c r="P1657" s="325">
        <v>0</v>
      </c>
      <c r="Q1657" s="325">
        <v>0</v>
      </c>
    </row>
    <row r="1658" spans="1:17" x14ac:dyDescent="0.25">
      <c r="A1658" s="325">
        <v>201718</v>
      </c>
      <c r="B1658" s="325" t="s">
        <v>144</v>
      </c>
      <c r="C1658" s="325" t="s">
        <v>123</v>
      </c>
      <c r="D1658" s="325" t="s">
        <v>38</v>
      </c>
      <c r="E1658" s="325" t="s">
        <v>136</v>
      </c>
      <c r="F1658" s="325" t="s">
        <v>137</v>
      </c>
      <c r="G1658" s="325">
        <v>881</v>
      </c>
      <c r="H1658" s="325" t="s">
        <v>297</v>
      </c>
      <c r="I1658" s="325" t="s">
        <v>298</v>
      </c>
      <c r="J1658" s="325" t="str">
        <f t="shared" si="50"/>
        <v>CharEssexTime in serviceLess than 2 yearsTime in serviceLess than 2 years</v>
      </c>
      <c r="K1658" s="325" t="s">
        <v>479</v>
      </c>
      <c r="L1658" s="325" t="s">
        <v>480</v>
      </c>
      <c r="M1658" s="325" t="str">
        <f t="shared" si="51"/>
        <v>Time in serviceLess than 2 years</v>
      </c>
      <c r="N1658" s="325">
        <v>206.8</v>
      </c>
      <c r="O1658" s="325">
        <v>26.3</v>
      </c>
      <c r="P1658" s="325">
        <v>209</v>
      </c>
      <c r="Q1658" s="325">
        <v>25.3</v>
      </c>
    </row>
    <row r="1659" spans="1:17" x14ac:dyDescent="0.25">
      <c r="A1659" s="325">
        <v>201718</v>
      </c>
      <c r="B1659" s="325" t="s">
        <v>144</v>
      </c>
      <c r="C1659" s="325" t="s">
        <v>123</v>
      </c>
      <c r="D1659" s="325" t="s">
        <v>38</v>
      </c>
      <c r="E1659" s="325" t="s">
        <v>136</v>
      </c>
      <c r="F1659" s="325" t="s">
        <v>137</v>
      </c>
      <c r="G1659" s="325">
        <v>881</v>
      </c>
      <c r="H1659" s="325" t="s">
        <v>297</v>
      </c>
      <c r="I1659" s="325" t="s">
        <v>298</v>
      </c>
      <c r="J1659" s="325" t="str">
        <f t="shared" si="50"/>
        <v>CharEssexTime in service2 years or more but less than 5 yearsTime in service2 years or more but less than 5 years</v>
      </c>
      <c r="K1659" s="325" t="s">
        <v>479</v>
      </c>
      <c r="L1659" s="325" t="s">
        <v>481</v>
      </c>
      <c r="M1659" s="325" t="str">
        <f t="shared" si="51"/>
        <v>Time in service2 years or more but less than 5 years</v>
      </c>
      <c r="N1659" s="325">
        <v>164.2</v>
      </c>
      <c r="O1659" s="325">
        <v>20.9</v>
      </c>
      <c r="P1659" s="325">
        <v>172</v>
      </c>
      <c r="Q1659" s="325">
        <v>20.8</v>
      </c>
    </row>
    <row r="1660" spans="1:17" x14ac:dyDescent="0.25">
      <c r="A1660" s="325">
        <v>201718</v>
      </c>
      <c r="B1660" s="325" t="s">
        <v>144</v>
      </c>
      <c r="C1660" s="325" t="s">
        <v>123</v>
      </c>
      <c r="D1660" s="325" t="s">
        <v>38</v>
      </c>
      <c r="E1660" s="325" t="s">
        <v>136</v>
      </c>
      <c r="F1660" s="325" t="s">
        <v>137</v>
      </c>
      <c r="G1660" s="325">
        <v>881</v>
      </c>
      <c r="H1660" s="325" t="s">
        <v>297</v>
      </c>
      <c r="I1660" s="325" t="s">
        <v>298</v>
      </c>
      <c r="J1660" s="325" t="str">
        <f t="shared" si="50"/>
        <v>CharEssexTime in service5 years or more but less than 10 yearsTime in service5 years or more but less than 10 years</v>
      </c>
      <c r="K1660" s="325" t="s">
        <v>479</v>
      </c>
      <c r="L1660" s="325" t="s">
        <v>482</v>
      </c>
      <c r="M1660" s="325" t="str">
        <f t="shared" si="51"/>
        <v>Time in service5 years or more but less than 10 years</v>
      </c>
      <c r="N1660" s="325">
        <v>195.9</v>
      </c>
      <c r="O1660" s="325">
        <v>24.9</v>
      </c>
      <c r="P1660" s="325">
        <v>208</v>
      </c>
      <c r="Q1660" s="325">
        <v>25.2</v>
      </c>
    </row>
    <row r="1661" spans="1:17" x14ac:dyDescent="0.25">
      <c r="A1661" s="325">
        <v>201718</v>
      </c>
      <c r="B1661" s="325" t="s">
        <v>144</v>
      </c>
      <c r="C1661" s="325" t="s">
        <v>123</v>
      </c>
      <c r="D1661" s="325" t="s">
        <v>38</v>
      </c>
      <c r="E1661" s="325" t="s">
        <v>136</v>
      </c>
      <c r="F1661" s="325" t="s">
        <v>137</v>
      </c>
      <c r="G1661" s="325">
        <v>881</v>
      </c>
      <c r="H1661" s="325" t="s">
        <v>297</v>
      </c>
      <c r="I1661" s="325" t="s">
        <v>298</v>
      </c>
      <c r="J1661" s="325" t="str">
        <f t="shared" si="50"/>
        <v>CharEssexTime in service10 years or more but less than 20 yearsTime in service10 years or more but less than 20 years</v>
      </c>
      <c r="K1661" s="325" t="s">
        <v>479</v>
      </c>
      <c r="L1661" s="325" t="s">
        <v>483</v>
      </c>
      <c r="M1661" s="325" t="str">
        <f t="shared" si="51"/>
        <v>Time in service10 years or more but less than 20 years</v>
      </c>
      <c r="N1661" s="325">
        <v>169.8</v>
      </c>
      <c r="O1661" s="325">
        <v>21.6</v>
      </c>
      <c r="P1661" s="325">
        <v>183</v>
      </c>
      <c r="Q1661" s="325">
        <v>22.2</v>
      </c>
    </row>
    <row r="1662" spans="1:17" x14ac:dyDescent="0.25">
      <c r="A1662" s="325">
        <v>201718</v>
      </c>
      <c r="B1662" s="325" t="s">
        <v>144</v>
      </c>
      <c r="C1662" s="325" t="s">
        <v>123</v>
      </c>
      <c r="D1662" s="325" t="s">
        <v>38</v>
      </c>
      <c r="E1662" s="325" t="s">
        <v>136</v>
      </c>
      <c r="F1662" s="325" t="s">
        <v>137</v>
      </c>
      <c r="G1662" s="325">
        <v>881</v>
      </c>
      <c r="H1662" s="325" t="s">
        <v>297</v>
      </c>
      <c r="I1662" s="325" t="s">
        <v>298</v>
      </c>
      <c r="J1662" s="325" t="str">
        <f t="shared" si="50"/>
        <v>CharEssexTime in service20 years or more but less than 30 yearsTime in service20 years or more but less than 30 years</v>
      </c>
      <c r="K1662" s="325" t="s">
        <v>479</v>
      </c>
      <c r="L1662" s="325" t="s">
        <v>484</v>
      </c>
      <c r="M1662" s="325" t="str">
        <f t="shared" si="51"/>
        <v>Time in service20 years or more but less than 30 years</v>
      </c>
      <c r="N1662" s="325">
        <v>41.9</v>
      </c>
      <c r="O1662" s="325">
        <v>5.3</v>
      </c>
      <c r="P1662" s="325">
        <v>44</v>
      </c>
      <c r="Q1662" s="325">
        <v>5.3</v>
      </c>
    </row>
    <row r="1663" spans="1:17" x14ac:dyDescent="0.25">
      <c r="A1663" s="325">
        <v>201718</v>
      </c>
      <c r="B1663" s="325" t="s">
        <v>144</v>
      </c>
      <c r="C1663" s="325" t="s">
        <v>123</v>
      </c>
      <c r="D1663" s="325" t="s">
        <v>38</v>
      </c>
      <c r="E1663" s="325" t="s">
        <v>136</v>
      </c>
      <c r="F1663" s="325" t="s">
        <v>137</v>
      </c>
      <c r="G1663" s="325">
        <v>881</v>
      </c>
      <c r="H1663" s="325" t="s">
        <v>297</v>
      </c>
      <c r="I1663" s="325" t="s">
        <v>298</v>
      </c>
      <c r="J1663" s="325" t="str">
        <f t="shared" si="50"/>
        <v>CharEssexTime in service30 years or moreTime in service30 years or more</v>
      </c>
      <c r="K1663" s="325" t="s">
        <v>479</v>
      </c>
      <c r="L1663" s="325" t="s">
        <v>485</v>
      </c>
      <c r="M1663" s="325" t="str">
        <f t="shared" si="51"/>
        <v>Time in service30 years or more</v>
      </c>
      <c r="N1663" s="325">
        <v>8.9</v>
      </c>
      <c r="O1663" s="325">
        <v>1.1000000000000001</v>
      </c>
      <c r="P1663" s="325">
        <v>10</v>
      </c>
      <c r="Q1663" s="325">
        <v>1.2</v>
      </c>
    </row>
    <row r="1664" spans="1:17" x14ac:dyDescent="0.25">
      <c r="A1664" s="325">
        <v>201718</v>
      </c>
      <c r="B1664" s="325" t="s">
        <v>144</v>
      </c>
      <c r="C1664" s="325" t="s">
        <v>123</v>
      </c>
      <c r="D1664" s="325" t="s">
        <v>38</v>
      </c>
      <c r="E1664" s="325" t="s">
        <v>136</v>
      </c>
      <c r="F1664" s="325" t="s">
        <v>137</v>
      </c>
      <c r="G1664" s="325">
        <v>919</v>
      </c>
      <c r="H1664" s="325" t="s">
        <v>299</v>
      </c>
      <c r="I1664" s="325" t="s">
        <v>300</v>
      </c>
      <c r="J1664" s="325" t="str">
        <f t="shared" si="50"/>
        <v>CharHertfordshireTime in serviceLess than 2 yearsTime in serviceLess than 2 years</v>
      </c>
      <c r="K1664" s="325" t="s">
        <v>479</v>
      </c>
      <c r="L1664" s="325" t="s">
        <v>480</v>
      </c>
      <c r="M1664" s="325" t="str">
        <f t="shared" si="51"/>
        <v>Time in serviceLess than 2 years</v>
      </c>
      <c r="N1664" s="325">
        <v>99</v>
      </c>
      <c r="O1664" s="325">
        <v>22.7</v>
      </c>
      <c r="P1664" s="325">
        <v>99</v>
      </c>
      <c r="Q1664" s="325">
        <v>21.5</v>
      </c>
    </row>
    <row r="1665" spans="1:17" x14ac:dyDescent="0.25">
      <c r="A1665" s="325">
        <v>201718</v>
      </c>
      <c r="B1665" s="325" t="s">
        <v>144</v>
      </c>
      <c r="C1665" s="325" t="s">
        <v>123</v>
      </c>
      <c r="D1665" s="325" t="s">
        <v>38</v>
      </c>
      <c r="E1665" s="325" t="s">
        <v>136</v>
      </c>
      <c r="F1665" s="325" t="s">
        <v>137</v>
      </c>
      <c r="G1665" s="325">
        <v>919</v>
      </c>
      <c r="H1665" s="325" t="s">
        <v>299</v>
      </c>
      <c r="I1665" s="325" t="s">
        <v>300</v>
      </c>
      <c r="J1665" s="325" t="str">
        <f t="shared" si="50"/>
        <v>CharHertfordshireTime in service2 years or more but less than 5 yearsTime in service2 years or more but less than 5 years</v>
      </c>
      <c r="K1665" s="325" t="s">
        <v>479</v>
      </c>
      <c r="L1665" s="325" t="s">
        <v>481</v>
      </c>
      <c r="M1665" s="325" t="str">
        <f t="shared" si="51"/>
        <v>Time in service2 years or more but less than 5 years</v>
      </c>
      <c r="N1665" s="325">
        <v>118</v>
      </c>
      <c r="O1665" s="325">
        <v>27</v>
      </c>
      <c r="P1665" s="325">
        <v>125</v>
      </c>
      <c r="Q1665" s="325">
        <v>27.1</v>
      </c>
    </row>
    <row r="1666" spans="1:17" x14ac:dyDescent="0.25">
      <c r="A1666" s="325">
        <v>201718</v>
      </c>
      <c r="B1666" s="325" t="s">
        <v>144</v>
      </c>
      <c r="C1666" s="325" t="s">
        <v>123</v>
      </c>
      <c r="D1666" s="325" t="s">
        <v>38</v>
      </c>
      <c r="E1666" s="325" t="s">
        <v>136</v>
      </c>
      <c r="F1666" s="325" t="s">
        <v>137</v>
      </c>
      <c r="G1666" s="325">
        <v>919</v>
      </c>
      <c r="H1666" s="325" t="s">
        <v>299</v>
      </c>
      <c r="I1666" s="325" t="s">
        <v>300</v>
      </c>
      <c r="J1666" s="325" t="str">
        <f t="shared" si="50"/>
        <v>CharHertfordshireTime in service5 years or more but less than 10 yearsTime in service5 years or more but less than 10 years</v>
      </c>
      <c r="K1666" s="325" t="s">
        <v>479</v>
      </c>
      <c r="L1666" s="325" t="s">
        <v>482</v>
      </c>
      <c r="M1666" s="325" t="str">
        <f t="shared" si="51"/>
        <v>Time in service5 years or more but less than 10 years</v>
      </c>
      <c r="N1666" s="325">
        <v>86.1</v>
      </c>
      <c r="O1666" s="325">
        <v>19.7</v>
      </c>
      <c r="P1666" s="325">
        <v>93</v>
      </c>
      <c r="Q1666" s="325">
        <v>20.2</v>
      </c>
    </row>
    <row r="1667" spans="1:17" x14ac:dyDescent="0.25">
      <c r="A1667" s="325">
        <v>201718</v>
      </c>
      <c r="B1667" s="325" t="s">
        <v>144</v>
      </c>
      <c r="C1667" s="325" t="s">
        <v>123</v>
      </c>
      <c r="D1667" s="325" t="s">
        <v>38</v>
      </c>
      <c r="E1667" s="325" t="s">
        <v>136</v>
      </c>
      <c r="F1667" s="325" t="s">
        <v>137</v>
      </c>
      <c r="G1667" s="325">
        <v>919</v>
      </c>
      <c r="H1667" s="325" t="s">
        <v>299</v>
      </c>
      <c r="I1667" s="325" t="s">
        <v>300</v>
      </c>
      <c r="J1667" s="325" t="str">
        <f t="shared" ref="J1667:J1730" si="52">CONCATENATE("Char",I1667,K1667,L1667,M1667)</f>
        <v>CharHertfordshireTime in service10 years or more but less than 20 yearsTime in service10 years or more but less than 20 years</v>
      </c>
      <c r="K1667" s="325" t="s">
        <v>479</v>
      </c>
      <c r="L1667" s="325" t="s">
        <v>483</v>
      </c>
      <c r="M1667" s="325" t="str">
        <f t="shared" ref="M1667:M1730" si="53">CONCATENATE(K1667,L1667,)</f>
        <v>Time in service10 years or more but less than 20 years</v>
      </c>
      <c r="N1667" s="325">
        <v>99.8</v>
      </c>
      <c r="O1667" s="325">
        <v>22.8</v>
      </c>
      <c r="P1667" s="325">
        <v>108</v>
      </c>
      <c r="Q1667" s="325">
        <v>23.4</v>
      </c>
    </row>
    <row r="1668" spans="1:17" x14ac:dyDescent="0.25">
      <c r="A1668" s="325">
        <v>201718</v>
      </c>
      <c r="B1668" s="325" t="s">
        <v>144</v>
      </c>
      <c r="C1668" s="325" t="s">
        <v>123</v>
      </c>
      <c r="D1668" s="325" t="s">
        <v>38</v>
      </c>
      <c r="E1668" s="325" t="s">
        <v>136</v>
      </c>
      <c r="F1668" s="325" t="s">
        <v>137</v>
      </c>
      <c r="G1668" s="325">
        <v>919</v>
      </c>
      <c r="H1668" s="325" t="s">
        <v>299</v>
      </c>
      <c r="I1668" s="325" t="s">
        <v>300</v>
      </c>
      <c r="J1668" s="325" t="str">
        <f t="shared" si="52"/>
        <v>CharHertfordshireTime in service20 years or more but less than 30 yearsTime in service20 years or more but less than 30 years</v>
      </c>
      <c r="K1668" s="325" t="s">
        <v>479</v>
      </c>
      <c r="L1668" s="325" t="s">
        <v>484</v>
      </c>
      <c r="M1668" s="325" t="str">
        <f t="shared" si="53"/>
        <v>Time in service20 years or more but less than 30 years</v>
      </c>
      <c r="N1668" s="325">
        <v>24.6</v>
      </c>
      <c r="O1668" s="325">
        <v>5.6</v>
      </c>
      <c r="P1668" s="325">
        <v>26</v>
      </c>
      <c r="Q1668" s="325">
        <v>5.6</v>
      </c>
    </row>
    <row r="1669" spans="1:17" x14ac:dyDescent="0.25">
      <c r="A1669" s="325">
        <v>201718</v>
      </c>
      <c r="B1669" s="325" t="s">
        <v>144</v>
      </c>
      <c r="C1669" s="325" t="s">
        <v>123</v>
      </c>
      <c r="D1669" s="325" t="s">
        <v>38</v>
      </c>
      <c r="E1669" s="325" t="s">
        <v>136</v>
      </c>
      <c r="F1669" s="325" t="s">
        <v>137</v>
      </c>
      <c r="G1669" s="325">
        <v>919</v>
      </c>
      <c r="H1669" s="325" t="s">
        <v>299</v>
      </c>
      <c r="I1669" s="325" t="s">
        <v>300</v>
      </c>
      <c r="J1669" s="325" t="str">
        <f t="shared" si="52"/>
        <v>CharHertfordshireTime in service30 years or moreTime in service30 years or more</v>
      </c>
      <c r="K1669" s="325" t="s">
        <v>479</v>
      </c>
      <c r="L1669" s="325" t="s">
        <v>485</v>
      </c>
      <c r="M1669" s="325" t="str">
        <f t="shared" si="53"/>
        <v>Time in service30 years or more</v>
      </c>
      <c r="N1669" s="325">
        <v>9.5</v>
      </c>
      <c r="O1669" s="325">
        <v>2.2000000000000002</v>
      </c>
      <c r="P1669" s="325">
        <v>10</v>
      </c>
      <c r="Q1669" s="325">
        <v>2.2000000000000002</v>
      </c>
    </row>
    <row r="1670" spans="1:17" x14ac:dyDescent="0.25">
      <c r="A1670" s="325">
        <v>201718</v>
      </c>
      <c r="B1670" s="325" t="s">
        <v>144</v>
      </c>
      <c r="C1670" s="325" t="s">
        <v>123</v>
      </c>
      <c r="D1670" s="325" t="s">
        <v>38</v>
      </c>
      <c r="E1670" s="325" t="s">
        <v>136</v>
      </c>
      <c r="F1670" s="325" t="s">
        <v>137</v>
      </c>
      <c r="G1670" s="325">
        <v>821</v>
      </c>
      <c r="H1670" s="325" t="s">
        <v>301</v>
      </c>
      <c r="I1670" s="325" t="s">
        <v>302</v>
      </c>
      <c r="J1670" s="325" t="str">
        <f t="shared" si="52"/>
        <v>CharLutonTime in serviceLess than 2 yearsTime in serviceLess than 2 years</v>
      </c>
      <c r="K1670" s="325" t="s">
        <v>479</v>
      </c>
      <c r="L1670" s="325" t="s">
        <v>480</v>
      </c>
      <c r="M1670" s="325" t="str">
        <f t="shared" si="53"/>
        <v>Time in serviceLess than 2 years</v>
      </c>
      <c r="N1670" s="325">
        <v>47.8</v>
      </c>
      <c r="O1670" s="325">
        <v>49.4</v>
      </c>
      <c r="P1670" s="325">
        <v>50</v>
      </c>
      <c r="Q1670" s="325">
        <v>48.5</v>
      </c>
    </row>
    <row r="1671" spans="1:17" x14ac:dyDescent="0.25">
      <c r="A1671" s="325">
        <v>201718</v>
      </c>
      <c r="B1671" s="325" t="s">
        <v>144</v>
      </c>
      <c r="C1671" s="325" t="s">
        <v>123</v>
      </c>
      <c r="D1671" s="325" t="s">
        <v>38</v>
      </c>
      <c r="E1671" s="325" t="s">
        <v>136</v>
      </c>
      <c r="F1671" s="325" t="s">
        <v>137</v>
      </c>
      <c r="G1671" s="325">
        <v>821</v>
      </c>
      <c r="H1671" s="325" t="s">
        <v>301</v>
      </c>
      <c r="I1671" s="325" t="s">
        <v>302</v>
      </c>
      <c r="J1671" s="325" t="str">
        <f t="shared" si="52"/>
        <v>CharLutonTime in service2 years or more but less than 5 yearsTime in service2 years or more but less than 5 years</v>
      </c>
      <c r="K1671" s="325" t="s">
        <v>479</v>
      </c>
      <c r="L1671" s="325" t="s">
        <v>481</v>
      </c>
      <c r="M1671" s="325" t="str">
        <f t="shared" si="53"/>
        <v>Time in service2 years or more but less than 5 years</v>
      </c>
      <c r="N1671" s="325">
        <v>29.5</v>
      </c>
      <c r="O1671" s="325">
        <v>30.5</v>
      </c>
      <c r="P1671" s="325">
        <v>31</v>
      </c>
      <c r="Q1671" s="325">
        <v>30.1</v>
      </c>
    </row>
    <row r="1672" spans="1:17" x14ac:dyDescent="0.25">
      <c r="A1672" s="325">
        <v>201718</v>
      </c>
      <c r="B1672" s="325" t="s">
        <v>144</v>
      </c>
      <c r="C1672" s="325" t="s">
        <v>123</v>
      </c>
      <c r="D1672" s="325" t="s">
        <v>38</v>
      </c>
      <c r="E1672" s="325" t="s">
        <v>136</v>
      </c>
      <c r="F1672" s="325" t="s">
        <v>137</v>
      </c>
      <c r="G1672" s="325">
        <v>821</v>
      </c>
      <c r="H1672" s="325" t="s">
        <v>301</v>
      </c>
      <c r="I1672" s="325" t="s">
        <v>302</v>
      </c>
      <c r="J1672" s="325" t="str">
        <f t="shared" si="52"/>
        <v>CharLutonTime in service5 years or more but less than 10 yearsTime in service5 years or more but less than 10 years</v>
      </c>
      <c r="K1672" s="325" t="s">
        <v>479</v>
      </c>
      <c r="L1672" s="325" t="s">
        <v>482</v>
      </c>
      <c r="M1672" s="325" t="str">
        <f t="shared" si="53"/>
        <v>Time in service5 years or more but less than 10 years</v>
      </c>
      <c r="N1672" s="325">
        <v>12.8</v>
      </c>
      <c r="O1672" s="325">
        <v>13.2</v>
      </c>
      <c r="P1672" s="325">
        <v>14</v>
      </c>
      <c r="Q1672" s="325">
        <v>13.6</v>
      </c>
    </row>
    <row r="1673" spans="1:17" x14ac:dyDescent="0.25">
      <c r="A1673" s="325">
        <v>201718</v>
      </c>
      <c r="B1673" s="325" t="s">
        <v>144</v>
      </c>
      <c r="C1673" s="325" t="s">
        <v>123</v>
      </c>
      <c r="D1673" s="325" t="s">
        <v>38</v>
      </c>
      <c r="E1673" s="325" t="s">
        <v>136</v>
      </c>
      <c r="F1673" s="325" t="s">
        <v>137</v>
      </c>
      <c r="G1673" s="325">
        <v>821</v>
      </c>
      <c r="H1673" s="325" t="s">
        <v>301</v>
      </c>
      <c r="I1673" s="325" t="s">
        <v>302</v>
      </c>
      <c r="J1673" s="325" t="str">
        <f t="shared" si="52"/>
        <v>CharLutonTime in service10 years or more but less than 20 yearsTime in service10 years or more but less than 20 years</v>
      </c>
      <c r="K1673" s="325" t="s">
        <v>479</v>
      </c>
      <c r="L1673" s="325" t="s">
        <v>483</v>
      </c>
      <c r="M1673" s="325" t="str">
        <f t="shared" si="53"/>
        <v>Time in service10 years or more but less than 20 years</v>
      </c>
      <c r="N1673" s="325">
        <v>6.6</v>
      </c>
      <c r="O1673" s="325">
        <v>6.9</v>
      </c>
      <c r="P1673" s="325">
        <v>8</v>
      </c>
      <c r="Q1673" s="325">
        <v>7.8</v>
      </c>
    </row>
    <row r="1674" spans="1:17" x14ac:dyDescent="0.25">
      <c r="A1674" s="325">
        <v>201718</v>
      </c>
      <c r="B1674" s="325" t="s">
        <v>144</v>
      </c>
      <c r="C1674" s="325" t="s">
        <v>123</v>
      </c>
      <c r="D1674" s="325" t="s">
        <v>38</v>
      </c>
      <c r="E1674" s="325" t="s">
        <v>136</v>
      </c>
      <c r="F1674" s="325" t="s">
        <v>137</v>
      </c>
      <c r="G1674" s="325">
        <v>821</v>
      </c>
      <c r="H1674" s="325" t="s">
        <v>301</v>
      </c>
      <c r="I1674" s="325" t="s">
        <v>302</v>
      </c>
      <c r="J1674" s="325" t="str">
        <f t="shared" si="52"/>
        <v>CharLutonTime in service20 years or more but less than 30 yearsTime in service20 years or more but less than 30 years</v>
      </c>
      <c r="K1674" s="325" t="s">
        <v>479</v>
      </c>
      <c r="L1674" s="325" t="s">
        <v>484</v>
      </c>
      <c r="M1674" s="325" t="str">
        <f t="shared" si="53"/>
        <v>Time in service20 years or more but less than 30 years</v>
      </c>
      <c r="N1674" s="325">
        <v>0</v>
      </c>
      <c r="O1674" s="325">
        <v>0</v>
      </c>
      <c r="P1674" s="325">
        <v>0</v>
      </c>
      <c r="Q1674" s="325">
        <v>0</v>
      </c>
    </row>
    <row r="1675" spans="1:17" x14ac:dyDescent="0.25">
      <c r="A1675" s="325">
        <v>201718</v>
      </c>
      <c r="B1675" s="325" t="s">
        <v>144</v>
      </c>
      <c r="C1675" s="325" t="s">
        <v>123</v>
      </c>
      <c r="D1675" s="325" t="s">
        <v>38</v>
      </c>
      <c r="E1675" s="325" t="s">
        <v>136</v>
      </c>
      <c r="F1675" s="325" t="s">
        <v>137</v>
      </c>
      <c r="G1675" s="325">
        <v>821</v>
      </c>
      <c r="H1675" s="325" t="s">
        <v>301</v>
      </c>
      <c r="I1675" s="325" t="s">
        <v>302</v>
      </c>
      <c r="J1675" s="325" t="str">
        <f t="shared" si="52"/>
        <v>CharLutonTime in service30 years or moreTime in service30 years or more</v>
      </c>
      <c r="K1675" s="325" t="s">
        <v>479</v>
      </c>
      <c r="L1675" s="325" t="s">
        <v>485</v>
      </c>
      <c r="M1675" s="325" t="str">
        <f t="shared" si="53"/>
        <v>Time in service30 years or more</v>
      </c>
      <c r="N1675" s="325">
        <v>0</v>
      </c>
      <c r="O1675" s="325">
        <v>0</v>
      </c>
      <c r="P1675" s="325">
        <v>0</v>
      </c>
      <c r="Q1675" s="325">
        <v>0</v>
      </c>
    </row>
    <row r="1676" spans="1:17" x14ac:dyDescent="0.25">
      <c r="A1676" s="325">
        <v>201718</v>
      </c>
      <c r="B1676" s="325" t="s">
        <v>144</v>
      </c>
      <c r="C1676" s="325" t="s">
        <v>123</v>
      </c>
      <c r="D1676" s="325" t="s">
        <v>38</v>
      </c>
      <c r="E1676" s="325" t="s">
        <v>136</v>
      </c>
      <c r="F1676" s="325" t="s">
        <v>137</v>
      </c>
      <c r="G1676" s="325">
        <v>926</v>
      </c>
      <c r="H1676" s="325" t="s">
        <v>303</v>
      </c>
      <c r="I1676" s="325" t="s">
        <v>304</v>
      </c>
      <c r="J1676" s="325" t="str">
        <f t="shared" si="52"/>
        <v>CharNorfolkTime in serviceLess than 2 yearsTime in serviceLess than 2 years</v>
      </c>
      <c r="K1676" s="325" t="s">
        <v>479</v>
      </c>
      <c r="L1676" s="325" t="s">
        <v>480</v>
      </c>
      <c r="M1676" s="325" t="str">
        <f t="shared" si="53"/>
        <v>Time in serviceLess than 2 years</v>
      </c>
      <c r="N1676" s="325">
        <v>79.5</v>
      </c>
      <c r="O1676" s="325">
        <v>24.8</v>
      </c>
      <c r="P1676" s="325">
        <v>110</v>
      </c>
      <c r="Q1676" s="325">
        <v>25.5</v>
      </c>
    </row>
    <row r="1677" spans="1:17" x14ac:dyDescent="0.25">
      <c r="A1677" s="325">
        <v>201718</v>
      </c>
      <c r="B1677" s="325" t="s">
        <v>144</v>
      </c>
      <c r="C1677" s="325" t="s">
        <v>123</v>
      </c>
      <c r="D1677" s="325" t="s">
        <v>38</v>
      </c>
      <c r="E1677" s="325" t="s">
        <v>136</v>
      </c>
      <c r="F1677" s="325" t="s">
        <v>137</v>
      </c>
      <c r="G1677" s="325">
        <v>926</v>
      </c>
      <c r="H1677" s="325" t="s">
        <v>303</v>
      </c>
      <c r="I1677" s="325" t="s">
        <v>304</v>
      </c>
      <c r="J1677" s="325" t="str">
        <f t="shared" si="52"/>
        <v>CharNorfolkTime in service2 years or more but less than 5 yearsTime in service2 years or more but less than 5 years</v>
      </c>
      <c r="K1677" s="325" t="s">
        <v>479</v>
      </c>
      <c r="L1677" s="325" t="s">
        <v>481</v>
      </c>
      <c r="M1677" s="325" t="str">
        <f t="shared" si="53"/>
        <v>Time in service2 years or more but less than 5 years</v>
      </c>
      <c r="N1677" s="325">
        <v>59.8</v>
      </c>
      <c r="O1677" s="325">
        <v>18.7</v>
      </c>
      <c r="P1677" s="325">
        <v>85</v>
      </c>
      <c r="Q1677" s="325">
        <v>19.7</v>
      </c>
    </row>
    <row r="1678" spans="1:17" x14ac:dyDescent="0.25">
      <c r="A1678" s="325">
        <v>201718</v>
      </c>
      <c r="B1678" s="325" t="s">
        <v>144</v>
      </c>
      <c r="C1678" s="325" t="s">
        <v>123</v>
      </c>
      <c r="D1678" s="325" t="s">
        <v>38</v>
      </c>
      <c r="E1678" s="325" t="s">
        <v>136</v>
      </c>
      <c r="F1678" s="325" t="s">
        <v>137</v>
      </c>
      <c r="G1678" s="325">
        <v>926</v>
      </c>
      <c r="H1678" s="325" t="s">
        <v>303</v>
      </c>
      <c r="I1678" s="325" t="s">
        <v>304</v>
      </c>
      <c r="J1678" s="325" t="str">
        <f t="shared" si="52"/>
        <v>CharNorfolkTime in service5 years or more but less than 10 yearsTime in service5 years or more but less than 10 years</v>
      </c>
      <c r="K1678" s="325" t="s">
        <v>479</v>
      </c>
      <c r="L1678" s="325" t="s">
        <v>482</v>
      </c>
      <c r="M1678" s="325" t="str">
        <f t="shared" si="53"/>
        <v>Time in service5 years or more but less than 10 years</v>
      </c>
      <c r="N1678" s="325">
        <v>60.5</v>
      </c>
      <c r="O1678" s="325">
        <v>18.899999999999999</v>
      </c>
      <c r="P1678" s="325">
        <v>85</v>
      </c>
      <c r="Q1678" s="325">
        <v>19.7</v>
      </c>
    </row>
    <row r="1679" spans="1:17" x14ac:dyDescent="0.25">
      <c r="A1679" s="325">
        <v>201718</v>
      </c>
      <c r="B1679" s="325" t="s">
        <v>144</v>
      </c>
      <c r="C1679" s="325" t="s">
        <v>123</v>
      </c>
      <c r="D1679" s="325" t="s">
        <v>38</v>
      </c>
      <c r="E1679" s="325" t="s">
        <v>136</v>
      </c>
      <c r="F1679" s="325" t="s">
        <v>137</v>
      </c>
      <c r="G1679" s="325">
        <v>926</v>
      </c>
      <c r="H1679" s="325" t="s">
        <v>303</v>
      </c>
      <c r="I1679" s="325" t="s">
        <v>304</v>
      </c>
      <c r="J1679" s="325" t="str">
        <f t="shared" si="52"/>
        <v>CharNorfolkTime in service10 years or more but less than 20 yearsTime in service10 years or more but less than 20 years</v>
      </c>
      <c r="K1679" s="325" t="s">
        <v>479</v>
      </c>
      <c r="L1679" s="325" t="s">
        <v>483</v>
      </c>
      <c r="M1679" s="325" t="str">
        <f t="shared" si="53"/>
        <v>Time in service10 years or more but less than 20 years</v>
      </c>
      <c r="N1679" s="325">
        <v>82.6</v>
      </c>
      <c r="O1679" s="325">
        <v>25.8</v>
      </c>
      <c r="P1679" s="325">
        <v>107</v>
      </c>
      <c r="Q1679" s="325">
        <v>24.8</v>
      </c>
    </row>
    <row r="1680" spans="1:17" x14ac:dyDescent="0.25">
      <c r="A1680" s="325">
        <v>201718</v>
      </c>
      <c r="B1680" s="325" t="s">
        <v>144</v>
      </c>
      <c r="C1680" s="325" t="s">
        <v>123</v>
      </c>
      <c r="D1680" s="325" t="s">
        <v>38</v>
      </c>
      <c r="E1680" s="325" t="s">
        <v>136</v>
      </c>
      <c r="F1680" s="325" t="s">
        <v>137</v>
      </c>
      <c r="G1680" s="325">
        <v>926</v>
      </c>
      <c r="H1680" s="325" t="s">
        <v>303</v>
      </c>
      <c r="I1680" s="325" t="s">
        <v>304</v>
      </c>
      <c r="J1680" s="325" t="str">
        <f t="shared" si="52"/>
        <v>CharNorfolkTime in service20 years or more but less than 30 yearsTime in service20 years or more but less than 30 years</v>
      </c>
      <c r="K1680" s="325" t="s">
        <v>479</v>
      </c>
      <c r="L1680" s="325" t="s">
        <v>484</v>
      </c>
      <c r="M1680" s="325" t="str">
        <f t="shared" si="53"/>
        <v>Time in service20 years or more but less than 30 years</v>
      </c>
      <c r="N1680" s="325">
        <v>27.7</v>
      </c>
      <c r="O1680" s="325">
        <v>8.6999999999999993</v>
      </c>
      <c r="P1680" s="325">
        <v>34</v>
      </c>
      <c r="Q1680" s="325">
        <v>7.9</v>
      </c>
    </row>
    <row r="1681" spans="1:17" x14ac:dyDescent="0.25">
      <c r="A1681" s="325">
        <v>201718</v>
      </c>
      <c r="B1681" s="325" t="s">
        <v>144</v>
      </c>
      <c r="C1681" s="325" t="s">
        <v>123</v>
      </c>
      <c r="D1681" s="325" t="s">
        <v>38</v>
      </c>
      <c r="E1681" s="325" t="s">
        <v>136</v>
      </c>
      <c r="F1681" s="325" t="s">
        <v>137</v>
      </c>
      <c r="G1681" s="325">
        <v>926</v>
      </c>
      <c r="H1681" s="325" t="s">
        <v>303</v>
      </c>
      <c r="I1681" s="325" t="s">
        <v>304</v>
      </c>
      <c r="J1681" s="325" t="str">
        <f t="shared" si="52"/>
        <v>CharNorfolkTime in service30 years or moreTime in service30 years or more</v>
      </c>
      <c r="K1681" s="325" t="s">
        <v>479</v>
      </c>
      <c r="L1681" s="325" t="s">
        <v>485</v>
      </c>
      <c r="M1681" s="325" t="str">
        <f t="shared" si="53"/>
        <v>Time in service30 years or more</v>
      </c>
      <c r="N1681" s="325">
        <v>10.1</v>
      </c>
      <c r="O1681" s="325">
        <v>3.2</v>
      </c>
      <c r="P1681" s="325">
        <v>11</v>
      </c>
      <c r="Q1681" s="325">
        <v>2.5</v>
      </c>
    </row>
    <row r="1682" spans="1:17" x14ac:dyDescent="0.25">
      <c r="A1682" s="325">
        <v>201718</v>
      </c>
      <c r="B1682" s="325" t="s">
        <v>144</v>
      </c>
      <c r="C1682" s="325" t="s">
        <v>123</v>
      </c>
      <c r="D1682" s="325" t="s">
        <v>38</v>
      </c>
      <c r="E1682" s="325" t="s">
        <v>136</v>
      </c>
      <c r="F1682" s="325" t="s">
        <v>137</v>
      </c>
      <c r="G1682" s="325">
        <v>874</v>
      </c>
      <c r="H1682" s="325" t="s">
        <v>305</v>
      </c>
      <c r="I1682" s="325" t="s">
        <v>306</v>
      </c>
      <c r="J1682" s="325" t="str">
        <f t="shared" si="52"/>
        <v>CharPeterboroughTime in serviceLess than 2 yearsTime in serviceLess than 2 years</v>
      </c>
      <c r="K1682" s="325" t="s">
        <v>479</v>
      </c>
      <c r="L1682" s="325" t="s">
        <v>480</v>
      </c>
      <c r="M1682" s="325" t="str">
        <f t="shared" si="53"/>
        <v>Time in serviceLess than 2 years</v>
      </c>
      <c r="N1682" s="325">
        <v>28.5</v>
      </c>
      <c r="O1682" s="325">
        <v>31.2</v>
      </c>
      <c r="P1682" s="325">
        <v>29</v>
      </c>
      <c r="Q1682" s="325">
        <v>30.2</v>
      </c>
    </row>
    <row r="1683" spans="1:17" x14ac:dyDescent="0.25">
      <c r="A1683" s="325">
        <v>201718</v>
      </c>
      <c r="B1683" s="325" t="s">
        <v>144</v>
      </c>
      <c r="C1683" s="325" t="s">
        <v>123</v>
      </c>
      <c r="D1683" s="325" t="s">
        <v>38</v>
      </c>
      <c r="E1683" s="325" t="s">
        <v>136</v>
      </c>
      <c r="F1683" s="325" t="s">
        <v>137</v>
      </c>
      <c r="G1683" s="325">
        <v>874</v>
      </c>
      <c r="H1683" s="325" t="s">
        <v>305</v>
      </c>
      <c r="I1683" s="325" t="s">
        <v>306</v>
      </c>
      <c r="J1683" s="325" t="str">
        <f t="shared" si="52"/>
        <v>CharPeterboroughTime in service2 years or more but less than 5 yearsTime in service2 years or more but less than 5 years</v>
      </c>
      <c r="K1683" s="325" t="s">
        <v>479</v>
      </c>
      <c r="L1683" s="325" t="s">
        <v>481</v>
      </c>
      <c r="M1683" s="325" t="str">
        <f t="shared" si="53"/>
        <v>Time in service2 years or more but less than 5 years</v>
      </c>
      <c r="N1683" s="325">
        <v>27.1</v>
      </c>
      <c r="O1683" s="325">
        <v>29.7</v>
      </c>
      <c r="P1683" s="325">
        <v>29</v>
      </c>
      <c r="Q1683" s="325">
        <v>30.2</v>
      </c>
    </row>
    <row r="1684" spans="1:17" x14ac:dyDescent="0.25">
      <c r="A1684" s="325">
        <v>201718</v>
      </c>
      <c r="B1684" s="325" t="s">
        <v>144</v>
      </c>
      <c r="C1684" s="325" t="s">
        <v>123</v>
      </c>
      <c r="D1684" s="325" t="s">
        <v>38</v>
      </c>
      <c r="E1684" s="325" t="s">
        <v>136</v>
      </c>
      <c r="F1684" s="325" t="s">
        <v>137</v>
      </c>
      <c r="G1684" s="325">
        <v>874</v>
      </c>
      <c r="H1684" s="325" t="s">
        <v>305</v>
      </c>
      <c r="I1684" s="325" t="s">
        <v>306</v>
      </c>
      <c r="J1684" s="325" t="str">
        <f t="shared" si="52"/>
        <v>CharPeterboroughTime in service5 years or more but less than 10 yearsTime in service5 years or more but less than 10 years</v>
      </c>
      <c r="K1684" s="325" t="s">
        <v>479</v>
      </c>
      <c r="L1684" s="325" t="s">
        <v>482</v>
      </c>
      <c r="M1684" s="325" t="str">
        <f t="shared" si="53"/>
        <v>Time in service5 years or more but less than 10 years</v>
      </c>
      <c r="N1684" s="325">
        <v>19.7</v>
      </c>
      <c r="O1684" s="325">
        <v>21.6</v>
      </c>
      <c r="P1684" s="325">
        <v>21</v>
      </c>
      <c r="Q1684" s="325">
        <v>21.9</v>
      </c>
    </row>
    <row r="1685" spans="1:17" x14ac:dyDescent="0.25">
      <c r="A1685" s="325">
        <v>201718</v>
      </c>
      <c r="B1685" s="325" t="s">
        <v>144</v>
      </c>
      <c r="C1685" s="325" t="s">
        <v>123</v>
      </c>
      <c r="D1685" s="325" t="s">
        <v>38</v>
      </c>
      <c r="E1685" s="325" t="s">
        <v>136</v>
      </c>
      <c r="F1685" s="325" t="s">
        <v>137</v>
      </c>
      <c r="G1685" s="325">
        <v>874</v>
      </c>
      <c r="H1685" s="325" t="s">
        <v>305</v>
      </c>
      <c r="I1685" s="325" t="s">
        <v>306</v>
      </c>
      <c r="J1685" s="325" t="str">
        <f t="shared" si="52"/>
        <v>CharPeterboroughTime in service10 years or more but less than 20 yearsTime in service10 years or more but less than 20 years</v>
      </c>
      <c r="K1685" s="325" t="s">
        <v>479</v>
      </c>
      <c r="L1685" s="325" t="s">
        <v>483</v>
      </c>
      <c r="M1685" s="325" t="str">
        <f t="shared" si="53"/>
        <v>Time in service10 years or more but less than 20 years</v>
      </c>
      <c r="N1685" s="325">
        <v>11.4</v>
      </c>
      <c r="O1685" s="325">
        <v>12.5</v>
      </c>
      <c r="P1685" s="325">
        <v>12</v>
      </c>
      <c r="Q1685" s="325">
        <v>12.5</v>
      </c>
    </row>
    <row r="1686" spans="1:17" x14ac:dyDescent="0.25">
      <c r="A1686" s="325">
        <v>201718</v>
      </c>
      <c r="B1686" s="325" t="s">
        <v>144</v>
      </c>
      <c r="C1686" s="325" t="s">
        <v>123</v>
      </c>
      <c r="D1686" s="325" t="s">
        <v>38</v>
      </c>
      <c r="E1686" s="325" t="s">
        <v>136</v>
      </c>
      <c r="F1686" s="325" t="s">
        <v>137</v>
      </c>
      <c r="G1686" s="325">
        <v>874</v>
      </c>
      <c r="H1686" s="325" t="s">
        <v>305</v>
      </c>
      <c r="I1686" s="325" t="s">
        <v>306</v>
      </c>
      <c r="J1686" s="325" t="str">
        <f t="shared" si="52"/>
        <v>CharPeterboroughTime in service20 years or more but less than 30 yearsTime in service20 years or more but less than 30 years</v>
      </c>
      <c r="K1686" s="325" t="s">
        <v>479</v>
      </c>
      <c r="L1686" s="325" t="s">
        <v>484</v>
      </c>
      <c r="M1686" s="325" t="str">
        <f t="shared" si="53"/>
        <v>Time in service20 years or more but less than 30 years</v>
      </c>
      <c r="N1686" s="325">
        <v>4.5</v>
      </c>
      <c r="O1686" s="325">
        <v>4.9000000000000004</v>
      </c>
      <c r="P1686" s="325">
        <v>5</v>
      </c>
      <c r="Q1686" s="325">
        <v>5.2</v>
      </c>
    </row>
    <row r="1687" spans="1:17" x14ac:dyDescent="0.25">
      <c r="A1687" s="325">
        <v>201718</v>
      </c>
      <c r="B1687" s="325" t="s">
        <v>144</v>
      </c>
      <c r="C1687" s="325" t="s">
        <v>123</v>
      </c>
      <c r="D1687" s="325" t="s">
        <v>38</v>
      </c>
      <c r="E1687" s="325" t="s">
        <v>136</v>
      </c>
      <c r="F1687" s="325" t="s">
        <v>137</v>
      </c>
      <c r="G1687" s="325">
        <v>874</v>
      </c>
      <c r="H1687" s="325" t="s">
        <v>305</v>
      </c>
      <c r="I1687" s="325" t="s">
        <v>306</v>
      </c>
      <c r="J1687" s="325" t="str">
        <f t="shared" si="52"/>
        <v>CharPeterboroughTime in service30 years or moreTime in service30 years or more</v>
      </c>
      <c r="K1687" s="325" t="s">
        <v>479</v>
      </c>
      <c r="L1687" s="325" t="s">
        <v>485</v>
      </c>
      <c r="M1687" s="325" t="str">
        <f t="shared" si="53"/>
        <v>Time in service30 years or more</v>
      </c>
      <c r="N1687" s="325">
        <v>0</v>
      </c>
      <c r="O1687" s="325">
        <v>0</v>
      </c>
      <c r="P1687" s="325">
        <v>0</v>
      </c>
      <c r="Q1687" s="325">
        <v>0</v>
      </c>
    </row>
    <row r="1688" spans="1:17" x14ac:dyDescent="0.25">
      <c r="A1688" s="325">
        <v>201718</v>
      </c>
      <c r="B1688" s="325" t="s">
        <v>144</v>
      </c>
      <c r="C1688" s="325" t="s">
        <v>123</v>
      </c>
      <c r="D1688" s="325" t="s">
        <v>38</v>
      </c>
      <c r="E1688" s="325" t="s">
        <v>136</v>
      </c>
      <c r="F1688" s="325" t="s">
        <v>137</v>
      </c>
      <c r="G1688" s="325">
        <v>882</v>
      </c>
      <c r="H1688" s="325" t="s">
        <v>307</v>
      </c>
      <c r="I1688" s="325" t="s">
        <v>308</v>
      </c>
      <c r="J1688" s="325" t="str">
        <f t="shared" si="52"/>
        <v>CharSouthend-on-SeaTime in serviceLess than 2 yearsTime in serviceLess than 2 years</v>
      </c>
      <c r="K1688" s="325" t="s">
        <v>479</v>
      </c>
      <c r="L1688" s="325" t="s">
        <v>480</v>
      </c>
      <c r="M1688" s="325" t="str">
        <f t="shared" si="53"/>
        <v>Time in serviceLess than 2 years</v>
      </c>
      <c r="N1688" s="325">
        <v>36.700000000000003</v>
      </c>
      <c r="O1688" s="325">
        <v>36.799999999999997</v>
      </c>
      <c r="P1688" s="325">
        <v>37</v>
      </c>
      <c r="Q1688" s="325">
        <v>35.6</v>
      </c>
    </row>
    <row r="1689" spans="1:17" x14ac:dyDescent="0.25">
      <c r="A1689" s="325">
        <v>201718</v>
      </c>
      <c r="B1689" s="325" t="s">
        <v>144</v>
      </c>
      <c r="C1689" s="325" t="s">
        <v>123</v>
      </c>
      <c r="D1689" s="325" t="s">
        <v>38</v>
      </c>
      <c r="E1689" s="325" t="s">
        <v>136</v>
      </c>
      <c r="F1689" s="325" t="s">
        <v>137</v>
      </c>
      <c r="G1689" s="325">
        <v>882</v>
      </c>
      <c r="H1689" s="325" t="s">
        <v>307</v>
      </c>
      <c r="I1689" s="325" t="s">
        <v>308</v>
      </c>
      <c r="J1689" s="325" t="str">
        <f t="shared" si="52"/>
        <v>CharSouthend-on-SeaTime in service2 years or more but less than 5 yearsTime in service2 years or more but less than 5 years</v>
      </c>
      <c r="K1689" s="325" t="s">
        <v>479</v>
      </c>
      <c r="L1689" s="325" t="s">
        <v>481</v>
      </c>
      <c r="M1689" s="325" t="str">
        <f t="shared" si="53"/>
        <v>Time in service2 years or more but less than 5 years</v>
      </c>
      <c r="N1689" s="325">
        <v>24.4</v>
      </c>
      <c r="O1689" s="325">
        <v>24.5</v>
      </c>
      <c r="P1689" s="325">
        <v>26</v>
      </c>
      <c r="Q1689" s="325">
        <v>25</v>
      </c>
    </row>
    <row r="1690" spans="1:17" x14ac:dyDescent="0.25">
      <c r="A1690" s="325">
        <v>201718</v>
      </c>
      <c r="B1690" s="325" t="s">
        <v>144</v>
      </c>
      <c r="C1690" s="325" t="s">
        <v>123</v>
      </c>
      <c r="D1690" s="325" t="s">
        <v>38</v>
      </c>
      <c r="E1690" s="325" t="s">
        <v>136</v>
      </c>
      <c r="F1690" s="325" t="s">
        <v>137</v>
      </c>
      <c r="G1690" s="325">
        <v>882</v>
      </c>
      <c r="H1690" s="325" t="s">
        <v>307</v>
      </c>
      <c r="I1690" s="325" t="s">
        <v>308</v>
      </c>
      <c r="J1690" s="325" t="str">
        <f t="shared" si="52"/>
        <v>CharSouthend-on-SeaTime in service5 years or more but less than 10 yearsTime in service5 years or more but less than 10 years</v>
      </c>
      <c r="K1690" s="325" t="s">
        <v>479</v>
      </c>
      <c r="L1690" s="325" t="s">
        <v>482</v>
      </c>
      <c r="M1690" s="325" t="str">
        <f t="shared" si="53"/>
        <v>Time in service5 years or more but less than 10 years</v>
      </c>
      <c r="N1690" s="325">
        <v>25.2</v>
      </c>
      <c r="O1690" s="325">
        <v>25.2</v>
      </c>
      <c r="P1690" s="325">
        <v>26</v>
      </c>
      <c r="Q1690" s="325">
        <v>25</v>
      </c>
    </row>
    <row r="1691" spans="1:17" x14ac:dyDescent="0.25">
      <c r="A1691" s="325">
        <v>201718</v>
      </c>
      <c r="B1691" s="325" t="s">
        <v>144</v>
      </c>
      <c r="C1691" s="325" t="s">
        <v>123</v>
      </c>
      <c r="D1691" s="325" t="s">
        <v>38</v>
      </c>
      <c r="E1691" s="325" t="s">
        <v>136</v>
      </c>
      <c r="F1691" s="325" t="s">
        <v>137</v>
      </c>
      <c r="G1691" s="325">
        <v>882</v>
      </c>
      <c r="H1691" s="325" t="s">
        <v>307</v>
      </c>
      <c r="I1691" s="325" t="s">
        <v>308</v>
      </c>
      <c r="J1691" s="325" t="str">
        <f t="shared" si="52"/>
        <v>CharSouthend-on-SeaTime in service10 years or more but less than 20 yearsTime in service10 years or more but less than 20 years</v>
      </c>
      <c r="K1691" s="325" t="s">
        <v>479</v>
      </c>
      <c r="L1691" s="325" t="s">
        <v>483</v>
      </c>
      <c r="M1691" s="325" t="str">
        <f t="shared" si="53"/>
        <v>Time in service10 years or more but less than 20 years</v>
      </c>
      <c r="N1691" s="325">
        <v>11</v>
      </c>
      <c r="O1691" s="325">
        <v>11</v>
      </c>
      <c r="P1691" s="325">
        <v>12</v>
      </c>
      <c r="Q1691" s="325">
        <v>11.5</v>
      </c>
    </row>
    <row r="1692" spans="1:17" x14ac:dyDescent="0.25">
      <c r="A1692" s="325">
        <v>201718</v>
      </c>
      <c r="B1692" s="325" t="s">
        <v>144</v>
      </c>
      <c r="C1692" s="325" t="s">
        <v>123</v>
      </c>
      <c r="D1692" s="325" t="s">
        <v>38</v>
      </c>
      <c r="E1692" s="325" t="s">
        <v>136</v>
      </c>
      <c r="F1692" s="325" t="s">
        <v>137</v>
      </c>
      <c r="G1692" s="325">
        <v>882</v>
      </c>
      <c r="H1692" s="325" t="s">
        <v>307</v>
      </c>
      <c r="I1692" s="325" t="s">
        <v>308</v>
      </c>
      <c r="J1692" s="325" t="str">
        <f t="shared" si="52"/>
        <v>CharSouthend-on-SeaTime in service20 years or more but less than 30 yearsTime in service20 years or more but less than 30 years</v>
      </c>
      <c r="K1692" s="325" t="s">
        <v>479</v>
      </c>
      <c r="L1692" s="325" t="s">
        <v>484</v>
      </c>
      <c r="M1692" s="325" t="str">
        <f t="shared" si="53"/>
        <v>Time in service20 years or more but less than 30 years</v>
      </c>
      <c r="N1692" s="325">
        <v>2</v>
      </c>
      <c r="O1692" s="325">
        <v>2</v>
      </c>
      <c r="P1692" s="325">
        <v>2</v>
      </c>
      <c r="Q1692" s="325">
        <v>1.9</v>
      </c>
    </row>
    <row r="1693" spans="1:17" x14ac:dyDescent="0.25">
      <c r="A1693" s="325">
        <v>201718</v>
      </c>
      <c r="B1693" s="325" t="s">
        <v>144</v>
      </c>
      <c r="C1693" s="325" t="s">
        <v>123</v>
      </c>
      <c r="D1693" s="325" t="s">
        <v>38</v>
      </c>
      <c r="E1693" s="325" t="s">
        <v>136</v>
      </c>
      <c r="F1693" s="325" t="s">
        <v>137</v>
      </c>
      <c r="G1693" s="325">
        <v>882</v>
      </c>
      <c r="H1693" s="325" t="s">
        <v>307</v>
      </c>
      <c r="I1693" s="325" t="s">
        <v>308</v>
      </c>
      <c r="J1693" s="325" t="str">
        <f t="shared" si="52"/>
        <v>CharSouthend-on-SeaTime in service30 years or moreTime in service30 years or more</v>
      </c>
      <c r="K1693" s="325" t="s">
        <v>479</v>
      </c>
      <c r="L1693" s="325" t="s">
        <v>485</v>
      </c>
      <c r="M1693" s="325" t="str">
        <f t="shared" si="53"/>
        <v>Time in service30 years or more</v>
      </c>
      <c r="N1693" s="325">
        <v>0.5</v>
      </c>
      <c r="O1693" s="325">
        <v>0.5</v>
      </c>
      <c r="P1693" s="325">
        <v>1</v>
      </c>
      <c r="Q1693" s="325">
        <v>1</v>
      </c>
    </row>
    <row r="1694" spans="1:17" x14ac:dyDescent="0.25">
      <c r="A1694" s="325">
        <v>201718</v>
      </c>
      <c r="B1694" s="325" t="s">
        <v>144</v>
      </c>
      <c r="C1694" s="325" t="s">
        <v>123</v>
      </c>
      <c r="D1694" s="325" t="s">
        <v>38</v>
      </c>
      <c r="E1694" s="325" t="s">
        <v>136</v>
      </c>
      <c r="F1694" s="325" t="s">
        <v>137</v>
      </c>
      <c r="G1694" s="325">
        <v>935</v>
      </c>
      <c r="H1694" s="325" t="s">
        <v>309</v>
      </c>
      <c r="I1694" s="325" t="s">
        <v>310</v>
      </c>
      <c r="J1694" s="325" t="str">
        <f t="shared" si="52"/>
        <v>CharSuffolkTime in serviceLess than 2 yearsTime in serviceLess than 2 years</v>
      </c>
      <c r="K1694" s="325" t="s">
        <v>479</v>
      </c>
      <c r="L1694" s="325" t="s">
        <v>480</v>
      </c>
      <c r="M1694" s="325" t="str">
        <f t="shared" si="53"/>
        <v>Time in serviceLess than 2 years</v>
      </c>
      <c r="N1694" s="325">
        <v>100.5</v>
      </c>
      <c r="O1694" s="325">
        <v>31.1</v>
      </c>
      <c r="P1694" s="325">
        <v>108</v>
      </c>
      <c r="Q1694" s="325">
        <v>30.7</v>
      </c>
    </row>
    <row r="1695" spans="1:17" x14ac:dyDescent="0.25">
      <c r="A1695" s="325">
        <v>201718</v>
      </c>
      <c r="B1695" s="325" t="s">
        <v>144</v>
      </c>
      <c r="C1695" s="325" t="s">
        <v>123</v>
      </c>
      <c r="D1695" s="325" t="s">
        <v>38</v>
      </c>
      <c r="E1695" s="325" t="s">
        <v>136</v>
      </c>
      <c r="F1695" s="325" t="s">
        <v>137</v>
      </c>
      <c r="G1695" s="325">
        <v>935</v>
      </c>
      <c r="H1695" s="325" t="s">
        <v>309</v>
      </c>
      <c r="I1695" s="325" t="s">
        <v>310</v>
      </c>
      <c r="J1695" s="325" t="str">
        <f t="shared" si="52"/>
        <v>CharSuffolkTime in service2 years or more but less than 5 yearsTime in service2 years or more but less than 5 years</v>
      </c>
      <c r="K1695" s="325" t="s">
        <v>479</v>
      </c>
      <c r="L1695" s="325" t="s">
        <v>481</v>
      </c>
      <c r="M1695" s="325" t="str">
        <f t="shared" si="53"/>
        <v>Time in service2 years or more but less than 5 years</v>
      </c>
      <c r="N1695" s="325">
        <v>86.2</v>
      </c>
      <c r="O1695" s="325">
        <v>26.7</v>
      </c>
      <c r="P1695" s="325">
        <v>92</v>
      </c>
      <c r="Q1695" s="325">
        <v>26.1</v>
      </c>
    </row>
    <row r="1696" spans="1:17" x14ac:dyDescent="0.25">
      <c r="A1696" s="325">
        <v>201718</v>
      </c>
      <c r="B1696" s="325" t="s">
        <v>144</v>
      </c>
      <c r="C1696" s="325" t="s">
        <v>123</v>
      </c>
      <c r="D1696" s="325" t="s">
        <v>38</v>
      </c>
      <c r="E1696" s="325" t="s">
        <v>136</v>
      </c>
      <c r="F1696" s="325" t="s">
        <v>137</v>
      </c>
      <c r="G1696" s="325">
        <v>935</v>
      </c>
      <c r="H1696" s="325" t="s">
        <v>309</v>
      </c>
      <c r="I1696" s="325" t="s">
        <v>310</v>
      </c>
      <c r="J1696" s="325" t="str">
        <f t="shared" si="52"/>
        <v>CharSuffolkTime in service5 years or more but less than 10 yearsTime in service5 years or more but less than 10 years</v>
      </c>
      <c r="K1696" s="325" t="s">
        <v>479</v>
      </c>
      <c r="L1696" s="325" t="s">
        <v>482</v>
      </c>
      <c r="M1696" s="325" t="str">
        <f t="shared" si="53"/>
        <v>Time in service5 years or more but less than 10 years</v>
      </c>
      <c r="N1696" s="325">
        <v>55.9</v>
      </c>
      <c r="O1696" s="325">
        <v>17.3</v>
      </c>
      <c r="P1696" s="325">
        <v>63</v>
      </c>
      <c r="Q1696" s="325">
        <v>17.899999999999999</v>
      </c>
    </row>
    <row r="1697" spans="1:17" x14ac:dyDescent="0.25">
      <c r="A1697" s="325">
        <v>201718</v>
      </c>
      <c r="B1697" s="325" t="s">
        <v>144</v>
      </c>
      <c r="C1697" s="325" t="s">
        <v>123</v>
      </c>
      <c r="D1697" s="325" t="s">
        <v>38</v>
      </c>
      <c r="E1697" s="325" t="s">
        <v>136</v>
      </c>
      <c r="F1697" s="325" t="s">
        <v>137</v>
      </c>
      <c r="G1697" s="325">
        <v>935</v>
      </c>
      <c r="H1697" s="325" t="s">
        <v>309</v>
      </c>
      <c r="I1697" s="325" t="s">
        <v>310</v>
      </c>
      <c r="J1697" s="325" t="str">
        <f t="shared" si="52"/>
        <v>CharSuffolkTime in service10 years or more but less than 20 yearsTime in service10 years or more but less than 20 years</v>
      </c>
      <c r="K1697" s="325" t="s">
        <v>479</v>
      </c>
      <c r="L1697" s="325" t="s">
        <v>483</v>
      </c>
      <c r="M1697" s="325" t="str">
        <f t="shared" si="53"/>
        <v>Time in service10 years or more but less than 20 years</v>
      </c>
      <c r="N1697" s="325">
        <v>55.5</v>
      </c>
      <c r="O1697" s="325">
        <v>17.2</v>
      </c>
      <c r="P1697" s="325">
        <v>61</v>
      </c>
      <c r="Q1697" s="325">
        <v>17.3</v>
      </c>
    </row>
    <row r="1698" spans="1:17" x14ac:dyDescent="0.25">
      <c r="A1698" s="325">
        <v>201718</v>
      </c>
      <c r="B1698" s="325" t="s">
        <v>144</v>
      </c>
      <c r="C1698" s="325" t="s">
        <v>123</v>
      </c>
      <c r="D1698" s="325" t="s">
        <v>38</v>
      </c>
      <c r="E1698" s="325" t="s">
        <v>136</v>
      </c>
      <c r="F1698" s="325" t="s">
        <v>137</v>
      </c>
      <c r="G1698" s="325">
        <v>935</v>
      </c>
      <c r="H1698" s="325" t="s">
        <v>309</v>
      </c>
      <c r="I1698" s="325" t="s">
        <v>310</v>
      </c>
      <c r="J1698" s="325" t="str">
        <f t="shared" si="52"/>
        <v>CharSuffolkTime in service20 years or more but less than 30 yearsTime in service20 years or more but less than 30 years</v>
      </c>
      <c r="K1698" s="325" t="s">
        <v>479</v>
      </c>
      <c r="L1698" s="325" t="s">
        <v>484</v>
      </c>
      <c r="M1698" s="325" t="str">
        <f t="shared" si="53"/>
        <v>Time in service20 years or more but less than 30 years</v>
      </c>
      <c r="N1698" s="325">
        <v>20.2</v>
      </c>
      <c r="O1698" s="325">
        <v>6.3</v>
      </c>
      <c r="P1698" s="325">
        <v>22</v>
      </c>
      <c r="Q1698" s="325">
        <v>6.3</v>
      </c>
    </row>
    <row r="1699" spans="1:17" x14ac:dyDescent="0.25">
      <c r="A1699" s="325">
        <v>201718</v>
      </c>
      <c r="B1699" s="325" t="s">
        <v>144</v>
      </c>
      <c r="C1699" s="325" t="s">
        <v>123</v>
      </c>
      <c r="D1699" s="325" t="s">
        <v>38</v>
      </c>
      <c r="E1699" s="325" t="s">
        <v>136</v>
      </c>
      <c r="F1699" s="325" t="s">
        <v>137</v>
      </c>
      <c r="G1699" s="325">
        <v>935</v>
      </c>
      <c r="H1699" s="325" t="s">
        <v>309</v>
      </c>
      <c r="I1699" s="325" t="s">
        <v>310</v>
      </c>
      <c r="J1699" s="325" t="str">
        <f t="shared" si="52"/>
        <v>CharSuffolkTime in service30 years or moreTime in service30 years or more</v>
      </c>
      <c r="K1699" s="325" t="s">
        <v>479</v>
      </c>
      <c r="L1699" s="325" t="s">
        <v>485</v>
      </c>
      <c r="M1699" s="325" t="str">
        <f t="shared" si="53"/>
        <v>Time in service30 years or more</v>
      </c>
      <c r="N1699" s="325">
        <v>4.3</v>
      </c>
      <c r="O1699" s="325">
        <v>1.3</v>
      </c>
      <c r="P1699" s="325">
        <v>6</v>
      </c>
      <c r="Q1699" s="325">
        <v>1.7</v>
      </c>
    </row>
    <row r="1700" spans="1:17" x14ac:dyDescent="0.25">
      <c r="A1700" s="325">
        <v>201718</v>
      </c>
      <c r="B1700" s="325" t="s">
        <v>144</v>
      </c>
      <c r="C1700" s="325" t="s">
        <v>123</v>
      </c>
      <c r="D1700" s="325" t="s">
        <v>38</v>
      </c>
      <c r="E1700" s="325" t="s">
        <v>136</v>
      </c>
      <c r="F1700" s="325" t="s">
        <v>137</v>
      </c>
      <c r="G1700" s="325">
        <v>883</v>
      </c>
      <c r="H1700" s="325" t="s">
        <v>311</v>
      </c>
      <c r="I1700" s="325" t="s">
        <v>312</v>
      </c>
      <c r="J1700" s="325" t="str">
        <f t="shared" si="52"/>
        <v>CharThurrockTime in serviceLess than 2 yearsTime in serviceLess than 2 years</v>
      </c>
      <c r="K1700" s="325" t="s">
        <v>479</v>
      </c>
      <c r="L1700" s="325" t="s">
        <v>480</v>
      </c>
      <c r="M1700" s="325" t="str">
        <f t="shared" si="53"/>
        <v>Time in serviceLess than 2 years</v>
      </c>
      <c r="N1700" s="325">
        <v>39</v>
      </c>
      <c r="O1700" s="325">
        <v>34.700000000000003</v>
      </c>
      <c r="P1700" s="325">
        <v>39</v>
      </c>
      <c r="Q1700" s="325">
        <v>34.200000000000003</v>
      </c>
    </row>
    <row r="1701" spans="1:17" x14ac:dyDescent="0.25">
      <c r="A1701" s="325">
        <v>201718</v>
      </c>
      <c r="B1701" s="325" t="s">
        <v>144</v>
      </c>
      <c r="C1701" s="325" t="s">
        <v>123</v>
      </c>
      <c r="D1701" s="325" t="s">
        <v>38</v>
      </c>
      <c r="E1701" s="325" t="s">
        <v>136</v>
      </c>
      <c r="F1701" s="325" t="s">
        <v>137</v>
      </c>
      <c r="G1701" s="325">
        <v>883</v>
      </c>
      <c r="H1701" s="325" t="s">
        <v>311</v>
      </c>
      <c r="I1701" s="325" t="s">
        <v>312</v>
      </c>
      <c r="J1701" s="325" t="str">
        <f t="shared" si="52"/>
        <v>CharThurrockTime in service2 years or more but less than 5 yearsTime in service2 years or more but less than 5 years</v>
      </c>
      <c r="K1701" s="325" t="s">
        <v>479</v>
      </c>
      <c r="L1701" s="325" t="s">
        <v>481</v>
      </c>
      <c r="M1701" s="325" t="str">
        <f t="shared" si="53"/>
        <v>Time in service2 years or more but less than 5 years</v>
      </c>
      <c r="N1701" s="325">
        <v>29.6</v>
      </c>
      <c r="O1701" s="325">
        <v>26.3</v>
      </c>
      <c r="P1701" s="325">
        <v>30</v>
      </c>
      <c r="Q1701" s="325">
        <v>26.3</v>
      </c>
    </row>
    <row r="1702" spans="1:17" x14ac:dyDescent="0.25">
      <c r="A1702" s="325">
        <v>201718</v>
      </c>
      <c r="B1702" s="325" t="s">
        <v>144</v>
      </c>
      <c r="C1702" s="325" t="s">
        <v>123</v>
      </c>
      <c r="D1702" s="325" t="s">
        <v>38</v>
      </c>
      <c r="E1702" s="325" t="s">
        <v>136</v>
      </c>
      <c r="F1702" s="325" t="s">
        <v>137</v>
      </c>
      <c r="G1702" s="325">
        <v>883</v>
      </c>
      <c r="H1702" s="325" t="s">
        <v>311</v>
      </c>
      <c r="I1702" s="325" t="s">
        <v>312</v>
      </c>
      <c r="J1702" s="325" t="str">
        <f t="shared" si="52"/>
        <v>CharThurrockTime in service5 years or more but less than 10 yearsTime in service5 years or more but less than 10 years</v>
      </c>
      <c r="K1702" s="325" t="s">
        <v>479</v>
      </c>
      <c r="L1702" s="325" t="s">
        <v>482</v>
      </c>
      <c r="M1702" s="325" t="str">
        <f t="shared" si="53"/>
        <v>Time in service5 years or more but less than 10 years</v>
      </c>
      <c r="N1702" s="325">
        <v>15.8</v>
      </c>
      <c r="O1702" s="325">
        <v>14.1</v>
      </c>
      <c r="P1702" s="325">
        <v>16</v>
      </c>
      <c r="Q1702" s="325">
        <v>14</v>
      </c>
    </row>
    <row r="1703" spans="1:17" x14ac:dyDescent="0.25">
      <c r="A1703" s="325">
        <v>201718</v>
      </c>
      <c r="B1703" s="325" t="s">
        <v>144</v>
      </c>
      <c r="C1703" s="325" t="s">
        <v>123</v>
      </c>
      <c r="D1703" s="325" t="s">
        <v>38</v>
      </c>
      <c r="E1703" s="325" t="s">
        <v>136</v>
      </c>
      <c r="F1703" s="325" t="s">
        <v>137</v>
      </c>
      <c r="G1703" s="325">
        <v>883</v>
      </c>
      <c r="H1703" s="325" t="s">
        <v>311</v>
      </c>
      <c r="I1703" s="325" t="s">
        <v>312</v>
      </c>
      <c r="J1703" s="325" t="str">
        <f t="shared" si="52"/>
        <v>CharThurrockTime in service10 years or more but less than 20 yearsTime in service10 years or more but less than 20 years</v>
      </c>
      <c r="K1703" s="325" t="s">
        <v>479</v>
      </c>
      <c r="L1703" s="325" t="s">
        <v>483</v>
      </c>
      <c r="M1703" s="325" t="str">
        <f t="shared" si="53"/>
        <v>Time in service10 years or more but less than 20 years</v>
      </c>
      <c r="N1703" s="325">
        <v>21.2</v>
      </c>
      <c r="O1703" s="325">
        <v>18.8</v>
      </c>
      <c r="P1703" s="325">
        <v>22</v>
      </c>
      <c r="Q1703" s="325">
        <v>19.3</v>
      </c>
    </row>
    <row r="1704" spans="1:17" x14ac:dyDescent="0.25">
      <c r="A1704" s="325">
        <v>201718</v>
      </c>
      <c r="B1704" s="325" t="s">
        <v>144</v>
      </c>
      <c r="C1704" s="325" t="s">
        <v>123</v>
      </c>
      <c r="D1704" s="325" t="s">
        <v>38</v>
      </c>
      <c r="E1704" s="325" t="s">
        <v>136</v>
      </c>
      <c r="F1704" s="325" t="s">
        <v>137</v>
      </c>
      <c r="G1704" s="325">
        <v>883</v>
      </c>
      <c r="H1704" s="325" t="s">
        <v>311</v>
      </c>
      <c r="I1704" s="325" t="s">
        <v>312</v>
      </c>
      <c r="J1704" s="325" t="str">
        <f t="shared" si="52"/>
        <v>CharThurrockTime in service20 years or more but less than 30 yearsTime in service20 years or more but less than 30 years</v>
      </c>
      <c r="K1704" s="325" t="s">
        <v>479</v>
      </c>
      <c r="L1704" s="325" t="s">
        <v>484</v>
      </c>
      <c r="M1704" s="325" t="str">
        <f t="shared" si="53"/>
        <v>Time in service20 years or more but less than 30 years</v>
      </c>
      <c r="N1704" s="325">
        <v>4.8</v>
      </c>
      <c r="O1704" s="325">
        <v>4.3</v>
      </c>
      <c r="P1704" s="325">
        <v>5</v>
      </c>
      <c r="Q1704" s="325">
        <v>4.4000000000000004</v>
      </c>
    </row>
    <row r="1705" spans="1:17" x14ac:dyDescent="0.25">
      <c r="A1705" s="325">
        <v>201718</v>
      </c>
      <c r="B1705" s="325" t="s">
        <v>144</v>
      </c>
      <c r="C1705" s="325" t="s">
        <v>123</v>
      </c>
      <c r="D1705" s="325" t="s">
        <v>38</v>
      </c>
      <c r="E1705" s="325" t="s">
        <v>136</v>
      </c>
      <c r="F1705" s="325" t="s">
        <v>137</v>
      </c>
      <c r="G1705" s="325">
        <v>883</v>
      </c>
      <c r="H1705" s="325" t="s">
        <v>311</v>
      </c>
      <c r="I1705" s="325" t="s">
        <v>312</v>
      </c>
      <c r="J1705" s="325" t="str">
        <f t="shared" si="52"/>
        <v>CharThurrockTime in service30 years or moreTime in service30 years or more</v>
      </c>
      <c r="K1705" s="325" t="s">
        <v>479</v>
      </c>
      <c r="L1705" s="325" t="s">
        <v>485</v>
      </c>
      <c r="M1705" s="325" t="str">
        <f t="shared" si="53"/>
        <v>Time in service30 years or more</v>
      </c>
      <c r="N1705" s="325">
        <v>2</v>
      </c>
      <c r="O1705" s="325">
        <v>1.8</v>
      </c>
      <c r="P1705" s="325">
        <v>2</v>
      </c>
      <c r="Q1705" s="325">
        <v>1.8</v>
      </c>
    </row>
    <row r="1706" spans="1:17" x14ac:dyDescent="0.25">
      <c r="A1706" s="325">
        <v>201718</v>
      </c>
      <c r="B1706" s="325" t="s">
        <v>144</v>
      </c>
      <c r="C1706" s="325" t="s">
        <v>123</v>
      </c>
      <c r="D1706" s="325" t="s">
        <v>38</v>
      </c>
      <c r="E1706" s="325" t="s">
        <v>138</v>
      </c>
      <c r="F1706" s="325" t="s">
        <v>23</v>
      </c>
      <c r="G1706" s="325">
        <v>867</v>
      </c>
      <c r="H1706" s="325" t="s">
        <v>313</v>
      </c>
      <c r="I1706" s="325" t="s">
        <v>0</v>
      </c>
      <c r="J1706" s="325" t="str">
        <f t="shared" si="52"/>
        <v>CharBracknell ForestTime in serviceLess than 2 yearsTime in serviceLess than 2 years</v>
      </c>
      <c r="K1706" s="325" t="s">
        <v>479</v>
      </c>
      <c r="L1706" s="325" t="s">
        <v>480</v>
      </c>
      <c r="M1706" s="325" t="str">
        <f t="shared" si="53"/>
        <v>Time in serviceLess than 2 years</v>
      </c>
      <c r="N1706" s="325">
        <v>26</v>
      </c>
      <c r="O1706" s="325">
        <v>36.299999999999997</v>
      </c>
      <c r="P1706" s="325">
        <v>26</v>
      </c>
      <c r="Q1706" s="325">
        <v>34.200000000000003</v>
      </c>
    </row>
    <row r="1707" spans="1:17" x14ac:dyDescent="0.25">
      <c r="A1707" s="325">
        <v>201718</v>
      </c>
      <c r="B1707" s="325" t="s">
        <v>144</v>
      </c>
      <c r="C1707" s="325" t="s">
        <v>123</v>
      </c>
      <c r="D1707" s="325" t="s">
        <v>38</v>
      </c>
      <c r="E1707" s="325" t="s">
        <v>138</v>
      </c>
      <c r="F1707" s="325" t="s">
        <v>23</v>
      </c>
      <c r="G1707" s="325">
        <v>867</v>
      </c>
      <c r="H1707" s="325" t="s">
        <v>313</v>
      </c>
      <c r="I1707" s="325" t="s">
        <v>0</v>
      </c>
      <c r="J1707" s="325" t="str">
        <f t="shared" si="52"/>
        <v>CharBracknell ForestTime in service2 years or more but less than 5 yearsTime in service2 years or more but less than 5 years</v>
      </c>
      <c r="K1707" s="325" t="s">
        <v>479</v>
      </c>
      <c r="L1707" s="325" t="s">
        <v>481</v>
      </c>
      <c r="M1707" s="325" t="str">
        <f t="shared" si="53"/>
        <v>Time in service2 years or more but less than 5 years</v>
      </c>
      <c r="N1707" s="325">
        <v>26</v>
      </c>
      <c r="O1707" s="325">
        <v>36.299999999999997</v>
      </c>
      <c r="P1707" s="325">
        <v>28</v>
      </c>
      <c r="Q1707" s="325">
        <v>36.799999999999997</v>
      </c>
    </row>
    <row r="1708" spans="1:17" x14ac:dyDescent="0.25">
      <c r="A1708" s="325">
        <v>201718</v>
      </c>
      <c r="B1708" s="325" t="s">
        <v>144</v>
      </c>
      <c r="C1708" s="325" t="s">
        <v>123</v>
      </c>
      <c r="D1708" s="325" t="s">
        <v>38</v>
      </c>
      <c r="E1708" s="325" t="s">
        <v>138</v>
      </c>
      <c r="F1708" s="325" t="s">
        <v>23</v>
      </c>
      <c r="G1708" s="325">
        <v>867</v>
      </c>
      <c r="H1708" s="325" t="s">
        <v>313</v>
      </c>
      <c r="I1708" s="325" t="s">
        <v>0</v>
      </c>
      <c r="J1708" s="325" t="str">
        <f t="shared" si="52"/>
        <v>CharBracknell ForestTime in service5 years or more but less than 10 yearsTime in service5 years or more but less than 10 years</v>
      </c>
      <c r="K1708" s="325" t="s">
        <v>479</v>
      </c>
      <c r="L1708" s="325" t="s">
        <v>482</v>
      </c>
      <c r="M1708" s="325" t="str">
        <f t="shared" si="53"/>
        <v>Time in service5 years or more but less than 10 years</v>
      </c>
      <c r="N1708" s="325">
        <v>11.6</v>
      </c>
      <c r="O1708" s="325">
        <v>16.2</v>
      </c>
      <c r="P1708" s="325">
        <v>13</v>
      </c>
      <c r="Q1708" s="325">
        <v>17.100000000000001</v>
      </c>
    </row>
    <row r="1709" spans="1:17" x14ac:dyDescent="0.25">
      <c r="A1709" s="325">
        <v>201718</v>
      </c>
      <c r="B1709" s="325" t="s">
        <v>144</v>
      </c>
      <c r="C1709" s="325" t="s">
        <v>123</v>
      </c>
      <c r="D1709" s="325" t="s">
        <v>38</v>
      </c>
      <c r="E1709" s="325" t="s">
        <v>138</v>
      </c>
      <c r="F1709" s="325" t="s">
        <v>23</v>
      </c>
      <c r="G1709" s="325">
        <v>867</v>
      </c>
      <c r="H1709" s="325" t="s">
        <v>313</v>
      </c>
      <c r="I1709" s="325" t="s">
        <v>0</v>
      </c>
      <c r="J1709" s="325" t="str">
        <f t="shared" si="52"/>
        <v>CharBracknell ForestTime in service10 years or more but less than 20 yearsTime in service10 years or more but less than 20 years</v>
      </c>
      <c r="K1709" s="325" t="s">
        <v>479</v>
      </c>
      <c r="L1709" s="325" t="s">
        <v>483</v>
      </c>
      <c r="M1709" s="325" t="str">
        <f t="shared" si="53"/>
        <v>Time in service10 years or more but less than 20 years</v>
      </c>
      <c r="N1709" s="325">
        <v>6</v>
      </c>
      <c r="O1709" s="325">
        <v>8.4</v>
      </c>
      <c r="P1709" s="325">
        <v>6</v>
      </c>
      <c r="Q1709" s="325">
        <v>7.9</v>
      </c>
    </row>
    <row r="1710" spans="1:17" x14ac:dyDescent="0.25">
      <c r="A1710" s="325">
        <v>201718</v>
      </c>
      <c r="B1710" s="325" t="s">
        <v>144</v>
      </c>
      <c r="C1710" s="325" t="s">
        <v>123</v>
      </c>
      <c r="D1710" s="325" t="s">
        <v>38</v>
      </c>
      <c r="E1710" s="325" t="s">
        <v>138</v>
      </c>
      <c r="F1710" s="325" t="s">
        <v>23</v>
      </c>
      <c r="G1710" s="325">
        <v>867</v>
      </c>
      <c r="H1710" s="325" t="s">
        <v>313</v>
      </c>
      <c r="I1710" s="325" t="s">
        <v>0</v>
      </c>
      <c r="J1710" s="325" t="str">
        <f t="shared" si="52"/>
        <v>CharBracknell ForestTime in service20 years or more but less than 30 yearsTime in service20 years or more but less than 30 years</v>
      </c>
      <c r="K1710" s="325" t="s">
        <v>479</v>
      </c>
      <c r="L1710" s="325" t="s">
        <v>484</v>
      </c>
      <c r="M1710" s="325" t="str">
        <f t="shared" si="53"/>
        <v>Time in service20 years or more but less than 30 years</v>
      </c>
      <c r="N1710" s="325">
        <v>0.6</v>
      </c>
      <c r="O1710" s="325">
        <v>0.8</v>
      </c>
      <c r="P1710" s="325">
        <v>1</v>
      </c>
      <c r="Q1710" s="325">
        <v>1.3</v>
      </c>
    </row>
    <row r="1711" spans="1:17" x14ac:dyDescent="0.25">
      <c r="A1711" s="325">
        <v>201718</v>
      </c>
      <c r="B1711" s="325" t="s">
        <v>144</v>
      </c>
      <c r="C1711" s="325" t="s">
        <v>123</v>
      </c>
      <c r="D1711" s="325" t="s">
        <v>38</v>
      </c>
      <c r="E1711" s="325" t="s">
        <v>138</v>
      </c>
      <c r="F1711" s="325" t="s">
        <v>23</v>
      </c>
      <c r="G1711" s="325">
        <v>867</v>
      </c>
      <c r="H1711" s="325" t="s">
        <v>313</v>
      </c>
      <c r="I1711" s="325" t="s">
        <v>0</v>
      </c>
      <c r="J1711" s="325" t="str">
        <f t="shared" si="52"/>
        <v>CharBracknell ForestTime in service30 years or moreTime in service30 years or more</v>
      </c>
      <c r="K1711" s="325" t="s">
        <v>479</v>
      </c>
      <c r="L1711" s="325" t="s">
        <v>485</v>
      </c>
      <c r="M1711" s="325" t="str">
        <f t="shared" si="53"/>
        <v>Time in service30 years or more</v>
      </c>
      <c r="N1711" s="325">
        <v>1.5</v>
      </c>
      <c r="O1711" s="325">
        <v>2.1</v>
      </c>
      <c r="P1711" s="325">
        <v>2</v>
      </c>
      <c r="Q1711" s="325">
        <v>2.6</v>
      </c>
    </row>
    <row r="1712" spans="1:17" x14ac:dyDescent="0.25">
      <c r="A1712" s="325">
        <v>201718</v>
      </c>
      <c r="B1712" s="325" t="s">
        <v>144</v>
      </c>
      <c r="C1712" s="325" t="s">
        <v>123</v>
      </c>
      <c r="D1712" s="325" t="s">
        <v>38</v>
      </c>
      <c r="E1712" s="325" t="s">
        <v>138</v>
      </c>
      <c r="F1712" s="325" t="s">
        <v>23</v>
      </c>
      <c r="G1712" s="325">
        <v>846</v>
      </c>
      <c r="H1712" s="325" t="s">
        <v>314</v>
      </c>
      <c r="I1712" s="325" t="s">
        <v>315</v>
      </c>
      <c r="J1712" s="325" t="str">
        <f t="shared" si="52"/>
        <v>CharBrighton and HoveTime in serviceLess than 2 yearsTime in serviceLess than 2 years</v>
      </c>
      <c r="K1712" s="325" t="s">
        <v>479</v>
      </c>
      <c r="L1712" s="325" t="s">
        <v>480</v>
      </c>
      <c r="M1712" s="325" t="str">
        <f t="shared" si="53"/>
        <v>Time in serviceLess than 2 years</v>
      </c>
      <c r="N1712" s="325">
        <v>109</v>
      </c>
      <c r="O1712" s="325">
        <v>50.5</v>
      </c>
      <c r="P1712" s="325">
        <v>120</v>
      </c>
      <c r="Q1712" s="325">
        <v>49.2</v>
      </c>
    </row>
    <row r="1713" spans="1:17" x14ac:dyDescent="0.25">
      <c r="A1713" s="325">
        <v>201718</v>
      </c>
      <c r="B1713" s="325" t="s">
        <v>144</v>
      </c>
      <c r="C1713" s="325" t="s">
        <v>123</v>
      </c>
      <c r="D1713" s="325" t="s">
        <v>38</v>
      </c>
      <c r="E1713" s="325" t="s">
        <v>138</v>
      </c>
      <c r="F1713" s="325" t="s">
        <v>23</v>
      </c>
      <c r="G1713" s="325">
        <v>846</v>
      </c>
      <c r="H1713" s="325" t="s">
        <v>314</v>
      </c>
      <c r="I1713" s="325" t="s">
        <v>315</v>
      </c>
      <c r="J1713" s="325" t="str">
        <f t="shared" si="52"/>
        <v>CharBrighton and HoveTime in service2 years or more but less than 5 yearsTime in service2 years or more but less than 5 years</v>
      </c>
      <c r="K1713" s="325" t="s">
        <v>479</v>
      </c>
      <c r="L1713" s="325" t="s">
        <v>481</v>
      </c>
      <c r="M1713" s="325" t="str">
        <f t="shared" si="53"/>
        <v>Time in service2 years or more but less than 5 years</v>
      </c>
      <c r="N1713" s="325">
        <v>70.2</v>
      </c>
      <c r="O1713" s="325">
        <v>32.5</v>
      </c>
      <c r="P1713" s="325">
        <v>79</v>
      </c>
      <c r="Q1713" s="325">
        <v>32.4</v>
      </c>
    </row>
    <row r="1714" spans="1:17" x14ac:dyDescent="0.25">
      <c r="A1714" s="325">
        <v>201718</v>
      </c>
      <c r="B1714" s="325" t="s">
        <v>144</v>
      </c>
      <c r="C1714" s="325" t="s">
        <v>123</v>
      </c>
      <c r="D1714" s="325" t="s">
        <v>38</v>
      </c>
      <c r="E1714" s="325" t="s">
        <v>138</v>
      </c>
      <c r="F1714" s="325" t="s">
        <v>23</v>
      </c>
      <c r="G1714" s="325">
        <v>846</v>
      </c>
      <c r="H1714" s="325" t="s">
        <v>314</v>
      </c>
      <c r="I1714" s="325" t="s">
        <v>315</v>
      </c>
      <c r="J1714" s="325" t="str">
        <f t="shared" si="52"/>
        <v>CharBrighton and HoveTime in service5 years or more but less than 10 yearsTime in service5 years or more but less than 10 years</v>
      </c>
      <c r="K1714" s="325" t="s">
        <v>479</v>
      </c>
      <c r="L1714" s="325" t="s">
        <v>482</v>
      </c>
      <c r="M1714" s="325" t="str">
        <f t="shared" si="53"/>
        <v>Time in service5 years or more but less than 10 years</v>
      </c>
      <c r="N1714" s="325">
        <v>27.2</v>
      </c>
      <c r="O1714" s="325">
        <v>12.6</v>
      </c>
      <c r="P1714" s="325">
        <v>33</v>
      </c>
      <c r="Q1714" s="325">
        <v>13.5</v>
      </c>
    </row>
    <row r="1715" spans="1:17" x14ac:dyDescent="0.25">
      <c r="A1715" s="325">
        <v>201718</v>
      </c>
      <c r="B1715" s="325" t="s">
        <v>144</v>
      </c>
      <c r="C1715" s="325" t="s">
        <v>123</v>
      </c>
      <c r="D1715" s="325" t="s">
        <v>38</v>
      </c>
      <c r="E1715" s="325" t="s">
        <v>138</v>
      </c>
      <c r="F1715" s="325" t="s">
        <v>23</v>
      </c>
      <c r="G1715" s="325">
        <v>846</v>
      </c>
      <c r="H1715" s="325" t="s">
        <v>314</v>
      </c>
      <c r="I1715" s="325" t="s">
        <v>315</v>
      </c>
      <c r="J1715" s="325" t="str">
        <f t="shared" si="52"/>
        <v>CharBrighton and HoveTime in service10 years or more but less than 20 yearsTime in service10 years or more but less than 20 years</v>
      </c>
      <c r="K1715" s="325" t="s">
        <v>479</v>
      </c>
      <c r="L1715" s="325" t="s">
        <v>483</v>
      </c>
      <c r="M1715" s="325" t="str">
        <f t="shared" si="53"/>
        <v>Time in service10 years or more but less than 20 years</v>
      </c>
      <c r="N1715" s="325">
        <v>8.8000000000000007</v>
      </c>
      <c r="O1715" s="325">
        <v>4.0999999999999996</v>
      </c>
      <c r="P1715" s="325">
        <v>11</v>
      </c>
      <c r="Q1715" s="325">
        <v>4.5</v>
      </c>
    </row>
    <row r="1716" spans="1:17" x14ac:dyDescent="0.25">
      <c r="A1716" s="325">
        <v>201718</v>
      </c>
      <c r="B1716" s="325" t="s">
        <v>144</v>
      </c>
      <c r="C1716" s="325" t="s">
        <v>123</v>
      </c>
      <c r="D1716" s="325" t="s">
        <v>38</v>
      </c>
      <c r="E1716" s="325" t="s">
        <v>138</v>
      </c>
      <c r="F1716" s="325" t="s">
        <v>23</v>
      </c>
      <c r="G1716" s="325">
        <v>846</v>
      </c>
      <c r="H1716" s="325" t="s">
        <v>314</v>
      </c>
      <c r="I1716" s="325" t="s">
        <v>315</v>
      </c>
      <c r="J1716" s="325" t="str">
        <f t="shared" si="52"/>
        <v>CharBrighton and HoveTime in service20 years or more but less than 30 yearsTime in service20 years or more but less than 30 years</v>
      </c>
      <c r="K1716" s="325" t="s">
        <v>479</v>
      </c>
      <c r="L1716" s="325" t="s">
        <v>484</v>
      </c>
      <c r="M1716" s="325" t="str">
        <f t="shared" si="53"/>
        <v>Time in service20 years or more but less than 30 years</v>
      </c>
      <c r="N1716" s="325">
        <v>0</v>
      </c>
      <c r="O1716" s="325">
        <v>0</v>
      </c>
      <c r="P1716" s="325">
        <v>0</v>
      </c>
      <c r="Q1716" s="325">
        <v>0</v>
      </c>
    </row>
    <row r="1717" spans="1:17" x14ac:dyDescent="0.25">
      <c r="A1717" s="325">
        <v>201718</v>
      </c>
      <c r="B1717" s="325" t="s">
        <v>144</v>
      </c>
      <c r="C1717" s="325" t="s">
        <v>123</v>
      </c>
      <c r="D1717" s="325" t="s">
        <v>38</v>
      </c>
      <c r="E1717" s="325" t="s">
        <v>138</v>
      </c>
      <c r="F1717" s="325" t="s">
        <v>23</v>
      </c>
      <c r="G1717" s="325">
        <v>846</v>
      </c>
      <c r="H1717" s="325" t="s">
        <v>314</v>
      </c>
      <c r="I1717" s="325" t="s">
        <v>315</v>
      </c>
      <c r="J1717" s="325" t="str">
        <f t="shared" si="52"/>
        <v>CharBrighton and HoveTime in service30 years or moreTime in service30 years or more</v>
      </c>
      <c r="K1717" s="325" t="s">
        <v>479</v>
      </c>
      <c r="L1717" s="325" t="s">
        <v>485</v>
      </c>
      <c r="M1717" s="325" t="str">
        <f t="shared" si="53"/>
        <v>Time in service30 years or more</v>
      </c>
      <c r="N1717" s="325">
        <v>0.6</v>
      </c>
      <c r="O1717" s="325">
        <v>0.3</v>
      </c>
      <c r="P1717" s="325">
        <v>1</v>
      </c>
      <c r="Q1717" s="325">
        <v>0.4</v>
      </c>
    </row>
    <row r="1718" spans="1:17" x14ac:dyDescent="0.25">
      <c r="A1718" s="325">
        <v>201718</v>
      </c>
      <c r="B1718" s="325" t="s">
        <v>144</v>
      </c>
      <c r="C1718" s="325" t="s">
        <v>123</v>
      </c>
      <c r="D1718" s="325" t="s">
        <v>38</v>
      </c>
      <c r="E1718" s="325" t="s">
        <v>138</v>
      </c>
      <c r="F1718" s="325" t="s">
        <v>23</v>
      </c>
      <c r="G1718" s="325">
        <v>825</v>
      </c>
      <c r="H1718" s="325" t="s">
        <v>316</v>
      </c>
      <c r="I1718" s="325" t="s">
        <v>8</v>
      </c>
      <c r="J1718" s="325" t="str">
        <f t="shared" si="52"/>
        <v>CharBuckinghamshireTime in serviceLess than 2 yearsTime in serviceLess than 2 years</v>
      </c>
      <c r="K1718" s="325" t="s">
        <v>479</v>
      </c>
      <c r="L1718" s="325" t="s">
        <v>480</v>
      </c>
      <c r="M1718" s="325" t="str">
        <f t="shared" si="53"/>
        <v>Time in serviceLess than 2 years</v>
      </c>
      <c r="N1718" s="325">
        <v>107.6</v>
      </c>
      <c r="O1718" s="325">
        <v>49.3</v>
      </c>
      <c r="P1718" s="325">
        <v>112</v>
      </c>
      <c r="Q1718" s="325">
        <v>47.5</v>
      </c>
    </row>
    <row r="1719" spans="1:17" x14ac:dyDescent="0.25">
      <c r="A1719" s="325">
        <v>201718</v>
      </c>
      <c r="B1719" s="325" t="s">
        <v>144</v>
      </c>
      <c r="C1719" s="325" t="s">
        <v>123</v>
      </c>
      <c r="D1719" s="325" t="s">
        <v>38</v>
      </c>
      <c r="E1719" s="325" t="s">
        <v>138</v>
      </c>
      <c r="F1719" s="325" t="s">
        <v>23</v>
      </c>
      <c r="G1719" s="325">
        <v>825</v>
      </c>
      <c r="H1719" s="325" t="s">
        <v>316</v>
      </c>
      <c r="I1719" s="325" t="s">
        <v>8</v>
      </c>
      <c r="J1719" s="325" t="str">
        <f t="shared" si="52"/>
        <v>CharBuckinghamshireTime in service2 years or more but less than 5 yearsTime in service2 years or more but less than 5 years</v>
      </c>
      <c r="K1719" s="325" t="s">
        <v>479</v>
      </c>
      <c r="L1719" s="325" t="s">
        <v>481</v>
      </c>
      <c r="M1719" s="325" t="str">
        <f t="shared" si="53"/>
        <v>Time in service2 years or more but less than 5 years</v>
      </c>
      <c r="N1719" s="325">
        <v>87.5</v>
      </c>
      <c r="O1719" s="325">
        <v>40.1</v>
      </c>
      <c r="P1719" s="325">
        <v>97</v>
      </c>
      <c r="Q1719" s="325">
        <v>41.1</v>
      </c>
    </row>
    <row r="1720" spans="1:17" x14ac:dyDescent="0.25">
      <c r="A1720" s="325">
        <v>201718</v>
      </c>
      <c r="B1720" s="325" t="s">
        <v>144</v>
      </c>
      <c r="C1720" s="325" t="s">
        <v>123</v>
      </c>
      <c r="D1720" s="325" t="s">
        <v>38</v>
      </c>
      <c r="E1720" s="325" t="s">
        <v>138</v>
      </c>
      <c r="F1720" s="325" t="s">
        <v>23</v>
      </c>
      <c r="G1720" s="325">
        <v>825</v>
      </c>
      <c r="H1720" s="325" t="s">
        <v>316</v>
      </c>
      <c r="I1720" s="325" t="s">
        <v>8</v>
      </c>
      <c r="J1720" s="325" t="str">
        <f t="shared" si="52"/>
        <v>CharBuckinghamshireTime in service5 years or more but less than 10 yearsTime in service5 years or more but less than 10 years</v>
      </c>
      <c r="K1720" s="325" t="s">
        <v>479</v>
      </c>
      <c r="L1720" s="325" t="s">
        <v>482</v>
      </c>
      <c r="M1720" s="325" t="str">
        <f t="shared" si="53"/>
        <v>Time in service5 years or more but less than 10 years</v>
      </c>
      <c r="N1720" s="325">
        <v>14.5</v>
      </c>
      <c r="O1720" s="325">
        <v>6.7</v>
      </c>
      <c r="P1720" s="325">
        <v>16</v>
      </c>
      <c r="Q1720" s="325">
        <v>6.8</v>
      </c>
    </row>
    <row r="1721" spans="1:17" x14ac:dyDescent="0.25">
      <c r="A1721" s="325">
        <v>201718</v>
      </c>
      <c r="B1721" s="325" t="s">
        <v>144</v>
      </c>
      <c r="C1721" s="325" t="s">
        <v>123</v>
      </c>
      <c r="D1721" s="325" t="s">
        <v>38</v>
      </c>
      <c r="E1721" s="325" t="s">
        <v>138</v>
      </c>
      <c r="F1721" s="325" t="s">
        <v>23</v>
      </c>
      <c r="G1721" s="325">
        <v>825</v>
      </c>
      <c r="H1721" s="325" t="s">
        <v>316</v>
      </c>
      <c r="I1721" s="325" t="s">
        <v>8</v>
      </c>
      <c r="J1721" s="325" t="str">
        <f t="shared" si="52"/>
        <v>CharBuckinghamshireTime in service10 years or more but less than 20 yearsTime in service10 years or more but less than 20 years</v>
      </c>
      <c r="K1721" s="325" t="s">
        <v>479</v>
      </c>
      <c r="L1721" s="325" t="s">
        <v>483</v>
      </c>
      <c r="M1721" s="325" t="str">
        <f t="shared" si="53"/>
        <v>Time in service10 years or more but less than 20 years</v>
      </c>
      <c r="N1721" s="325">
        <v>8.5</v>
      </c>
      <c r="O1721" s="325">
        <v>3.9</v>
      </c>
      <c r="P1721" s="325">
        <v>11</v>
      </c>
      <c r="Q1721" s="325">
        <v>4.7</v>
      </c>
    </row>
    <row r="1722" spans="1:17" x14ac:dyDescent="0.25">
      <c r="A1722" s="325">
        <v>201718</v>
      </c>
      <c r="B1722" s="325" t="s">
        <v>144</v>
      </c>
      <c r="C1722" s="325" t="s">
        <v>123</v>
      </c>
      <c r="D1722" s="325" t="s">
        <v>38</v>
      </c>
      <c r="E1722" s="325" t="s">
        <v>138</v>
      </c>
      <c r="F1722" s="325" t="s">
        <v>23</v>
      </c>
      <c r="G1722" s="325">
        <v>825</v>
      </c>
      <c r="H1722" s="325" t="s">
        <v>316</v>
      </c>
      <c r="I1722" s="325" t="s">
        <v>8</v>
      </c>
      <c r="J1722" s="325" t="str">
        <f t="shared" si="52"/>
        <v>CharBuckinghamshireTime in service20 years or more but less than 30 yearsTime in service20 years or more but less than 30 years</v>
      </c>
      <c r="K1722" s="325" t="s">
        <v>479</v>
      </c>
      <c r="L1722" s="325" t="s">
        <v>484</v>
      </c>
      <c r="M1722" s="325" t="str">
        <f t="shared" si="53"/>
        <v>Time in service20 years or more but less than 30 years</v>
      </c>
      <c r="N1722" s="325">
        <v>0</v>
      </c>
      <c r="O1722" s="325">
        <v>0</v>
      </c>
      <c r="P1722" s="325">
        <v>0</v>
      </c>
      <c r="Q1722" s="325">
        <v>0</v>
      </c>
    </row>
    <row r="1723" spans="1:17" x14ac:dyDescent="0.25">
      <c r="A1723" s="325">
        <v>201718</v>
      </c>
      <c r="B1723" s="325" t="s">
        <v>144</v>
      </c>
      <c r="C1723" s="325" t="s">
        <v>123</v>
      </c>
      <c r="D1723" s="325" t="s">
        <v>38</v>
      </c>
      <c r="E1723" s="325" t="s">
        <v>138</v>
      </c>
      <c r="F1723" s="325" t="s">
        <v>23</v>
      </c>
      <c r="G1723" s="325">
        <v>825</v>
      </c>
      <c r="H1723" s="325" t="s">
        <v>316</v>
      </c>
      <c r="I1723" s="325" t="s">
        <v>8</v>
      </c>
      <c r="J1723" s="325" t="str">
        <f t="shared" si="52"/>
        <v>CharBuckinghamshireTime in service30 years or moreTime in service30 years or more</v>
      </c>
      <c r="K1723" s="325" t="s">
        <v>479</v>
      </c>
      <c r="L1723" s="325" t="s">
        <v>485</v>
      </c>
      <c r="M1723" s="325" t="str">
        <f t="shared" si="53"/>
        <v>Time in service30 years or more</v>
      </c>
      <c r="N1723" s="325">
        <v>0</v>
      </c>
      <c r="O1723" s="325">
        <v>0</v>
      </c>
      <c r="P1723" s="325">
        <v>0</v>
      </c>
      <c r="Q1723" s="325">
        <v>0</v>
      </c>
    </row>
    <row r="1724" spans="1:17" x14ac:dyDescent="0.25">
      <c r="A1724" s="325">
        <v>201718</v>
      </c>
      <c r="B1724" s="325" t="s">
        <v>144</v>
      </c>
      <c r="C1724" s="325" t="s">
        <v>123</v>
      </c>
      <c r="D1724" s="325" t="s">
        <v>38</v>
      </c>
      <c r="E1724" s="325" t="s">
        <v>138</v>
      </c>
      <c r="F1724" s="325" t="s">
        <v>23</v>
      </c>
      <c r="G1724" s="325">
        <v>845</v>
      </c>
      <c r="H1724" s="325" t="s">
        <v>317</v>
      </c>
      <c r="I1724" s="325" t="s">
        <v>4</v>
      </c>
      <c r="J1724" s="325" t="str">
        <f t="shared" si="52"/>
        <v>CharEast SussexTime in serviceLess than 2 yearsTime in serviceLess than 2 years</v>
      </c>
      <c r="K1724" s="325" t="s">
        <v>479</v>
      </c>
      <c r="L1724" s="325" t="s">
        <v>480</v>
      </c>
      <c r="M1724" s="325" t="str">
        <f t="shared" si="53"/>
        <v>Time in serviceLess than 2 years</v>
      </c>
      <c r="N1724" s="325">
        <v>73</v>
      </c>
      <c r="O1724" s="325">
        <v>23.3</v>
      </c>
      <c r="P1724" s="325">
        <v>81</v>
      </c>
      <c r="Q1724" s="325">
        <v>23.3</v>
      </c>
    </row>
    <row r="1725" spans="1:17" x14ac:dyDescent="0.25">
      <c r="A1725" s="325">
        <v>201718</v>
      </c>
      <c r="B1725" s="325" t="s">
        <v>144</v>
      </c>
      <c r="C1725" s="325" t="s">
        <v>123</v>
      </c>
      <c r="D1725" s="325" t="s">
        <v>38</v>
      </c>
      <c r="E1725" s="325" t="s">
        <v>138</v>
      </c>
      <c r="F1725" s="325" t="s">
        <v>23</v>
      </c>
      <c r="G1725" s="325">
        <v>845</v>
      </c>
      <c r="H1725" s="325" t="s">
        <v>317</v>
      </c>
      <c r="I1725" s="325" t="s">
        <v>4</v>
      </c>
      <c r="J1725" s="325" t="str">
        <f t="shared" si="52"/>
        <v>CharEast SussexTime in service2 years or more but less than 5 yearsTime in service2 years or more but less than 5 years</v>
      </c>
      <c r="K1725" s="325" t="s">
        <v>479</v>
      </c>
      <c r="L1725" s="325" t="s">
        <v>481</v>
      </c>
      <c r="M1725" s="325" t="str">
        <f t="shared" si="53"/>
        <v>Time in service2 years or more but less than 5 years</v>
      </c>
      <c r="N1725" s="325">
        <v>59.6</v>
      </c>
      <c r="O1725" s="325">
        <v>19</v>
      </c>
      <c r="P1725" s="325">
        <v>66</v>
      </c>
      <c r="Q1725" s="325">
        <v>19</v>
      </c>
    </row>
    <row r="1726" spans="1:17" x14ac:dyDescent="0.25">
      <c r="A1726" s="325">
        <v>201718</v>
      </c>
      <c r="B1726" s="325" t="s">
        <v>144</v>
      </c>
      <c r="C1726" s="325" t="s">
        <v>123</v>
      </c>
      <c r="D1726" s="325" t="s">
        <v>38</v>
      </c>
      <c r="E1726" s="325" t="s">
        <v>138</v>
      </c>
      <c r="F1726" s="325" t="s">
        <v>23</v>
      </c>
      <c r="G1726" s="325">
        <v>845</v>
      </c>
      <c r="H1726" s="325" t="s">
        <v>317</v>
      </c>
      <c r="I1726" s="325" t="s">
        <v>4</v>
      </c>
      <c r="J1726" s="325" t="str">
        <f t="shared" si="52"/>
        <v>CharEast SussexTime in service5 years or more but less than 10 yearsTime in service5 years or more but less than 10 years</v>
      </c>
      <c r="K1726" s="325" t="s">
        <v>479</v>
      </c>
      <c r="L1726" s="325" t="s">
        <v>482</v>
      </c>
      <c r="M1726" s="325" t="str">
        <f t="shared" si="53"/>
        <v>Time in service5 years or more but less than 10 years</v>
      </c>
      <c r="N1726" s="325">
        <v>95.4</v>
      </c>
      <c r="O1726" s="325">
        <v>30.4</v>
      </c>
      <c r="P1726" s="325">
        <v>107</v>
      </c>
      <c r="Q1726" s="325">
        <v>30.7</v>
      </c>
    </row>
    <row r="1727" spans="1:17" x14ac:dyDescent="0.25">
      <c r="A1727" s="325">
        <v>201718</v>
      </c>
      <c r="B1727" s="325" t="s">
        <v>144</v>
      </c>
      <c r="C1727" s="325" t="s">
        <v>123</v>
      </c>
      <c r="D1727" s="325" t="s">
        <v>38</v>
      </c>
      <c r="E1727" s="325" t="s">
        <v>138</v>
      </c>
      <c r="F1727" s="325" t="s">
        <v>23</v>
      </c>
      <c r="G1727" s="325">
        <v>845</v>
      </c>
      <c r="H1727" s="325" t="s">
        <v>317</v>
      </c>
      <c r="I1727" s="325" t="s">
        <v>4</v>
      </c>
      <c r="J1727" s="325" t="str">
        <f t="shared" si="52"/>
        <v>CharEast SussexTime in service10 years or more but less than 20 yearsTime in service10 years or more but less than 20 years</v>
      </c>
      <c r="K1727" s="325" t="s">
        <v>479</v>
      </c>
      <c r="L1727" s="325" t="s">
        <v>483</v>
      </c>
      <c r="M1727" s="325" t="str">
        <f t="shared" si="53"/>
        <v>Time in service10 years or more but less than 20 years</v>
      </c>
      <c r="N1727" s="325">
        <v>55.6</v>
      </c>
      <c r="O1727" s="325">
        <v>17.7</v>
      </c>
      <c r="P1727" s="325">
        <v>62</v>
      </c>
      <c r="Q1727" s="325">
        <v>17.8</v>
      </c>
    </row>
    <row r="1728" spans="1:17" x14ac:dyDescent="0.25">
      <c r="A1728" s="325">
        <v>201718</v>
      </c>
      <c r="B1728" s="325" t="s">
        <v>144</v>
      </c>
      <c r="C1728" s="325" t="s">
        <v>123</v>
      </c>
      <c r="D1728" s="325" t="s">
        <v>38</v>
      </c>
      <c r="E1728" s="325" t="s">
        <v>138</v>
      </c>
      <c r="F1728" s="325" t="s">
        <v>23</v>
      </c>
      <c r="G1728" s="325">
        <v>845</v>
      </c>
      <c r="H1728" s="325" t="s">
        <v>317</v>
      </c>
      <c r="I1728" s="325" t="s">
        <v>4</v>
      </c>
      <c r="J1728" s="325" t="str">
        <f t="shared" si="52"/>
        <v>CharEast SussexTime in service20 years or more but less than 30 yearsTime in service20 years or more but less than 30 years</v>
      </c>
      <c r="K1728" s="325" t="s">
        <v>479</v>
      </c>
      <c r="L1728" s="325" t="s">
        <v>484</v>
      </c>
      <c r="M1728" s="325" t="str">
        <f t="shared" si="53"/>
        <v>Time in service20 years or more but less than 30 years</v>
      </c>
      <c r="N1728" s="325">
        <v>25.5</v>
      </c>
      <c r="O1728" s="325">
        <v>8.1</v>
      </c>
      <c r="P1728" s="325">
        <v>27</v>
      </c>
      <c r="Q1728" s="325">
        <v>7.8</v>
      </c>
    </row>
    <row r="1729" spans="1:17" x14ac:dyDescent="0.25">
      <c r="A1729" s="325">
        <v>201718</v>
      </c>
      <c r="B1729" s="325" t="s">
        <v>144</v>
      </c>
      <c r="C1729" s="325" t="s">
        <v>123</v>
      </c>
      <c r="D1729" s="325" t="s">
        <v>38</v>
      </c>
      <c r="E1729" s="325" t="s">
        <v>138</v>
      </c>
      <c r="F1729" s="325" t="s">
        <v>23</v>
      </c>
      <c r="G1729" s="325">
        <v>845</v>
      </c>
      <c r="H1729" s="325" t="s">
        <v>317</v>
      </c>
      <c r="I1729" s="325" t="s">
        <v>4</v>
      </c>
      <c r="J1729" s="325" t="str">
        <f t="shared" si="52"/>
        <v>CharEast SussexTime in service30 years or moreTime in service30 years or more</v>
      </c>
      <c r="K1729" s="325" t="s">
        <v>479</v>
      </c>
      <c r="L1729" s="325" t="s">
        <v>485</v>
      </c>
      <c r="M1729" s="325" t="str">
        <f t="shared" si="53"/>
        <v>Time in service30 years or more</v>
      </c>
      <c r="N1729" s="325">
        <v>4.3</v>
      </c>
      <c r="O1729" s="325">
        <v>1.4</v>
      </c>
      <c r="P1729" s="325">
        <v>5</v>
      </c>
      <c r="Q1729" s="325">
        <v>1.4</v>
      </c>
    </row>
    <row r="1730" spans="1:17" x14ac:dyDescent="0.25">
      <c r="A1730" s="325">
        <v>201718</v>
      </c>
      <c r="B1730" s="325" t="s">
        <v>144</v>
      </c>
      <c r="C1730" s="325" t="s">
        <v>123</v>
      </c>
      <c r="D1730" s="325" t="s">
        <v>38</v>
      </c>
      <c r="E1730" s="325" t="s">
        <v>138</v>
      </c>
      <c r="F1730" s="325" t="s">
        <v>23</v>
      </c>
      <c r="G1730" s="325">
        <v>850</v>
      </c>
      <c r="H1730" s="325" t="s">
        <v>318</v>
      </c>
      <c r="I1730" s="325" t="s">
        <v>6</v>
      </c>
      <c r="J1730" s="325" t="str">
        <f t="shared" si="52"/>
        <v>CharHampshireTime in serviceLess than 2 yearsTime in serviceLess than 2 years</v>
      </c>
      <c r="K1730" s="325" t="s">
        <v>479</v>
      </c>
      <c r="L1730" s="325" t="s">
        <v>480</v>
      </c>
      <c r="M1730" s="325" t="str">
        <f t="shared" si="53"/>
        <v>Time in serviceLess than 2 years</v>
      </c>
      <c r="N1730" s="325">
        <v>152.30000000000001</v>
      </c>
      <c r="O1730" s="325">
        <v>32.9</v>
      </c>
      <c r="P1730" s="325">
        <v>156</v>
      </c>
      <c r="Q1730" s="325">
        <v>31.5</v>
      </c>
    </row>
    <row r="1731" spans="1:17" x14ac:dyDescent="0.25">
      <c r="A1731" s="325">
        <v>201718</v>
      </c>
      <c r="B1731" s="325" t="s">
        <v>144</v>
      </c>
      <c r="C1731" s="325" t="s">
        <v>123</v>
      </c>
      <c r="D1731" s="325" t="s">
        <v>38</v>
      </c>
      <c r="E1731" s="325" t="s">
        <v>138</v>
      </c>
      <c r="F1731" s="325" t="s">
        <v>23</v>
      </c>
      <c r="G1731" s="325">
        <v>850</v>
      </c>
      <c r="H1731" s="325" t="s">
        <v>318</v>
      </c>
      <c r="I1731" s="325" t="s">
        <v>6</v>
      </c>
      <c r="J1731" s="325" t="str">
        <f t="shared" ref="J1731:J1794" si="54">CONCATENATE("Char",I1731,K1731,L1731,M1731)</f>
        <v>CharHampshireTime in service2 years or more but less than 5 yearsTime in service2 years or more but less than 5 years</v>
      </c>
      <c r="K1731" s="325" t="s">
        <v>479</v>
      </c>
      <c r="L1731" s="325" t="s">
        <v>481</v>
      </c>
      <c r="M1731" s="325" t="str">
        <f t="shared" ref="M1731:M1794" si="55">CONCATENATE(K1731,L1731,)</f>
        <v>Time in service2 years or more but less than 5 years</v>
      </c>
      <c r="N1731" s="325">
        <v>106</v>
      </c>
      <c r="O1731" s="325">
        <v>22.9</v>
      </c>
      <c r="P1731" s="325">
        <v>111</v>
      </c>
      <c r="Q1731" s="325">
        <v>22.4</v>
      </c>
    </row>
    <row r="1732" spans="1:17" x14ac:dyDescent="0.25">
      <c r="A1732" s="325">
        <v>201718</v>
      </c>
      <c r="B1732" s="325" t="s">
        <v>144</v>
      </c>
      <c r="C1732" s="325" t="s">
        <v>123</v>
      </c>
      <c r="D1732" s="325" t="s">
        <v>38</v>
      </c>
      <c r="E1732" s="325" t="s">
        <v>138</v>
      </c>
      <c r="F1732" s="325" t="s">
        <v>23</v>
      </c>
      <c r="G1732" s="325">
        <v>850</v>
      </c>
      <c r="H1732" s="325" t="s">
        <v>318</v>
      </c>
      <c r="I1732" s="325" t="s">
        <v>6</v>
      </c>
      <c r="J1732" s="325" t="str">
        <f t="shared" si="54"/>
        <v>CharHampshireTime in service5 years or more but less than 10 yearsTime in service5 years or more but less than 10 years</v>
      </c>
      <c r="K1732" s="325" t="s">
        <v>479</v>
      </c>
      <c r="L1732" s="325" t="s">
        <v>482</v>
      </c>
      <c r="M1732" s="325" t="str">
        <f t="shared" si="55"/>
        <v>Time in service5 years or more but less than 10 years</v>
      </c>
      <c r="N1732" s="325">
        <v>67</v>
      </c>
      <c r="O1732" s="325">
        <v>14.5</v>
      </c>
      <c r="P1732" s="325">
        <v>76</v>
      </c>
      <c r="Q1732" s="325">
        <v>15.4</v>
      </c>
    </row>
    <row r="1733" spans="1:17" x14ac:dyDescent="0.25">
      <c r="A1733" s="325">
        <v>201718</v>
      </c>
      <c r="B1733" s="325" t="s">
        <v>144</v>
      </c>
      <c r="C1733" s="325" t="s">
        <v>123</v>
      </c>
      <c r="D1733" s="325" t="s">
        <v>38</v>
      </c>
      <c r="E1733" s="325" t="s">
        <v>138</v>
      </c>
      <c r="F1733" s="325" t="s">
        <v>23</v>
      </c>
      <c r="G1733" s="325">
        <v>850</v>
      </c>
      <c r="H1733" s="325" t="s">
        <v>318</v>
      </c>
      <c r="I1733" s="325" t="s">
        <v>6</v>
      </c>
      <c r="J1733" s="325" t="str">
        <f t="shared" si="54"/>
        <v>CharHampshireTime in service10 years or more but less than 20 yearsTime in service10 years or more but less than 20 years</v>
      </c>
      <c r="K1733" s="325" t="s">
        <v>479</v>
      </c>
      <c r="L1733" s="325" t="s">
        <v>483</v>
      </c>
      <c r="M1733" s="325" t="str">
        <f t="shared" si="55"/>
        <v>Time in service10 years or more but less than 20 years</v>
      </c>
      <c r="N1733" s="325">
        <v>97.5</v>
      </c>
      <c r="O1733" s="325">
        <v>21.1</v>
      </c>
      <c r="P1733" s="325">
        <v>108</v>
      </c>
      <c r="Q1733" s="325">
        <v>21.8</v>
      </c>
    </row>
    <row r="1734" spans="1:17" x14ac:dyDescent="0.25">
      <c r="A1734" s="325">
        <v>201718</v>
      </c>
      <c r="B1734" s="325" t="s">
        <v>144</v>
      </c>
      <c r="C1734" s="325" t="s">
        <v>123</v>
      </c>
      <c r="D1734" s="325" t="s">
        <v>38</v>
      </c>
      <c r="E1734" s="325" t="s">
        <v>138</v>
      </c>
      <c r="F1734" s="325" t="s">
        <v>23</v>
      </c>
      <c r="G1734" s="325">
        <v>850</v>
      </c>
      <c r="H1734" s="325" t="s">
        <v>318</v>
      </c>
      <c r="I1734" s="325" t="s">
        <v>6</v>
      </c>
      <c r="J1734" s="325" t="str">
        <f t="shared" si="54"/>
        <v>CharHampshireTime in service20 years or more but less than 30 yearsTime in service20 years or more but less than 30 years</v>
      </c>
      <c r="K1734" s="325" t="s">
        <v>479</v>
      </c>
      <c r="L1734" s="325" t="s">
        <v>484</v>
      </c>
      <c r="M1734" s="325" t="str">
        <f t="shared" si="55"/>
        <v>Time in service20 years or more but less than 30 years</v>
      </c>
      <c r="N1734" s="325">
        <v>33.299999999999997</v>
      </c>
      <c r="O1734" s="325">
        <v>7.2</v>
      </c>
      <c r="P1734" s="325">
        <v>36</v>
      </c>
      <c r="Q1734" s="325">
        <v>7.3</v>
      </c>
    </row>
    <row r="1735" spans="1:17" x14ac:dyDescent="0.25">
      <c r="A1735" s="325">
        <v>201718</v>
      </c>
      <c r="B1735" s="325" t="s">
        <v>144</v>
      </c>
      <c r="C1735" s="325" t="s">
        <v>123</v>
      </c>
      <c r="D1735" s="325" t="s">
        <v>38</v>
      </c>
      <c r="E1735" s="325" t="s">
        <v>138</v>
      </c>
      <c r="F1735" s="325" t="s">
        <v>23</v>
      </c>
      <c r="G1735" s="325">
        <v>850</v>
      </c>
      <c r="H1735" s="325" t="s">
        <v>318</v>
      </c>
      <c r="I1735" s="325" t="s">
        <v>6</v>
      </c>
      <c r="J1735" s="325" t="str">
        <f t="shared" si="54"/>
        <v>CharHampshireTime in service30 years or moreTime in service30 years or more</v>
      </c>
      <c r="K1735" s="325" t="s">
        <v>479</v>
      </c>
      <c r="L1735" s="325" t="s">
        <v>485</v>
      </c>
      <c r="M1735" s="325" t="str">
        <f t="shared" si="55"/>
        <v>Time in service30 years or more</v>
      </c>
      <c r="N1735" s="325">
        <v>6.5</v>
      </c>
      <c r="O1735" s="325">
        <v>1.4</v>
      </c>
      <c r="P1735" s="325">
        <v>8</v>
      </c>
      <c r="Q1735" s="325">
        <v>1.6</v>
      </c>
    </row>
    <row r="1736" spans="1:17" x14ac:dyDescent="0.25">
      <c r="A1736" s="325">
        <v>201718</v>
      </c>
      <c r="B1736" s="325" t="s">
        <v>144</v>
      </c>
      <c r="C1736" s="325" t="s">
        <v>123</v>
      </c>
      <c r="D1736" s="325" t="s">
        <v>38</v>
      </c>
      <c r="E1736" s="325" t="s">
        <v>138</v>
      </c>
      <c r="F1736" s="325" t="s">
        <v>23</v>
      </c>
      <c r="G1736" s="325">
        <v>921</v>
      </c>
      <c r="H1736" s="325" t="s">
        <v>319</v>
      </c>
      <c r="I1736" s="325" t="s">
        <v>1</v>
      </c>
      <c r="J1736" s="325" t="str">
        <f t="shared" si="54"/>
        <v>CharIsle of WightTime in serviceLess than 2 yearsTime in serviceLess than 2 years</v>
      </c>
      <c r="K1736" s="325" t="s">
        <v>479</v>
      </c>
      <c r="L1736" s="325" t="s">
        <v>480</v>
      </c>
      <c r="M1736" s="325" t="str">
        <f t="shared" si="55"/>
        <v>Time in serviceLess than 2 years</v>
      </c>
      <c r="N1736" s="325">
        <v>20.2</v>
      </c>
      <c r="O1736" s="325">
        <v>28.4</v>
      </c>
      <c r="P1736" s="325">
        <v>21</v>
      </c>
      <c r="Q1736" s="325">
        <v>28</v>
      </c>
    </row>
    <row r="1737" spans="1:17" x14ac:dyDescent="0.25">
      <c r="A1737" s="325">
        <v>201718</v>
      </c>
      <c r="B1737" s="325" t="s">
        <v>144</v>
      </c>
      <c r="C1737" s="325" t="s">
        <v>123</v>
      </c>
      <c r="D1737" s="325" t="s">
        <v>38</v>
      </c>
      <c r="E1737" s="325" t="s">
        <v>138</v>
      </c>
      <c r="F1737" s="325" t="s">
        <v>23</v>
      </c>
      <c r="G1737" s="325">
        <v>921</v>
      </c>
      <c r="H1737" s="325" t="s">
        <v>319</v>
      </c>
      <c r="I1737" s="325" t="s">
        <v>1</v>
      </c>
      <c r="J1737" s="325" t="str">
        <f t="shared" si="54"/>
        <v>CharIsle of WightTime in service2 years or more but less than 5 yearsTime in service2 years or more but less than 5 years</v>
      </c>
      <c r="K1737" s="325" t="s">
        <v>479</v>
      </c>
      <c r="L1737" s="325" t="s">
        <v>481</v>
      </c>
      <c r="M1737" s="325" t="str">
        <f t="shared" si="55"/>
        <v>Time in service2 years or more but less than 5 years</v>
      </c>
      <c r="N1737" s="325">
        <v>14.3</v>
      </c>
      <c r="O1737" s="325">
        <v>20.100000000000001</v>
      </c>
      <c r="P1737" s="325">
        <v>15</v>
      </c>
      <c r="Q1737" s="325">
        <v>20</v>
      </c>
    </row>
    <row r="1738" spans="1:17" x14ac:dyDescent="0.25">
      <c r="A1738" s="325">
        <v>201718</v>
      </c>
      <c r="B1738" s="325" t="s">
        <v>144</v>
      </c>
      <c r="C1738" s="325" t="s">
        <v>123</v>
      </c>
      <c r="D1738" s="325" t="s">
        <v>38</v>
      </c>
      <c r="E1738" s="325" t="s">
        <v>138</v>
      </c>
      <c r="F1738" s="325" t="s">
        <v>23</v>
      </c>
      <c r="G1738" s="325">
        <v>921</v>
      </c>
      <c r="H1738" s="325" t="s">
        <v>319</v>
      </c>
      <c r="I1738" s="325" t="s">
        <v>1</v>
      </c>
      <c r="J1738" s="325" t="str">
        <f t="shared" si="54"/>
        <v>CharIsle of WightTime in service5 years or more but less than 10 yearsTime in service5 years or more but less than 10 years</v>
      </c>
      <c r="K1738" s="325" t="s">
        <v>479</v>
      </c>
      <c r="L1738" s="325" t="s">
        <v>482</v>
      </c>
      <c r="M1738" s="325" t="str">
        <f t="shared" si="55"/>
        <v>Time in service5 years or more but less than 10 years</v>
      </c>
      <c r="N1738" s="325">
        <v>16.2</v>
      </c>
      <c r="O1738" s="325">
        <v>22.8</v>
      </c>
      <c r="P1738" s="325">
        <v>18</v>
      </c>
      <c r="Q1738" s="325">
        <v>24</v>
      </c>
    </row>
    <row r="1739" spans="1:17" x14ac:dyDescent="0.25">
      <c r="A1739" s="325">
        <v>201718</v>
      </c>
      <c r="B1739" s="325" t="s">
        <v>144</v>
      </c>
      <c r="C1739" s="325" t="s">
        <v>123</v>
      </c>
      <c r="D1739" s="325" t="s">
        <v>38</v>
      </c>
      <c r="E1739" s="325" t="s">
        <v>138</v>
      </c>
      <c r="F1739" s="325" t="s">
        <v>23</v>
      </c>
      <c r="G1739" s="325">
        <v>921</v>
      </c>
      <c r="H1739" s="325" t="s">
        <v>319</v>
      </c>
      <c r="I1739" s="325" t="s">
        <v>1</v>
      </c>
      <c r="J1739" s="325" t="str">
        <f t="shared" si="54"/>
        <v>CharIsle of WightTime in service10 years or more but less than 20 yearsTime in service10 years or more but less than 20 years</v>
      </c>
      <c r="K1739" s="325" t="s">
        <v>479</v>
      </c>
      <c r="L1739" s="325" t="s">
        <v>483</v>
      </c>
      <c r="M1739" s="325" t="str">
        <f t="shared" si="55"/>
        <v>Time in service10 years or more but less than 20 years</v>
      </c>
      <c r="N1739" s="325">
        <v>15.8</v>
      </c>
      <c r="O1739" s="325">
        <v>22.2</v>
      </c>
      <c r="P1739" s="325">
        <v>16</v>
      </c>
      <c r="Q1739" s="325">
        <v>21.3</v>
      </c>
    </row>
    <row r="1740" spans="1:17" x14ac:dyDescent="0.25">
      <c r="A1740" s="325">
        <v>201718</v>
      </c>
      <c r="B1740" s="325" t="s">
        <v>144</v>
      </c>
      <c r="C1740" s="325" t="s">
        <v>123</v>
      </c>
      <c r="D1740" s="325" t="s">
        <v>38</v>
      </c>
      <c r="E1740" s="325" t="s">
        <v>138</v>
      </c>
      <c r="F1740" s="325" t="s">
        <v>23</v>
      </c>
      <c r="G1740" s="325">
        <v>921</v>
      </c>
      <c r="H1740" s="325" t="s">
        <v>319</v>
      </c>
      <c r="I1740" s="325" t="s">
        <v>1</v>
      </c>
      <c r="J1740" s="325" t="str">
        <f t="shared" si="54"/>
        <v>CharIsle of WightTime in service20 years or more but less than 30 yearsTime in service20 years or more but less than 30 years</v>
      </c>
      <c r="K1740" s="325" t="s">
        <v>479</v>
      </c>
      <c r="L1740" s="325" t="s">
        <v>484</v>
      </c>
      <c r="M1740" s="325" t="str">
        <f t="shared" si="55"/>
        <v>Time in service20 years or more but less than 30 years</v>
      </c>
      <c r="N1740" s="325">
        <v>3.6</v>
      </c>
      <c r="O1740" s="325">
        <v>5.0999999999999996</v>
      </c>
      <c r="P1740" s="325">
        <v>4</v>
      </c>
      <c r="Q1740" s="325">
        <v>5.3</v>
      </c>
    </row>
    <row r="1741" spans="1:17" x14ac:dyDescent="0.25">
      <c r="A1741" s="325">
        <v>201718</v>
      </c>
      <c r="B1741" s="325" t="s">
        <v>144</v>
      </c>
      <c r="C1741" s="325" t="s">
        <v>123</v>
      </c>
      <c r="D1741" s="325" t="s">
        <v>38</v>
      </c>
      <c r="E1741" s="325" t="s">
        <v>138</v>
      </c>
      <c r="F1741" s="325" t="s">
        <v>23</v>
      </c>
      <c r="G1741" s="325">
        <v>921</v>
      </c>
      <c r="H1741" s="325" t="s">
        <v>319</v>
      </c>
      <c r="I1741" s="325" t="s">
        <v>1</v>
      </c>
      <c r="J1741" s="325" t="str">
        <f t="shared" si="54"/>
        <v>CharIsle of WightTime in service30 years or moreTime in service30 years or more</v>
      </c>
      <c r="K1741" s="325" t="s">
        <v>479</v>
      </c>
      <c r="L1741" s="325" t="s">
        <v>485</v>
      </c>
      <c r="M1741" s="325" t="str">
        <f t="shared" si="55"/>
        <v>Time in service30 years or more</v>
      </c>
      <c r="N1741" s="325">
        <v>1</v>
      </c>
      <c r="O1741" s="325">
        <v>1.4</v>
      </c>
      <c r="P1741" s="325">
        <v>1</v>
      </c>
      <c r="Q1741" s="325">
        <v>1.3</v>
      </c>
    </row>
    <row r="1742" spans="1:17" x14ac:dyDescent="0.25">
      <c r="A1742" s="325">
        <v>201718</v>
      </c>
      <c r="B1742" s="325" t="s">
        <v>144</v>
      </c>
      <c r="C1742" s="325" t="s">
        <v>123</v>
      </c>
      <c r="D1742" s="325" t="s">
        <v>38</v>
      </c>
      <c r="E1742" s="325" t="s">
        <v>138</v>
      </c>
      <c r="F1742" s="325" t="s">
        <v>23</v>
      </c>
      <c r="G1742" s="325">
        <v>886</v>
      </c>
      <c r="H1742" s="325" t="s">
        <v>320</v>
      </c>
      <c r="I1742" s="325" t="s">
        <v>9</v>
      </c>
      <c r="J1742" s="325" t="str">
        <f t="shared" si="54"/>
        <v>CharKentTime in serviceLess than 2 yearsTime in serviceLess than 2 years</v>
      </c>
      <c r="K1742" s="325" t="s">
        <v>479</v>
      </c>
      <c r="L1742" s="325" t="s">
        <v>480</v>
      </c>
      <c r="M1742" s="325" t="str">
        <f t="shared" si="55"/>
        <v>Time in serviceLess than 2 years</v>
      </c>
      <c r="N1742" s="325">
        <v>190.9</v>
      </c>
      <c r="O1742" s="325">
        <v>27.2</v>
      </c>
      <c r="P1742" s="325">
        <v>198</v>
      </c>
      <c r="Q1742" s="325">
        <v>26.3</v>
      </c>
    </row>
    <row r="1743" spans="1:17" x14ac:dyDescent="0.25">
      <c r="A1743" s="325">
        <v>201718</v>
      </c>
      <c r="B1743" s="325" t="s">
        <v>144</v>
      </c>
      <c r="C1743" s="325" t="s">
        <v>123</v>
      </c>
      <c r="D1743" s="325" t="s">
        <v>38</v>
      </c>
      <c r="E1743" s="325" t="s">
        <v>138</v>
      </c>
      <c r="F1743" s="325" t="s">
        <v>23</v>
      </c>
      <c r="G1743" s="325">
        <v>886</v>
      </c>
      <c r="H1743" s="325" t="s">
        <v>320</v>
      </c>
      <c r="I1743" s="325" t="s">
        <v>9</v>
      </c>
      <c r="J1743" s="325" t="str">
        <f t="shared" si="54"/>
        <v>CharKentTime in service2 years or more but less than 5 yearsTime in service2 years or more but less than 5 years</v>
      </c>
      <c r="K1743" s="325" t="s">
        <v>479</v>
      </c>
      <c r="L1743" s="325" t="s">
        <v>481</v>
      </c>
      <c r="M1743" s="325" t="str">
        <f t="shared" si="55"/>
        <v>Time in service2 years or more but less than 5 years</v>
      </c>
      <c r="N1743" s="325">
        <v>170.5</v>
      </c>
      <c r="O1743" s="325">
        <v>24.3</v>
      </c>
      <c r="P1743" s="325">
        <v>180</v>
      </c>
      <c r="Q1743" s="325">
        <v>23.9</v>
      </c>
    </row>
    <row r="1744" spans="1:17" x14ac:dyDescent="0.25">
      <c r="A1744" s="325">
        <v>201718</v>
      </c>
      <c r="B1744" s="325" t="s">
        <v>144</v>
      </c>
      <c r="C1744" s="325" t="s">
        <v>123</v>
      </c>
      <c r="D1744" s="325" t="s">
        <v>38</v>
      </c>
      <c r="E1744" s="325" t="s">
        <v>138</v>
      </c>
      <c r="F1744" s="325" t="s">
        <v>23</v>
      </c>
      <c r="G1744" s="325">
        <v>886</v>
      </c>
      <c r="H1744" s="325" t="s">
        <v>320</v>
      </c>
      <c r="I1744" s="325" t="s">
        <v>9</v>
      </c>
      <c r="J1744" s="325" t="str">
        <f t="shared" si="54"/>
        <v>CharKentTime in service5 years or more but less than 10 yearsTime in service5 years or more but less than 10 years</v>
      </c>
      <c r="K1744" s="325" t="s">
        <v>479</v>
      </c>
      <c r="L1744" s="325" t="s">
        <v>482</v>
      </c>
      <c r="M1744" s="325" t="str">
        <f t="shared" si="55"/>
        <v>Time in service5 years or more but less than 10 years</v>
      </c>
      <c r="N1744" s="325">
        <v>142.5</v>
      </c>
      <c r="O1744" s="325">
        <v>20.3</v>
      </c>
      <c r="P1744" s="325">
        <v>151</v>
      </c>
      <c r="Q1744" s="325">
        <v>20</v>
      </c>
    </row>
    <row r="1745" spans="1:17" x14ac:dyDescent="0.25">
      <c r="A1745" s="325">
        <v>201718</v>
      </c>
      <c r="B1745" s="325" t="s">
        <v>144</v>
      </c>
      <c r="C1745" s="325" t="s">
        <v>123</v>
      </c>
      <c r="D1745" s="325" t="s">
        <v>38</v>
      </c>
      <c r="E1745" s="325" t="s">
        <v>138</v>
      </c>
      <c r="F1745" s="325" t="s">
        <v>23</v>
      </c>
      <c r="G1745" s="325">
        <v>886</v>
      </c>
      <c r="H1745" s="325" t="s">
        <v>320</v>
      </c>
      <c r="I1745" s="325" t="s">
        <v>9</v>
      </c>
      <c r="J1745" s="325" t="str">
        <f t="shared" si="54"/>
        <v>CharKentTime in service10 years or more but less than 20 yearsTime in service10 years or more but less than 20 years</v>
      </c>
      <c r="K1745" s="325" t="s">
        <v>479</v>
      </c>
      <c r="L1745" s="325" t="s">
        <v>483</v>
      </c>
      <c r="M1745" s="325" t="str">
        <f t="shared" si="55"/>
        <v>Time in service10 years or more but less than 20 years</v>
      </c>
      <c r="N1745" s="325">
        <v>136.6</v>
      </c>
      <c r="O1745" s="325">
        <v>19.5</v>
      </c>
      <c r="P1745" s="325">
        <v>154</v>
      </c>
      <c r="Q1745" s="325">
        <v>20.399999999999999</v>
      </c>
    </row>
    <row r="1746" spans="1:17" x14ac:dyDescent="0.25">
      <c r="A1746" s="325">
        <v>201718</v>
      </c>
      <c r="B1746" s="325" t="s">
        <v>144</v>
      </c>
      <c r="C1746" s="325" t="s">
        <v>123</v>
      </c>
      <c r="D1746" s="325" t="s">
        <v>38</v>
      </c>
      <c r="E1746" s="325" t="s">
        <v>138</v>
      </c>
      <c r="F1746" s="325" t="s">
        <v>23</v>
      </c>
      <c r="G1746" s="325">
        <v>886</v>
      </c>
      <c r="H1746" s="325" t="s">
        <v>320</v>
      </c>
      <c r="I1746" s="325" t="s">
        <v>9</v>
      </c>
      <c r="J1746" s="325" t="str">
        <f t="shared" si="54"/>
        <v>CharKentTime in service20 years or more but less than 30 yearsTime in service20 years or more but less than 30 years</v>
      </c>
      <c r="K1746" s="325" t="s">
        <v>479</v>
      </c>
      <c r="L1746" s="325" t="s">
        <v>484</v>
      </c>
      <c r="M1746" s="325" t="str">
        <f t="shared" si="55"/>
        <v>Time in service20 years or more but less than 30 years</v>
      </c>
      <c r="N1746" s="325">
        <v>50.3</v>
      </c>
      <c r="O1746" s="325">
        <v>7.2</v>
      </c>
      <c r="P1746" s="325">
        <v>56</v>
      </c>
      <c r="Q1746" s="325">
        <v>7.4</v>
      </c>
    </row>
    <row r="1747" spans="1:17" x14ac:dyDescent="0.25">
      <c r="A1747" s="325">
        <v>201718</v>
      </c>
      <c r="B1747" s="325" t="s">
        <v>144</v>
      </c>
      <c r="C1747" s="325" t="s">
        <v>123</v>
      </c>
      <c r="D1747" s="325" t="s">
        <v>38</v>
      </c>
      <c r="E1747" s="325" t="s">
        <v>138</v>
      </c>
      <c r="F1747" s="325" t="s">
        <v>23</v>
      </c>
      <c r="G1747" s="325">
        <v>886</v>
      </c>
      <c r="H1747" s="325" t="s">
        <v>320</v>
      </c>
      <c r="I1747" s="325" t="s">
        <v>9</v>
      </c>
      <c r="J1747" s="325" t="str">
        <f t="shared" si="54"/>
        <v>CharKentTime in service30 years or moreTime in service30 years or more</v>
      </c>
      <c r="K1747" s="325" t="s">
        <v>479</v>
      </c>
      <c r="L1747" s="325" t="s">
        <v>485</v>
      </c>
      <c r="M1747" s="325" t="str">
        <f t="shared" si="55"/>
        <v>Time in service30 years or more</v>
      </c>
      <c r="N1747" s="325">
        <v>11.3</v>
      </c>
      <c r="O1747" s="325">
        <v>1.6</v>
      </c>
      <c r="P1747" s="325">
        <v>15</v>
      </c>
      <c r="Q1747" s="325">
        <v>2</v>
      </c>
    </row>
    <row r="1748" spans="1:17" x14ac:dyDescent="0.25">
      <c r="A1748" s="325">
        <v>201718</v>
      </c>
      <c r="B1748" s="325" t="s">
        <v>144</v>
      </c>
      <c r="C1748" s="325" t="s">
        <v>123</v>
      </c>
      <c r="D1748" s="325" t="s">
        <v>38</v>
      </c>
      <c r="E1748" s="325" t="s">
        <v>138</v>
      </c>
      <c r="F1748" s="325" t="s">
        <v>23</v>
      </c>
      <c r="G1748" s="325">
        <v>887</v>
      </c>
      <c r="H1748" s="325" t="s">
        <v>321</v>
      </c>
      <c r="I1748" s="325" t="s">
        <v>2</v>
      </c>
      <c r="J1748" s="325" t="str">
        <f t="shared" si="54"/>
        <v>CharMedwayTime in serviceLess than 2 yearsTime in serviceLess than 2 years</v>
      </c>
      <c r="K1748" s="325" t="s">
        <v>479</v>
      </c>
      <c r="L1748" s="325" t="s">
        <v>480</v>
      </c>
      <c r="M1748" s="325" t="str">
        <f t="shared" si="55"/>
        <v>Time in serviceLess than 2 years</v>
      </c>
      <c r="N1748" s="325">
        <v>45.6</v>
      </c>
      <c r="O1748" s="325">
        <v>35.200000000000003</v>
      </c>
      <c r="P1748" s="325">
        <v>46</v>
      </c>
      <c r="Q1748" s="325">
        <v>33.799999999999997</v>
      </c>
    </row>
    <row r="1749" spans="1:17" x14ac:dyDescent="0.25">
      <c r="A1749" s="325">
        <v>201718</v>
      </c>
      <c r="B1749" s="325" t="s">
        <v>144</v>
      </c>
      <c r="C1749" s="325" t="s">
        <v>123</v>
      </c>
      <c r="D1749" s="325" t="s">
        <v>38</v>
      </c>
      <c r="E1749" s="325" t="s">
        <v>138</v>
      </c>
      <c r="F1749" s="325" t="s">
        <v>23</v>
      </c>
      <c r="G1749" s="325">
        <v>887</v>
      </c>
      <c r="H1749" s="325" t="s">
        <v>321</v>
      </c>
      <c r="I1749" s="325" t="s">
        <v>2</v>
      </c>
      <c r="J1749" s="325" t="str">
        <f t="shared" si="54"/>
        <v>CharMedwayTime in service2 years or more but less than 5 yearsTime in service2 years or more but less than 5 years</v>
      </c>
      <c r="K1749" s="325" t="s">
        <v>479</v>
      </c>
      <c r="L1749" s="325" t="s">
        <v>481</v>
      </c>
      <c r="M1749" s="325" t="str">
        <f t="shared" si="55"/>
        <v>Time in service2 years or more but less than 5 years</v>
      </c>
      <c r="N1749" s="325">
        <v>45.6</v>
      </c>
      <c r="O1749" s="325">
        <v>35.200000000000003</v>
      </c>
      <c r="P1749" s="325">
        <v>47</v>
      </c>
      <c r="Q1749" s="325">
        <v>34.6</v>
      </c>
    </row>
    <row r="1750" spans="1:17" x14ac:dyDescent="0.25">
      <c r="A1750" s="325">
        <v>201718</v>
      </c>
      <c r="B1750" s="325" t="s">
        <v>144</v>
      </c>
      <c r="C1750" s="325" t="s">
        <v>123</v>
      </c>
      <c r="D1750" s="325" t="s">
        <v>38</v>
      </c>
      <c r="E1750" s="325" t="s">
        <v>138</v>
      </c>
      <c r="F1750" s="325" t="s">
        <v>23</v>
      </c>
      <c r="G1750" s="325">
        <v>887</v>
      </c>
      <c r="H1750" s="325" t="s">
        <v>321</v>
      </c>
      <c r="I1750" s="325" t="s">
        <v>2</v>
      </c>
      <c r="J1750" s="325" t="str">
        <f t="shared" si="54"/>
        <v>CharMedwayTime in service5 years or more but less than 10 yearsTime in service5 years or more but less than 10 years</v>
      </c>
      <c r="K1750" s="325" t="s">
        <v>479</v>
      </c>
      <c r="L1750" s="325" t="s">
        <v>482</v>
      </c>
      <c r="M1750" s="325" t="str">
        <f t="shared" si="55"/>
        <v>Time in service5 years or more but less than 10 years</v>
      </c>
      <c r="N1750" s="325">
        <v>18.3</v>
      </c>
      <c r="O1750" s="325">
        <v>14.1</v>
      </c>
      <c r="P1750" s="325">
        <v>21</v>
      </c>
      <c r="Q1750" s="325">
        <v>15.4</v>
      </c>
    </row>
    <row r="1751" spans="1:17" x14ac:dyDescent="0.25">
      <c r="A1751" s="325">
        <v>201718</v>
      </c>
      <c r="B1751" s="325" t="s">
        <v>144</v>
      </c>
      <c r="C1751" s="325" t="s">
        <v>123</v>
      </c>
      <c r="D1751" s="325" t="s">
        <v>38</v>
      </c>
      <c r="E1751" s="325" t="s">
        <v>138</v>
      </c>
      <c r="F1751" s="325" t="s">
        <v>23</v>
      </c>
      <c r="G1751" s="325">
        <v>887</v>
      </c>
      <c r="H1751" s="325" t="s">
        <v>321</v>
      </c>
      <c r="I1751" s="325" t="s">
        <v>2</v>
      </c>
      <c r="J1751" s="325" t="str">
        <f t="shared" si="54"/>
        <v>CharMedwayTime in service10 years or more but less than 20 yearsTime in service10 years or more but less than 20 years</v>
      </c>
      <c r="K1751" s="325" t="s">
        <v>479</v>
      </c>
      <c r="L1751" s="325" t="s">
        <v>483</v>
      </c>
      <c r="M1751" s="325" t="str">
        <f t="shared" si="55"/>
        <v>Time in service10 years or more but less than 20 years</v>
      </c>
      <c r="N1751" s="325">
        <v>18.2</v>
      </c>
      <c r="O1751" s="325">
        <v>14.1</v>
      </c>
      <c r="P1751" s="325">
        <v>20</v>
      </c>
      <c r="Q1751" s="325">
        <v>14.7</v>
      </c>
    </row>
    <row r="1752" spans="1:17" x14ac:dyDescent="0.25">
      <c r="A1752" s="325">
        <v>201718</v>
      </c>
      <c r="B1752" s="325" t="s">
        <v>144</v>
      </c>
      <c r="C1752" s="325" t="s">
        <v>123</v>
      </c>
      <c r="D1752" s="325" t="s">
        <v>38</v>
      </c>
      <c r="E1752" s="325" t="s">
        <v>138</v>
      </c>
      <c r="F1752" s="325" t="s">
        <v>23</v>
      </c>
      <c r="G1752" s="325">
        <v>887</v>
      </c>
      <c r="H1752" s="325" t="s">
        <v>321</v>
      </c>
      <c r="I1752" s="325" t="s">
        <v>2</v>
      </c>
      <c r="J1752" s="325" t="str">
        <f t="shared" si="54"/>
        <v>CharMedwayTime in service20 years or more but less than 30 yearsTime in service20 years or more but less than 30 years</v>
      </c>
      <c r="K1752" s="325" t="s">
        <v>479</v>
      </c>
      <c r="L1752" s="325" t="s">
        <v>484</v>
      </c>
      <c r="M1752" s="325" t="str">
        <f t="shared" si="55"/>
        <v>Time in service20 years or more but less than 30 years</v>
      </c>
      <c r="N1752" s="325">
        <v>2</v>
      </c>
      <c r="O1752" s="325">
        <v>1.5</v>
      </c>
      <c r="P1752" s="325">
        <v>2</v>
      </c>
      <c r="Q1752" s="325">
        <v>1.5</v>
      </c>
    </row>
    <row r="1753" spans="1:17" x14ac:dyDescent="0.25">
      <c r="A1753" s="325">
        <v>201718</v>
      </c>
      <c r="B1753" s="325" t="s">
        <v>144</v>
      </c>
      <c r="C1753" s="325" t="s">
        <v>123</v>
      </c>
      <c r="D1753" s="325" t="s">
        <v>38</v>
      </c>
      <c r="E1753" s="325" t="s">
        <v>138</v>
      </c>
      <c r="F1753" s="325" t="s">
        <v>23</v>
      </c>
      <c r="G1753" s="325">
        <v>887</v>
      </c>
      <c r="H1753" s="325" t="s">
        <v>321</v>
      </c>
      <c r="I1753" s="325" t="s">
        <v>2</v>
      </c>
      <c r="J1753" s="325" t="str">
        <f t="shared" si="54"/>
        <v>CharMedwayTime in service30 years or moreTime in service30 years or more</v>
      </c>
      <c r="K1753" s="325" t="s">
        <v>479</v>
      </c>
      <c r="L1753" s="325" t="s">
        <v>485</v>
      </c>
      <c r="M1753" s="325" t="str">
        <f t="shared" si="55"/>
        <v>Time in service30 years or more</v>
      </c>
      <c r="N1753" s="325">
        <v>0</v>
      </c>
      <c r="O1753" s="325">
        <v>0</v>
      </c>
      <c r="P1753" s="325">
        <v>0</v>
      </c>
      <c r="Q1753" s="325">
        <v>0</v>
      </c>
    </row>
    <row r="1754" spans="1:17" x14ac:dyDescent="0.25">
      <c r="A1754" s="325">
        <v>201718</v>
      </c>
      <c r="B1754" s="325" t="s">
        <v>144</v>
      </c>
      <c r="C1754" s="325" t="s">
        <v>123</v>
      </c>
      <c r="D1754" s="325" t="s">
        <v>38</v>
      </c>
      <c r="E1754" s="325" t="s">
        <v>138</v>
      </c>
      <c r="F1754" s="325" t="s">
        <v>23</v>
      </c>
      <c r="G1754" s="325">
        <v>826</v>
      </c>
      <c r="H1754" s="325" t="s">
        <v>322</v>
      </c>
      <c r="I1754" s="325" t="s">
        <v>10</v>
      </c>
      <c r="J1754" s="325" t="str">
        <f t="shared" si="54"/>
        <v>CharMilton KeynesTime in serviceLess than 2 yearsTime in serviceLess than 2 years</v>
      </c>
      <c r="K1754" s="325" t="s">
        <v>479</v>
      </c>
      <c r="L1754" s="325" t="s">
        <v>480</v>
      </c>
      <c r="M1754" s="325" t="str">
        <f t="shared" si="55"/>
        <v>Time in serviceLess than 2 years</v>
      </c>
      <c r="N1754" s="325">
        <v>46.2</v>
      </c>
      <c r="O1754" s="325">
        <v>32.5</v>
      </c>
      <c r="P1754" s="325">
        <v>48</v>
      </c>
      <c r="Q1754" s="325">
        <v>32</v>
      </c>
    </row>
    <row r="1755" spans="1:17" x14ac:dyDescent="0.25">
      <c r="A1755" s="325">
        <v>201718</v>
      </c>
      <c r="B1755" s="325" t="s">
        <v>144</v>
      </c>
      <c r="C1755" s="325" t="s">
        <v>123</v>
      </c>
      <c r="D1755" s="325" t="s">
        <v>38</v>
      </c>
      <c r="E1755" s="325" t="s">
        <v>138</v>
      </c>
      <c r="F1755" s="325" t="s">
        <v>23</v>
      </c>
      <c r="G1755" s="325">
        <v>826</v>
      </c>
      <c r="H1755" s="325" t="s">
        <v>322</v>
      </c>
      <c r="I1755" s="325" t="s">
        <v>10</v>
      </c>
      <c r="J1755" s="325" t="str">
        <f t="shared" si="54"/>
        <v>CharMilton KeynesTime in service2 years or more but less than 5 yearsTime in service2 years or more but less than 5 years</v>
      </c>
      <c r="K1755" s="325" t="s">
        <v>479</v>
      </c>
      <c r="L1755" s="325" t="s">
        <v>481</v>
      </c>
      <c r="M1755" s="325" t="str">
        <f t="shared" si="55"/>
        <v>Time in service2 years or more but less than 5 years</v>
      </c>
      <c r="N1755" s="325">
        <v>34.799999999999997</v>
      </c>
      <c r="O1755" s="325">
        <v>24.5</v>
      </c>
      <c r="P1755" s="325">
        <v>37</v>
      </c>
      <c r="Q1755" s="325">
        <v>24.7</v>
      </c>
    </row>
    <row r="1756" spans="1:17" x14ac:dyDescent="0.25">
      <c r="A1756" s="325">
        <v>201718</v>
      </c>
      <c r="B1756" s="325" t="s">
        <v>144</v>
      </c>
      <c r="C1756" s="325" t="s">
        <v>123</v>
      </c>
      <c r="D1756" s="325" t="s">
        <v>38</v>
      </c>
      <c r="E1756" s="325" t="s">
        <v>138</v>
      </c>
      <c r="F1756" s="325" t="s">
        <v>23</v>
      </c>
      <c r="G1756" s="325">
        <v>826</v>
      </c>
      <c r="H1756" s="325" t="s">
        <v>322</v>
      </c>
      <c r="I1756" s="325" t="s">
        <v>10</v>
      </c>
      <c r="J1756" s="325" t="str">
        <f t="shared" si="54"/>
        <v>CharMilton KeynesTime in service5 years or more but less than 10 yearsTime in service5 years or more but less than 10 years</v>
      </c>
      <c r="K1756" s="325" t="s">
        <v>479</v>
      </c>
      <c r="L1756" s="325" t="s">
        <v>482</v>
      </c>
      <c r="M1756" s="325" t="str">
        <f t="shared" si="55"/>
        <v>Time in service5 years or more but less than 10 years</v>
      </c>
      <c r="N1756" s="325">
        <v>28.4</v>
      </c>
      <c r="O1756" s="325">
        <v>20</v>
      </c>
      <c r="P1756" s="325">
        <v>31</v>
      </c>
      <c r="Q1756" s="325">
        <v>20.7</v>
      </c>
    </row>
    <row r="1757" spans="1:17" x14ac:dyDescent="0.25">
      <c r="A1757" s="325">
        <v>201718</v>
      </c>
      <c r="B1757" s="325" t="s">
        <v>144</v>
      </c>
      <c r="C1757" s="325" t="s">
        <v>123</v>
      </c>
      <c r="D1757" s="325" t="s">
        <v>38</v>
      </c>
      <c r="E1757" s="325" t="s">
        <v>138</v>
      </c>
      <c r="F1757" s="325" t="s">
        <v>23</v>
      </c>
      <c r="G1757" s="325">
        <v>826</v>
      </c>
      <c r="H1757" s="325" t="s">
        <v>322</v>
      </c>
      <c r="I1757" s="325" t="s">
        <v>10</v>
      </c>
      <c r="J1757" s="325" t="str">
        <f t="shared" si="54"/>
        <v>CharMilton KeynesTime in service10 years or more but less than 20 yearsTime in service10 years or more but less than 20 years</v>
      </c>
      <c r="K1757" s="325" t="s">
        <v>479</v>
      </c>
      <c r="L1757" s="325" t="s">
        <v>483</v>
      </c>
      <c r="M1757" s="325" t="str">
        <f t="shared" si="55"/>
        <v>Time in service10 years or more but less than 20 years</v>
      </c>
      <c r="N1757" s="325">
        <v>24.4</v>
      </c>
      <c r="O1757" s="325">
        <v>17.2</v>
      </c>
      <c r="P1757" s="325">
        <v>25</v>
      </c>
      <c r="Q1757" s="325">
        <v>16.7</v>
      </c>
    </row>
    <row r="1758" spans="1:17" x14ac:dyDescent="0.25">
      <c r="A1758" s="325">
        <v>201718</v>
      </c>
      <c r="B1758" s="325" t="s">
        <v>144</v>
      </c>
      <c r="C1758" s="325" t="s">
        <v>123</v>
      </c>
      <c r="D1758" s="325" t="s">
        <v>38</v>
      </c>
      <c r="E1758" s="325" t="s">
        <v>138</v>
      </c>
      <c r="F1758" s="325" t="s">
        <v>23</v>
      </c>
      <c r="G1758" s="325">
        <v>826</v>
      </c>
      <c r="H1758" s="325" t="s">
        <v>322</v>
      </c>
      <c r="I1758" s="325" t="s">
        <v>10</v>
      </c>
      <c r="J1758" s="325" t="str">
        <f t="shared" si="54"/>
        <v>CharMilton KeynesTime in service20 years or more but less than 30 yearsTime in service20 years or more but less than 30 years</v>
      </c>
      <c r="K1758" s="325" t="s">
        <v>479</v>
      </c>
      <c r="L1758" s="325" t="s">
        <v>484</v>
      </c>
      <c r="M1758" s="325" t="str">
        <f t="shared" si="55"/>
        <v>Time in service20 years or more but less than 30 years</v>
      </c>
      <c r="N1758" s="325">
        <v>4.7</v>
      </c>
      <c r="O1758" s="325">
        <v>3.3</v>
      </c>
      <c r="P1758" s="325">
        <v>5</v>
      </c>
      <c r="Q1758" s="325">
        <v>3.3</v>
      </c>
    </row>
    <row r="1759" spans="1:17" x14ac:dyDescent="0.25">
      <c r="A1759" s="325">
        <v>201718</v>
      </c>
      <c r="B1759" s="325" t="s">
        <v>144</v>
      </c>
      <c r="C1759" s="325" t="s">
        <v>123</v>
      </c>
      <c r="D1759" s="325" t="s">
        <v>38</v>
      </c>
      <c r="E1759" s="325" t="s">
        <v>138</v>
      </c>
      <c r="F1759" s="325" t="s">
        <v>23</v>
      </c>
      <c r="G1759" s="325">
        <v>826</v>
      </c>
      <c r="H1759" s="325" t="s">
        <v>322</v>
      </c>
      <c r="I1759" s="325" t="s">
        <v>10</v>
      </c>
      <c r="J1759" s="325" t="str">
        <f t="shared" si="54"/>
        <v>CharMilton KeynesTime in service30 years or moreTime in service30 years or more</v>
      </c>
      <c r="K1759" s="325" t="s">
        <v>479</v>
      </c>
      <c r="L1759" s="325" t="s">
        <v>485</v>
      </c>
      <c r="M1759" s="325" t="str">
        <f t="shared" si="55"/>
        <v>Time in service30 years or more</v>
      </c>
      <c r="N1759" s="325">
        <v>3.5</v>
      </c>
      <c r="O1759" s="325">
        <v>2.5</v>
      </c>
      <c r="P1759" s="325">
        <v>4</v>
      </c>
      <c r="Q1759" s="325">
        <v>2.7</v>
      </c>
    </row>
    <row r="1760" spans="1:17" x14ac:dyDescent="0.25">
      <c r="A1760" s="325">
        <v>201718</v>
      </c>
      <c r="B1760" s="325" t="s">
        <v>144</v>
      </c>
      <c r="C1760" s="325" t="s">
        <v>123</v>
      </c>
      <c r="D1760" s="325" t="s">
        <v>38</v>
      </c>
      <c r="E1760" s="325" t="s">
        <v>138</v>
      </c>
      <c r="F1760" s="325" t="s">
        <v>23</v>
      </c>
      <c r="G1760" s="325">
        <v>931</v>
      </c>
      <c r="H1760" s="325" t="s">
        <v>323</v>
      </c>
      <c r="I1760" s="325" t="s">
        <v>11</v>
      </c>
      <c r="J1760" s="325" t="str">
        <f t="shared" si="54"/>
        <v>CharOxfordshireTime in serviceLess than 2 yearsTime in serviceLess than 2 years</v>
      </c>
      <c r="K1760" s="325" t="s">
        <v>479</v>
      </c>
      <c r="L1760" s="325" t="s">
        <v>480</v>
      </c>
      <c r="M1760" s="325" t="str">
        <f t="shared" si="55"/>
        <v>Time in serviceLess than 2 years</v>
      </c>
      <c r="N1760" s="325">
        <v>116.7</v>
      </c>
      <c r="O1760" s="325">
        <v>32.1</v>
      </c>
      <c r="P1760" s="325">
        <v>132</v>
      </c>
      <c r="Q1760" s="325">
        <v>31.8</v>
      </c>
    </row>
    <row r="1761" spans="1:17" x14ac:dyDescent="0.25">
      <c r="A1761" s="325">
        <v>201718</v>
      </c>
      <c r="B1761" s="325" t="s">
        <v>144</v>
      </c>
      <c r="C1761" s="325" t="s">
        <v>123</v>
      </c>
      <c r="D1761" s="325" t="s">
        <v>38</v>
      </c>
      <c r="E1761" s="325" t="s">
        <v>138</v>
      </c>
      <c r="F1761" s="325" t="s">
        <v>23</v>
      </c>
      <c r="G1761" s="325">
        <v>931</v>
      </c>
      <c r="H1761" s="325" t="s">
        <v>323</v>
      </c>
      <c r="I1761" s="325" t="s">
        <v>11</v>
      </c>
      <c r="J1761" s="325" t="str">
        <f t="shared" si="54"/>
        <v>CharOxfordshireTime in service2 years or more but less than 5 yearsTime in service2 years or more but less than 5 years</v>
      </c>
      <c r="K1761" s="325" t="s">
        <v>479</v>
      </c>
      <c r="L1761" s="325" t="s">
        <v>481</v>
      </c>
      <c r="M1761" s="325" t="str">
        <f t="shared" si="55"/>
        <v>Time in service2 years or more but less than 5 years</v>
      </c>
      <c r="N1761" s="325">
        <v>68.099999999999994</v>
      </c>
      <c r="O1761" s="325">
        <v>18.7</v>
      </c>
      <c r="P1761" s="325">
        <v>74</v>
      </c>
      <c r="Q1761" s="325">
        <v>17.8</v>
      </c>
    </row>
    <row r="1762" spans="1:17" x14ac:dyDescent="0.25">
      <c r="A1762" s="325">
        <v>201718</v>
      </c>
      <c r="B1762" s="325" t="s">
        <v>144</v>
      </c>
      <c r="C1762" s="325" t="s">
        <v>123</v>
      </c>
      <c r="D1762" s="325" t="s">
        <v>38</v>
      </c>
      <c r="E1762" s="325" t="s">
        <v>138</v>
      </c>
      <c r="F1762" s="325" t="s">
        <v>23</v>
      </c>
      <c r="G1762" s="325">
        <v>931</v>
      </c>
      <c r="H1762" s="325" t="s">
        <v>323</v>
      </c>
      <c r="I1762" s="325" t="s">
        <v>11</v>
      </c>
      <c r="J1762" s="325" t="str">
        <f t="shared" si="54"/>
        <v>CharOxfordshireTime in service5 years or more but less than 10 yearsTime in service5 years or more but less than 10 years</v>
      </c>
      <c r="K1762" s="325" t="s">
        <v>479</v>
      </c>
      <c r="L1762" s="325" t="s">
        <v>482</v>
      </c>
      <c r="M1762" s="325" t="str">
        <f t="shared" si="55"/>
        <v>Time in service5 years or more but less than 10 years</v>
      </c>
      <c r="N1762" s="325">
        <v>59.9</v>
      </c>
      <c r="O1762" s="325">
        <v>16.5</v>
      </c>
      <c r="P1762" s="325">
        <v>71</v>
      </c>
      <c r="Q1762" s="325">
        <v>17.100000000000001</v>
      </c>
    </row>
    <row r="1763" spans="1:17" x14ac:dyDescent="0.25">
      <c r="A1763" s="325">
        <v>201718</v>
      </c>
      <c r="B1763" s="325" t="s">
        <v>144</v>
      </c>
      <c r="C1763" s="325" t="s">
        <v>123</v>
      </c>
      <c r="D1763" s="325" t="s">
        <v>38</v>
      </c>
      <c r="E1763" s="325" t="s">
        <v>138</v>
      </c>
      <c r="F1763" s="325" t="s">
        <v>23</v>
      </c>
      <c r="G1763" s="325">
        <v>931</v>
      </c>
      <c r="H1763" s="325" t="s">
        <v>323</v>
      </c>
      <c r="I1763" s="325" t="s">
        <v>11</v>
      </c>
      <c r="J1763" s="325" t="str">
        <f t="shared" si="54"/>
        <v>CharOxfordshireTime in service10 years or more but less than 20 yearsTime in service10 years or more but less than 20 years</v>
      </c>
      <c r="K1763" s="325" t="s">
        <v>479</v>
      </c>
      <c r="L1763" s="325" t="s">
        <v>483</v>
      </c>
      <c r="M1763" s="325" t="str">
        <f t="shared" si="55"/>
        <v>Time in service10 years or more but less than 20 years</v>
      </c>
      <c r="N1763" s="325">
        <v>79.900000000000006</v>
      </c>
      <c r="O1763" s="325">
        <v>22</v>
      </c>
      <c r="P1763" s="325">
        <v>92</v>
      </c>
      <c r="Q1763" s="325">
        <v>22.2</v>
      </c>
    </row>
    <row r="1764" spans="1:17" x14ac:dyDescent="0.25">
      <c r="A1764" s="325">
        <v>201718</v>
      </c>
      <c r="B1764" s="325" t="s">
        <v>144</v>
      </c>
      <c r="C1764" s="325" t="s">
        <v>123</v>
      </c>
      <c r="D1764" s="325" t="s">
        <v>38</v>
      </c>
      <c r="E1764" s="325" t="s">
        <v>138</v>
      </c>
      <c r="F1764" s="325" t="s">
        <v>23</v>
      </c>
      <c r="G1764" s="325">
        <v>931</v>
      </c>
      <c r="H1764" s="325" t="s">
        <v>323</v>
      </c>
      <c r="I1764" s="325" t="s">
        <v>11</v>
      </c>
      <c r="J1764" s="325" t="str">
        <f t="shared" si="54"/>
        <v>CharOxfordshireTime in service20 years or more but less than 30 yearsTime in service20 years or more but less than 30 years</v>
      </c>
      <c r="K1764" s="325" t="s">
        <v>479</v>
      </c>
      <c r="L1764" s="325" t="s">
        <v>484</v>
      </c>
      <c r="M1764" s="325" t="str">
        <f t="shared" si="55"/>
        <v>Time in service20 years or more but less than 30 years</v>
      </c>
      <c r="N1764" s="325">
        <v>31.3</v>
      </c>
      <c r="O1764" s="325">
        <v>8.6</v>
      </c>
      <c r="P1764" s="325">
        <v>37</v>
      </c>
      <c r="Q1764" s="325">
        <v>8.9</v>
      </c>
    </row>
    <row r="1765" spans="1:17" x14ac:dyDescent="0.25">
      <c r="A1765" s="325">
        <v>201718</v>
      </c>
      <c r="B1765" s="325" t="s">
        <v>144</v>
      </c>
      <c r="C1765" s="325" t="s">
        <v>123</v>
      </c>
      <c r="D1765" s="325" t="s">
        <v>38</v>
      </c>
      <c r="E1765" s="325" t="s">
        <v>138</v>
      </c>
      <c r="F1765" s="325" t="s">
        <v>23</v>
      </c>
      <c r="G1765" s="325">
        <v>931</v>
      </c>
      <c r="H1765" s="325" t="s">
        <v>323</v>
      </c>
      <c r="I1765" s="325" t="s">
        <v>11</v>
      </c>
      <c r="J1765" s="325" t="str">
        <f t="shared" si="54"/>
        <v>CharOxfordshireTime in service30 years or moreTime in service30 years or more</v>
      </c>
      <c r="K1765" s="325" t="s">
        <v>479</v>
      </c>
      <c r="L1765" s="325" t="s">
        <v>485</v>
      </c>
      <c r="M1765" s="325" t="str">
        <f t="shared" si="55"/>
        <v>Time in service30 years or more</v>
      </c>
      <c r="N1765" s="325">
        <v>7.5</v>
      </c>
      <c r="O1765" s="325">
        <v>2.1</v>
      </c>
      <c r="P1765" s="325">
        <v>9</v>
      </c>
      <c r="Q1765" s="325">
        <v>2.2000000000000002</v>
      </c>
    </row>
    <row r="1766" spans="1:17" x14ac:dyDescent="0.25">
      <c r="A1766" s="325">
        <v>201718</v>
      </c>
      <c r="B1766" s="325" t="s">
        <v>144</v>
      </c>
      <c r="C1766" s="325" t="s">
        <v>123</v>
      </c>
      <c r="D1766" s="325" t="s">
        <v>38</v>
      </c>
      <c r="E1766" s="325" t="s">
        <v>138</v>
      </c>
      <c r="F1766" s="325" t="s">
        <v>23</v>
      </c>
      <c r="G1766" s="325">
        <v>851</v>
      </c>
      <c r="H1766" s="325" t="s">
        <v>324</v>
      </c>
      <c r="I1766" s="325" t="s">
        <v>12</v>
      </c>
      <c r="J1766" s="325" t="str">
        <f t="shared" si="54"/>
        <v>CharPortsmouthTime in serviceLess than 2 yearsTime in serviceLess than 2 years</v>
      </c>
      <c r="K1766" s="325" t="s">
        <v>479</v>
      </c>
      <c r="L1766" s="325" t="s">
        <v>480</v>
      </c>
      <c r="M1766" s="325" t="str">
        <f t="shared" si="55"/>
        <v>Time in serviceLess than 2 years</v>
      </c>
      <c r="N1766" s="325">
        <v>50.9</v>
      </c>
      <c r="O1766" s="325">
        <v>29.6</v>
      </c>
      <c r="P1766" s="325">
        <v>56</v>
      </c>
      <c r="Q1766" s="325">
        <v>29.9</v>
      </c>
    </row>
    <row r="1767" spans="1:17" x14ac:dyDescent="0.25">
      <c r="A1767" s="325">
        <v>201718</v>
      </c>
      <c r="B1767" s="325" t="s">
        <v>144</v>
      </c>
      <c r="C1767" s="325" t="s">
        <v>123</v>
      </c>
      <c r="D1767" s="325" t="s">
        <v>38</v>
      </c>
      <c r="E1767" s="325" t="s">
        <v>138</v>
      </c>
      <c r="F1767" s="325" t="s">
        <v>23</v>
      </c>
      <c r="G1767" s="325">
        <v>851</v>
      </c>
      <c r="H1767" s="325" t="s">
        <v>324</v>
      </c>
      <c r="I1767" s="325" t="s">
        <v>12</v>
      </c>
      <c r="J1767" s="325" t="str">
        <f t="shared" si="54"/>
        <v>CharPortsmouthTime in service2 years or more but less than 5 yearsTime in service2 years or more but less than 5 years</v>
      </c>
      <c r="K1767" s="325" t="s">
        <v>479</v>
      </c>
      <c r="L1767" s="325" t="s">
        <v>481</v>
      </c>
      <c r="M1767" s="325" t="str">
        <f t="shared" si="55"/>
        <v>Time in service2 years or more but less than 5 years</v>
      </c>
      <c r="N1767" s="325">
        <v>49.8</v>
      </c>
      <c r="O1767" s="325">
        <v>28.9</v>
      </c>
      <c r="P1767" s="325">
        <v>53</v>
      </c>
      <c r="Q1767" s="325">
        <v>28.3</v>
      </c>
    </row>
    <row r="1768" spans="1:17" x14ac:dyDescent="0.25">
      <c r="A1768" s="325">
        <v>201718</v>
      </c>
      <c r="B1768" s="325" t="s">
        <v>144</v>
      </c>
      <c r="C1768" s="325" t="s">
        <v>123</v>
      </c>
      <c r="D1768" s="325" t="s">
        <v>38</v>
      </c>
      <c r="E1768" s="325" t="s">
        <v>138</v>
      </c>
      <c r="F1768" s="325" t="s">
        <v>23</v>
      </c>
      <c r="G1768" s="325">
        <v>851</v>
      </c>
      <c r="H1768" s="325" t="s">
        <v>324</v>
      </c>
      <c r="I1768" s="325" t="s">
        <v>12</v>
      </c>
      <c r="J1768" s="325" t="str">
        <f t="shared" si="54"/>
        <v>CharPortsmouthTime in service5 years or more but less than 10 yearsTime in service5 years or more but less than 10 years</v>
      </c>
      <c r="K1768" s="325" t="s">
        <v>479</v>
      </c>
      <c r="L1768" s="325" t="s">
        <v>482</v>
      </c>
      <c r="M1768" s="325" t="str">
        <f t="shared" si="55"/>
        <v>Time in service5 years or more but less than 10 years</v>
      </c>
      <c r="N1768" s="325">
        <v>31</v>
      </c>
      <c r="O1768" s="325">
        <v>18</v>
      </c>
      <c r="P1768" s="325">
        <v>33</v>
      </c>
      <c r="Q1768" s="325">
        <v>17.600000000000001</v>
      </c>
    </row>
    <row r="1769" spans="1:17" x14ac:dyDescent="0.25">
      <c r="A1769" s="325">
        <v>201718</v>
      </c>
      <c r="B1769" s="325" t="s">
        <v>144</v>
      </c>
      <c r="C1769" s="325" t="s">
        <v>123</v>
      </c>
      <c r="D1769" s="325" t="s">
        <v>38</v>
      </c>
      <c r="E1769" s="325" t="s">
        <v>138</v>
      </c>
      <c r="F1769" s="325" t="s">
        <v>23</v>
      </c>
      <c r="G1769" s="325">
        <v>851</v>
      </c>
      <c r="H1769" s="325" t="s">
        <v>324</v>
      </c>
      <c r="I1769" s="325" t="s">
        <v>12</v>
      </c>
      <c r="J1769" s="325" t="str">
        <f t="shared" si="54"/>
        <v>CharPortsmouthTime in service10 years or more but less than 20 yearsTime in service10 years or more but less than 20 years</v>
      </c>
      <c r="K1769" s="325" t="s">
        <v>479</v>
      </c>
      <c r="L1769" s="325" t="s">
        <v>483</v>
      </c>
      <c r="M1769" s="325" t="str">
        <f t="shared" si="55"/>
        <v>Time in service10 years or more but less than 20 years</v>
      </c>
      <c r="N1769" s="325">
        <v>28.4</v>
      </c>
      <c r="O1769" s="325">
        <v>16.5</v>
      </c>
      <c r="P1769" s="325">
        <v>32</v>
      </c>
      <c r="Q1769" s="325">
        <v>17.100000000000001</v>
      </c>
    </row>
    <row r="1770" spans="1:17" x14ac:dyDescent="0.25">
      <c r="A1770" s="325">
        <v>201718</v>
      </c>
      <c r="B1770" s="325" t="s">
        <v>144</v>
      </c>
      <c r="C1770" s="325" t="s">
        <v>123</v>
      </c>
      <c r="D1770" s="325" t="s">
        <v>38</v>
      </c>
      <c r="E1770" s="325" t="s">
        <v>138</v>
      </c>
      <c r="F1770" s="325" t="s">
        <v>23</v>
      </c>
      <c r="G1770" s="325">
        <v>851</v>
      </c>
      <c r="H1770" s="325" t="s">
        <v>324</v>
      </c>
      <c r="I1770" s="325" t="s">
        <v>12</v>
      </c>
      <c r="J1770" s="325" t="str">
        <f t="shared" si="54"/>
        <v>CharPortsmouthTime in service20 years or more but less than 30 yearsTime in service20 years or more but less than 30 years</v>
      </c>
      <c r="K1770" s="325" t="s">
        <v>479</v>
      </c>
      <c r="L1770" s="325" t="s">
        <v>484</v>
      </c>
      <c r="M1770" s="325" t="str">
        <f t="shared" si="55"/>
        <v>Time in service20 years or more but less than 30 years</v>
      </c>
      <c r="N1770" s="325">
        <v>8.9</v>
      </c>
      <c r="O1770" s="325">
        <v>5.2</v>
      </c>
      <c r="P1770" s="325">
        <v>10</v>
      </c>
      <c r="Q1770" s="325">
        <v>5.3</v>
      </c>
    </row>
    <row r="1771" spans="1:17" x14ac:dyDescent="0.25">
      <c r="A1771" s="325">
        <v>201718</v>
      </c>
      <c r="B1771" s="325" t="s">
        <v>144</v>
      </c>
      <c r="C1771" s="325" t="s">
        <v>123</v>
      </c>
      <c r="D1771" s="325" t="s">
        <v>38</v>
      </c>
      <c r="E1771" s="325" t="s">
        <v>138</v>
      </c>
      <c r="F1771" s="325" t="s">
        <v>23</v>
      </c>
      <c r="G1771" s="325">
        <v>851</v>
      </c>
      <c r="H1771" s="325" t="s">
        <v>324</v>
      </c>
      <c r="I1771" s="325" t="s">
        <v>12</v>
      </c>
      <c r="J1771" s="325" t="str">
        <f t="shared" si="54"/>
        <v>CharPortsmouthTime in service30 years or moreTime in service30 years or more</v>
      </c>
      <c r="K1771" s="325" t="s">
        <v>479</v>
      </c>
      <c r="L1771" s="325" t="s">
        <v>485</v>
      </c>
      <c r="M1771" s="325" t="str">
        <f t="shared" si="55"/>
        <v>Time in service30 years or more</v>
      </c>
      <c r="N1771" s="325">
        <v>3</v>
      </c>
      <c r="O1771" s="325">
        <v>1.7</v>
      </c>
      <c r="P1771" s="325">
        <v>3</v>
      </c>
      <c r="Q1771" s="325">
        <v>1.6</v>
      </c>
    </row>
    <row r="1772" spans="1:17" x14ac:dyDescent="0.25">
      <c r="A1772" s="325">
        <v>201718</v>
      </c>
      <c r="B1772" s="325" t="s">
        <v>144</v>
      </c>
      <c r="C1772" s="325" t="s">
        <v>123</v>
      </c>
      <c r="D1772" s="325" t="s">
        <v>38</v>
      </c>
      <c r="E1772" s="325" t="s">
        <v>138</v>
      </c>
      <c r="F1772" s="325" t="s">
        <v>23</v>
      </c>
      <c r="G1772" s="325">
        <v>870</v>
      </c>
      <c r="H1772" s="325" t="s">
        <v>325</v>
      </c>
      <c r="I1772" s="325" t="s">
        <v>3</v>
      </c>
      <c r="J1772" s="325" t="str">
        <f t="shared" si="54"/>
        <v>CharReadingTime in serviceLess than 2 yearsTime in serviceLess than 2 years</v>
      </c>
      <c r="K1772" s="325" t="s">
        <v>479</v>
      </c>
      <c r="L1772" s="325" t="s">
        <v>480</v>
      </c>
      <c r="M1772" s="325" t="str">
        <f t="shared" si="55"/>
        <v>Time in serviceLess than 2 years</v>
      </c>
      <c r="N1772" s="325">
        <v>42.9</v>
      </c>
      <c r="O1772" s="325">
        <v>44.3</v>
      </c>
      <c r="P1772" s="325">
        <v>44</v>
      </c>
      <c r="Q1772" s="325">
        <v>41.9</v>
      </c>
    </row>
    <row r="1773" spans="1:17" x14ac:dyDescent="0.25">
      <c r="A1773" s="325">
        <v>201718</v>
      </c>
      <c r="B1773" s="325" t="s">
        <v>144</v>
      </c>
      <c r="C1773" s="325" t="s">
        <v>123</v>
      </c>
      <c r="D1773" s="325" t="s">
        <v>38</v>
      </c>
      <c r="E1773" s="325" t="s">
        <v>138</v>
      </c>
      <c r="F1773" s="325" t="s">
        <v>23</v>
      </c>
      <c r="G1773" s="325">
        <v>870</v>
      </c>
      <c r="H1773" s="325" t="s">
        <v>325</v>
      </c>
      <c r="I1773" s="325" t="s">
        <v>3</v>
      </c>
      <c r="J1773" s="325" t="str">
        <f t="shared" si="54"/>
        <v>CharReadingTime in service2 years or more but less than 5 yearsTime in service2 years or more but less than 5 years</v>
      </c>
      <c r="K1773" s="325" t="s">
        <v>479</v>
      </c>
      <c r="L1773" s="325" t="s">
        <v>481</v>
      </c>
      <c r="M1773" s="325" t="str">
        <f t="shared" si="55"/>
        <v>Time in service2 years or more but less than 5 years</v>
      </c>
      <c r="N1773" s="325">
        <v>23.5</v>
      </c>
      <c r="O1773" s="325">
        <v>24.3</v>
      </c>
      <c r="P1773" s="325">
        <v>28</v>
      </c>
      <c r="Q1773" s="325">
        <v>26.7</v>
      </c>
    </row>
    <row r="1774" spans="1:17" x14ac:dyDescent="0.25">
      <c r="A1774" s="325">
        <v>201718</v>
      </c>
      <c r="B1774" s="325" t="s">
        <v>144</v>
      </c>
      <c r="C1774" s="325" t="s">
        <v>123</v>
      </c>
      <c r="D1774" s="325" t="s">
        <v>38</v>
      </c>
      <c r="E1774" s="325" t="s">
        <v>138</v>
      </c>
      <c r="F1774" s="325" t="s">
        <v>23</v>
      </c>
      <c r="G1774" s="325">
        <v>870</v>
      </c>
      <c r="H1774" s="325" t="s">
        <v>325</v>
      </c>
      <c r="I1774" s="325" t="s">
        <v>3</v>
      </c>
      <c r="J1774" s="325" t="str">
        <f t="shared" si="54"/>
        <v>CharReadingTime in service5 years or more but less than 10 yearsTime in service5 years or more but less than 10 years</v>
      </c>
      <c r="K1774" s="325" t="s">
        <v>479</v>
      </c>
      <c r="L1774" s="325" t="s">
        <v>482</v>
      </c>
      <c r="M1774" s="325" t="str">
        <f t="shared" si="55"/>
        <v>Time in service5 years or more but less than 10 years</v>
      </c>
      <c r="N1774" s="325">
        <v>12.5</v>
      </c>
      <c r="O1774" s="325">
        <v>12.9</v>
      </c>
      <c r="P1774" s="325">
        <v>13</v>
      </c>
      <c r="Q1774" s="325">
        <v>12.4</v>
      </c>
    </row>
    <row r="1775" spans="1:17" x14ac:dyDescent="0.25">
      <c r="A1775" s="325">
        <v>201718</v>
      </c>
      <c r="B1775" s="325" t="s">
        <v>144</v>
      </c>
      <c r="C1775" s="325" t="s">
        <v>123</v>
      </c>
      <c r="D1775" s="325" t="s">
        <v>38</v>
      </c>
      <c r="E1775" s="325" t="s">
        <v>138</v>
      </c>
      <c r="F1775" s="325" t="s">
        <v>23</v>
      </c>
      <c r="G1775" s="325">
        <v>870</v>
      </c>
      <c r="H1775" s="325" t="s">
        <v>325</v>
      </c>
      <c r="I1775" s="325" t="s">
        <v>3</v>
      </c>
      <c r="J1775" s="325" t="str">
        <f t="shared" si="54"/>
        <v>CharReadingTime in service10 years or more but less than 20 yearsTime in service10 years or more but less than 20 years</v>
      </c>
      <c r="K1775" s="325" t="s">
        <v>479</v>
      </c>
      <c r="L1775" s="325" t="s">
        <v>483</v>
      </c>
      <c r="M1775" s="325" t="str">
        <f t="shared" si="55"/>
        <v>Time in service10 years or more but less than 20 years</v>
      </c>
      <c r="N1775" s="325">
        <v>10.7</v>
      </c>
      <c r="O1775" s="325">
        <v>11.1</v>
      </c>
      <c r="P1775" s="325">
        <v>12</v>
      </c>
      <c r="Q1775" s="325">
        <v>11.4</v>
      </c>
    </row>
    <row r="1776" spans="1:17" x14ac:dyDescent="0.25">
      <c r="A1776" s="325">
        <v>201718</v>
      </c>
      <c r="B1776" s="325" t="s">
        <v>144</v>
      </c>
      <c r="C1776" s="325" t="s">
        <v>123</v>
      </c>
      <c r="D1776" s="325" t="s">
        <v>38</v>
      </c>
      <c r="E1776" s="325" t="s">
        <v>138</v>
      </c>
      <c r="F1776" s="325" t="s">
        <v>23</v>
      </c>
      <c r="G1776" s="325">
        <v>870</v>
      </c>
      <c r="H1776" s="325" t="s">
        <v>325</v>
      </c>
      <c r="I1776" s="325" t="s">
        <v>3</v>
      </c>
      <c r="J1776" s="325" t="str">
        <f t="shared" si="54"/>
        <v>CharReadingTime in service20 years or more but less than 30 yearsTime in service20 years or more but less than 30 years</v>
      </c>
      <c r="K1776" s="325" t="s">
        <v>479</v>
      </c>
      <c r="L1776" s="325" t="s">
        <v>484</v>
      </c>
      <c r="M1776" s="325" t="str">
        <f t="shared" si="55"/>
        <v>Time in service20 years or more but less than 30 years</v>
      </c>
      <c r="N1776" s="325">
        <v>5</v>
      </c>
      <c r="O1776" s="325">
        <v>5.2</v>
      </c>
      <c r="P1776" s="325">
        <v>5</v>
      </c>
      <c r="Q1776" s="325">
        <v>4.8</v>
      </c>
    </row>
    <row r="1777" spans="1:17" x14ac:dyDescent="0.25">
      <c r="A1777" s="325">
        <v>201718</v>
      </c>
      <c r="B1777" s="325" t="s">
        <v>144</v>
      </c>
      <c r="C1777" s="325" t="s">
        <v>123</v>
      </c>
      <c r="D1777" s="325" t="s">
        <v>38</v>
      </c>
      <c r="E1777" s="325" t="s">
        <v>138</v>
      </c>
      <c r="F1777" s="325" t="s">
        <v>23</v>
      </c>
      <c r="G1777" s="325">
        <v>870</v>
      </c>
      <c r="H1777" s="325" t="s">
        <v>325</v>
      </c>
      <c r="I1777" s="325" t="s">
        <v>3</v>
      </c>
      <c r="J1777" s="325" t="str">
        <f t="shared" si="54"/>
        <v>CharReadingTime in service30 years or moreTime in service30 years or more</v>
      </c>
      <c r="K1777" s="325" t="s">
        <v>479</v>
      </c>
      <c r="L1777" s="325" t="s">
        <v>485</v>
      </c>
      <c r="M1777" s="325" t="str">
        <f t="shared" si="55"/>
        <v>Time in service30 years or more</v>
      </c>
      <c r="N1777" s="325">
        <v>2.2000000000000002</v>
      </c>
      <c r="O1777" s="325">
        <v>2.2999999999999998</v>
      </c>
      <c r="P1777" s="325">
        <v>3</v>
      </c>
      <c r="Q1777" s="325">
        <v>2.9</v>
      </c>
    </row>
    <row r="1778" spans="1:17" x14ac:dyDescent="0.25">
      <c r="A1778" s="325">
        <v>201718</v>
      </c>
      <c r="B1778" s="325" t="s">
        <v>144</v>
      </c>
      <c r="C1778" s="325" t="s">
        <v>123</v>
      </c>
      <c r="D1778" s="325" t="s">
        <v>38</v>
      </c>
      <c r="E1778" s="325" t="s">
        <v>138</v>
      </c>
      <c r="F1778" s="325" t="s">
        <v>23</v>
      </c>
      <c r="G1778" s="325">
        <v>871</v>
      </c>
      <c r="H1778" s="325" t="s">
        <v>326</v>
      </c>
      <c r="I1778" s="325" t="s">
        <v>13</v>
      </c>
      <c r="J1778" s="325" t="str">
        <f t="shared" si="54"/>
        <v>CharSloughTime in serviceLess than 2 yearsTime in serviceLess than 2 years</v>
      </c>
      <c r="K1778" s="325" t="s">
        <v>479</v>
      </c>
      <c r="L1778" s="325" t="s">
        <v>480</v>
      </c>
      <c r="M1778" s="325" t="str">
        <f t="shared" si="55"/>
        <v>Time in serviceLess than 2 years</v>
      </c>
      <c r="N1778" s="325">
        <v>44.5</v>
      </c>
      <c r="O1778" s="325">
        <v>47.2</v>
      </c>
      <c r="P1778" s="325">
        <v>46</v>
      </c>
      <c r="Q1778" s="325">
        <v>46.5</v>
      </c>
    </row>
    <row r="1779" spans="1:17" x14ac:dyDescent="0.25">
      <c r="A1779" s="325">
        <v>201718</v>
      </c>
      <c r="B1779" s="325" t="s">
        <v>144</v>
      </c>
      <c r="C1779" s="325" t="s">
        <v>123</v>
      </c>
      <c r="D1779" s="325" t="s">
        <v>38</v>
      </c>
      <c r="E1779" s="325" t="s">
        <v>138</v>
      </c>
      <c r="F1779" s="325" t="s">
        <v>23</v>
      </c>
      <c r="G1779" s="325">
        <v>871</v>
      </c>
      <c r="H1779" s="325" t="s">
        <v>326</v>
      </c>
      <c r="I1779" s="325" t="s">
        <v>13</v>
      </c>
      <c r="J1779" s="325" t="str">
        <f t="shared" si="54"/>
        <v>CharSloughTime in service2 years or more but less than 5 yearsTime in service2 years or more but less than 5 years</v>
      </c>
      <c r="K1779" s="325" t="s">
        <v>479</v>
      </c>
      <c r="L1779" s="325" t="s">
        <v>481</v>
      </c>
      <c r="M1779" s="325" t="str">
        <f t="shared" si="55"/>
        <v>Time in service2 years or more but less than 5 years</v>
      </c>
      <c r="N1779" s="325">
        <v>49.6</v>
      </c>
      <c r="O1779" s="325">
        <v>52.8</v>
      </c>
      <c r="P1779" s="325">
        <v>53</v>
      </c>
      <c r="Q1779" s="325">
        <v>53.5</v>
      </c>
    </row>
    <row r="1780" spans="1:17" x14ac:dyDescent="0.25">
      <c r="A1780" s="325">
        <v>201718</v>
      </c>
      <c r="B1780" s="325" t="s">
        <v>144</v>
      </c>
      <c r="C1780" s="325" t="s">
        <v>123</v>
      </c>
      <c r="D1780" s="325" t="s">
        <v>38</v>
      </c>
      <c r="E1780" s="325" t="s">
        <v>138</v>
      </c>
      <c r="F1780" s="325" t="s">
        <v>23</v>
      </c>
      <c r="G1780" s="325">
        <v>871</v>
      </c>
      <c r="H1780" s="325" t="s">
        <v>326</v>
      </c>
      <c r="I1780" s="325" t="s">
        <v>13</v>
      </c>
      <c r="J1780" s="325" t="str">
        <f t="shared" si="54"/>
        <v>CharSloughTime in service5 years or more but less than 10 yearsTime in service5 years or more but less than 10 years</v>
      </c>
      <c r="K1780" s="325" t="s">
        <v>479</v>
      </c>
      <c r="L1780" s="325" t="s">
        <v>482</v>
      </c>
      <c r="M1780" s="325" t="str">
        <f t="shared" si="55"/>
        <v>Time in service5 years or more but less than 10 years</v>
      </c>
      <c r="N1780" s="325">
        <v>0</v>
      </c>
      <c r="O1780" s="325">
        <v>0</v>
      </c>
      <c r="P1780" s="325">
        <v>0</v>
      </c>
      <c r="Q1780" s="325">
        <v>0</v>
      </c>
    </row>
    <row r="1781" spans="1:17" x14ac:dyDescent="0.25">
      <c r="A1781" s="325">
        <v>201718</v>
      </c>
      <c r="B1781" s="325" t="s">
        <v>144</v>
      </c>
      <c r="C1781" s="325" t="s">
        <v>123</v>
      </c>
      <c r="D1781" s="325" t="s">
        <v>38</v>
      </c>
      <c r="E1781" s="325" t="s">
        <v>138</v>
      </c>
      <c r="F1781" s="325" t="s">
        <v>23</v>
      </c>
      <c r="G1781" s="325">
        <v>871</v>
      </c>
      <c r="H1781" s="325" t="s">
        <v>326</v>
      </c>
      <c r="I1781" s="325" t="s">
        <v>13</v>
      </c>
      <c r="J1781" s="325" t="str">
        <f t="shared" si="54"/>
        <v>CharSloughTime in service10 years or more but less than 20 yearsTime in service10 years or more but less than 20 years</v>
      </c>
      <c r="K1781" s="325" t="s">
        <v>479</v>
      </c>
      <c r="L1781" s="325" t="s">
        <v>483</v>
      </c>
      <c r="M1781" s="325" t="str">
        <f t="shared" si="55"/>
        <v>Time in service10 years or more but less than 20 years</v>
      </c>
      <c r="N1781" s="325">
        <v>0</v>
      </c>
      <c r="O1781" s="325">
        <v>0</v>
      </c>
      <c r="P1781" s="325">
        <v>0</v>
      </c>
      <c r="Q1781" s="325">
        <v>0</v>
      </c>
    </row>
    <row r="1782" spans="1:17" x14ac:dyDescent="0.25">
      <c r="A1782" s="325">
        <v>201718</v>
      </c>
      <c r="B1782" s="325" t="s">
        <v>144</v>
      </c>
      <c r="C1782" s="325" t="s">
        <v>123</v>
      </c>
      <c r="D1782" s="325" t="s">
        <v>38</v>
      </c>
      <c r="E1782" s="325" t="s">
        <v>138</v>
      </c>
      <c r="F1782" s="325" t="s">
        <v>23</v>
      </c>
      <c r="G1782" s="325">
        <v>871</v>
      </c>
      <c r="H1782" s="325" t="s">
        <v>326</v>
      </c>
      <c r="I1782" s="325" t="s">
        <v>13</v>
      </c>
      <c r="J1782" s="325" t="str">
        <f t="shared" si="54"/>
        <v>CharSloughTime in service20 years or more but less than 30 yearsTime in service20 years or more but less than 30 years</v>
      </c>
      <c r="K1782" s="325" t="s">
        <v>479</v>
      </c>
      <c r="L1782" s="325" t="s">
        <v>484</v>
      </c>
      <c r="M1782" s="325" t="str">
        <f t="shared" si="55"/>
        <v>Time in service20 years or more but less than 30 years</v>
      </c>
      <c r="N1782" s="325">
        <v>0</v>
      </c>
      <c r="O1782" s="325">
        <v>0</v>
      </c>
      <c r="P1782" s="325">
        <v>0</v>
      </c>
      <c r="Q1782" s="325">
        <v>0</v>
      </c>
    </row>
    <row r="1783" spans="1:17" x14ac:dyDescent="0.25">
      <c r="A1783" s="325">
        <v>201718</v>
      </c>
      <c r="B1783" s="325" t="s">
        <v>144</v>
      </c>
      <c r="C1783" s="325" t="s">
        <v>123</v>
      </c>
      <c r="D1783" s="325" t="s">
        <v>38</v>
      </c>
      <c r="E1783" s="325" t="s">
        <v>138</v>
      </c>
      <c r="F1783" s="325" t="s">
        <v>23</v>
      </c>
      <c r="G1783" s="325">
        <v>871</v>
      </c>
      <c r="H1783" s="325" t="s">
        <v>326</v>
      </c>
      <c r="I1783" s="325" t="s">
        <v>13</v>
      </c>
      <c r="J1783" s="325" t="str">
        <f t="shared" si="54"/>
        <v>CharSloughTime in service30 years or moreTime in service30 years or more</v>
      </c>
      <c r="K1783" s="325" t="s">
        <v>479</v>
      </c>
      <c r="L1783" s="325" t="s">
        <v>485</v>
      </c>
      <c r="M1783" s="325" t="str">
        <f t="shared" si="55"/>
        <v>Time in service30 years or more</v>
      </c>
      <c r="N1783" s="325">
        <v>0</v>
      </c>
      <c r="O1783" s="325">
        <v>0</v>
      </c>
      <c r="P1783" s="325">
        <v>0</v>
      </c>
      <c r="Q1783" s="325">
        <v>0</v>
      </c>
    </row>
    <row r="1784" spans="1:17" x14ac:dyDescent="0.25">
      <c r="A1784" s="325">
        <v>201718</v>
      </c>
      <c r="B1784" s="325" t="s">
        <v>144</v>
      </c>
      <c r="C1784" s="325" t="s">
        <v>123</v>
      </c>
      <c r="D1784" s="325" t="s">
        <v>38</v>
      </c>
      <c r="E1784" s="325" t="s">
        <v>138</v>
      </c>
      <c r="F1784" s="325" t="s">
        <v>23</v>
      </c>
      <c r="G1784" s="325">
        <v>852</v>
      </c>
      <c r="H1784" s="325" t="s">
        <v>327</v>
      </c>
      <c r="I1784" s="325" t="s">
        <v>14</v>
      </c>
      <c r="J1784" s="325" t="str">
        <f t="shared" si="54"/>
        <v>CharSouthamptonTime in serviceLess than 2 yearsTime in serviceLess than 2 years</v>
      </c>
      <c r="K1784" s="325" t="s">
        <v>479</v>
      </c>
      <c r="L1784" s="325" t="s">
        <v>480</v>
      </c>
      <c r="M1784" s="325" t="str">
        <f t="shared" si="55"/>
        <v>Time in serviceLess than 2 years</v>
      </c>
      <c r="N1784" s="325">
        <v>52.7</v>
      </c>
      <c r="O1784" s="325">
        <v>29.2</v>
      </c>
      <c r="P1784" s="325">
        <v>54</v>
      </c>
      <c r="Q1784" s="325">
        <v>27.3</v>
      </c>
    </row>
    <row r="1785" spans="1:17" x14ac:dyDescent="0.25">
      <c r="A1785" s="325">
        <v>201718</v>
      </c>
      <c r="B1785" s="325" t="s">
        <v>144</v>
      </c>
      <c r="C1785" s="325" t="s">
        <v>123</v>
      </c>
      <c r="D1785" s="325" t="s">
        <v>38</v>
      </c>
      <c r="E1785" s="325" t="s">
        <v>138</v>
      </c>
      <c r="F1785" s="325" t="s">
        <v>23</v>
      </c>
      <c r="G1785" s="325">
        <v>852</v>
      </c>
      <c r="H1785" s="325" t="s">
        <v>327</v>
      </c>
      <c r="I1785" s="325" t="s">
        <v>14</v>
      </c>
      <c r="J1785" s="325" t="str">
        <f t="shared" si="54"/>
        <v>CharSouthamptonTime in service2 years or more but less than 5 yearsTime in service2 years or more but less than 5 years</v>
      </c>
      <c r="K1785" s="325" t="s">
        <v>479</v>
      </c>
      <c r="L1785" s="325" t="s">
        <v>481</v>
      </c>
      <c r="M1785" s="325" t="str">
        <f t="shared" si="55"/>
        <v>Time in service2 years or more but less than 5 years</v>
      </c>
      <c r="N1785" s="325">
        <v>49.9</v>
      </c>
      <c r="O1785" s="325">
        <v>27.6</v>
      </c>
      <c r="P1785" s="325">
        <v>54</v>
      </c>
      <c r="Q1785" s="325">
        <v>27.3</v>
      </c>
    </row>
    <row r="1786" spans="1:17" x14ac:dyDescent="0.25">
      <c r="A1786" s="325">
        <v>201718</v>
      </c>
      <c r="B1786" s="325" t="s">
        <v>144</v>
      </c>
      <c r="C1786" s="325" t="s">
        <v>123</v>
      </c>
      <c r="D1786" s="325" t="s">
        <v>38</v>
      </c>
      <c r="E1786" s="325" t="s">
        <v>138</v>
      </c>
      <c r="F1786" s="325" t="s">
        <v>23</v>
      </c>
      <c r="G1786" s="325">
        <v>852</v>
      </c>
      <c r="H1786" s="325" t="s">
        <v>327</v>
      </c>
      <c r="I1786" s="325" t="s">
        <v>14</v>
      </c>
      <c r="J1786" s="325" t="str">
        <f t="shared" si="54"/>
        <v>CharSouthamptonTime in service5 years or more but less than 10 yearsTime in service5 years or more but less than 10 years</v>
      </c>
      <c r="K1786" s="325" t="s">
        <v>479</v>
      </c>
      <c r="L1786" s="325" t="s">
        <v>482</v>
      </c>
      <c r="M1786" s="325" t="str">
        <f t="shared" si="55"/>
        <v>Time in service5 years or more but less than 10 years</v>
      </c>
      <c r="N1786" s="325">
        <v>27.1</v>
      </c>
      <c r="O1786" s="325">
        <v>15</v>
      </c>
      <c r="P1786" s="325">
        <v>32</v>
      </c>
      <c r="Q1786" s="325">
        <v>16.2</v>
      </c>
    </row>
    <row r="1787" spans="1:17" x14ac:dyDescent="0.25">
      <c r="A1787" s="325">
        <v>201718</v>
      </c>
      <c r="B1787" s="325" t="s">
        <v>144</v>
      </c>
      <c r="C1787" s="325" t="s">
        <v>123</v>
      </c>
      <c r="D1787" s="325" t="s">
        <v>38</v>
      </c>
      <c r="E1787" s="325" t="s">
        <v>138</v>
      </c>
      <c r="F1787" s="325" t="s">
        <v>23</v>
      </c>
      <c r="G1787" s="325">
        <v>852</v>
      </c>
      <c r="H1787" s="325" t="s">
        <v>327</v>
      </c>
      <c r="I1787" s="325" t="s">
        <v>14</v>
      </c>
      <c r="J1787" s="325" t="str">
        <f t="shared" si="54"/>
        <v>CharSouthamptonTime in service10 years or more but less than 20 yearsTime in service10 years or more but less than 20 years</v>
      </c>
      <c r="K1787" s="325" t="s">
        <v>479</v>
      </c>
      <c r="L1787" s="325" t="s">
        <v>483</v>
      </c>
      <c r="M1787" s="325" t="str">
        <f t="shared" si="55"/>
        <v>Time in service10 years or more but less than 20 years</v>
      </c>
      <c r="N1787" s="325">
        <v>31.5</v>
      </c>
      <c r="O1787" s="325">
        <v>17.5</v>
      </c>
      <c r="P1787" s="325">
        <v>36</v>
      </c>
      <c r="Q1787" s="325">
        <v>18.2</v>
      </c>
    </row>
    <row r="1788" spans="1:17" x14ac:dyDescent="0.25">
      <c r="A1788" s="325">
        <v>201718</v>
      </c>
      <c r="B1788" s="325" t="s">
        <v>144</v>
      </c>
      <c r="C1788" s="325" t="s">
        <v>123</v>
      </c>
      <c r="D1788" s="325" t="s">
        <v>38</v>
      </c>
      <c r="E1788" s="325" t="s">
        <v>138</v>
      </c>
      <c r="F1788" s="325" t="s">
        <v>23</v>
      </c>
      <c r="G1788" s="325">
        <v>852</v>
      </c>
      <c r="H1788" s="325" t="s">
        <v>327</v>
      </c>
      <c r="I1788" s="325" t="s">
        <v>14</v>
      </c>
      <c r="J1788" s="325" t="str">
        <f t="shared" si="54"/>
        <v>CharSouthamptonTime in service20 years or more but less than 30 yearsTime in service20 years or more but less than 30 years</v>
      </c>
      <c r="K1788" s="325" t="s">
        <v>479</v>
      </c>
      <c r="L1788" s="325" t="s">
        <v>484</v>
      </c>
      <c r="M1788" s="325" t="str">
        <f t="shared" si="55"/>
        <v>Time in service20 years or more but less than 30 years</v>
      </c>
      <c r="N1788" s="325">
        <v>16</v>
      </c>
      <c r="O1788" s="325">
        <v>8.9</v>
      </c>
      <c r="P1788" s="325">
        <v>18</v>
      </c>
      <c r="Q1788" s="325">
        <v>9.1</v>
      </c>
    </row>
    <row r="1789" spans="1:17" x14ac:dyDescent="0.25">
      <c r="A1789" s="325">
        <v>201718</v>
      </c>
      <c r="B1789" s="325" t="s">
        <v>144</v>
      </c>
      <c r="C1789" s="325" t="s">
        <v>123</v>
      </c>
      <c r="D1789" s="325" t="s">
        <v>38</v>
      </c>
      <c r="E1789" s="325" t="s">
        <v>138</v>
      </c>
      <c r="F1789" s="325" t="s">
        <v>23</v>
      </c>
      <c r="G1789" s="325">
        <v>852</v>
      </c>
      <c r="H1789" s="325" t="s">
        <v>327</v>
      </c>
      <c r="I1789" s="325" t="s">
        <v>14</v>
      </c>
      <c r="J1789" s="325" t="str">
        <f t="shared" si="54"/>
        <v>CharSouthamptonTime in service30 years or moreTime in service30 years or more</v>
      </c>
      <c r="K1789" s="325" t="s">
        <v>479</v>
      </c>
      <c r="L1789" s="325" t="s">
        <v>485</v>
      </c>
      <c r="M1789" s="325" t="str">
        <f t="shared" si="55"/>
        <v>Time in service30 years or more</v>
      </c>
      <c r="N1789" s="325">
        <v>3.5</v>
      </c>
      <c r="O1789" s="325">
        <v>1.9</v>
      </c>
      <c r="P1789" s="325">
        <v>4</v>
      </c>
      <c r="Q1789" s="325">
        <v>2</v>
      </c>
    </row>
    <row r="1790" spans="1:17" x14ac:dyDescent="0.25">
      <c r="A1790" s="325">
        <v>201718</v>
      </c>
      <c r="B1790" s="325" t="s">
        <v>144</v>
      </c>
      <c r="C1790" s="325" t="s">
        <v>123</v>
      </c>
      <c r="D1790" s="325" t="s">
        <v>38</v>
      </c>
      <c r="E1790" s="325" t="s">
        <v>138</v>
      </c>
      <c r="F1790" s="325" t="s">
        <v>23</v>
      </c>
      <c r="G1790" s="325">
        <v>936</v>
      </c>
      <c r="H1790" s="325" t="s">
        <v>328</v>
      </c>
      <c r="I1790" s="325" t="s">
        <v>7</v>
      </c>
      <c r="J1790" s="325" t="str">
        <f t="shared" si="54"/>
        <v>CharSurreyTime in serviceLess than 2 yearsTime in serviceLess than 2 years</v>
      </c>
      <c r="K1790" s="325" t="s">
        <v>479</v>
      </c>
      <c r="L1790" s="325" t="s">
        <v>480</v>
      </c>
      <c r="M1790" s="325" t="str">
        <f t="shared" si="55"/>
        <v>Time in serviceLess than 2 years</v>
      </c>
      <c r="N1790" s="325">
        <v>114</v>
      </c>
      <c r="O1790" s="325">
        <v>24.2</v>
      </c>
      <c r="P1790" s="325">
        <v>123</v>
      </c>
      <c r="Q1790" s="325">
        <v>23.1</v>
      </c>
    </row>
    <row r="1791" spans="1:17" x14ac:dyDescent="0.25">
      <c r="A1791" s="325">
        <v>201718</v>
      </c>
      <c r="B1791" s="325" t="s">
        <v>144</v>
      </c>
      <c r="C1791" s="325" t="s">
        <v>123</v>
      </c>
      <c r="D1791" s="325" t="s">
        <v>38</v>
      </c>
      <c r="E1791" s="325" t="s">
        <v>138</v>
      </c>
      <c r="F1791" s="325" t="s">
        <v>23</v>
      </c>
      <c r="G1791" s="325">
        <v>936</v>
      </c>
      <c r="H1791" s="325" t="s">
        <v>328</v>
      </c>
      <c r="I1791" s="325" t="s">
        <v>7</v>
      </c>
      <c r="J1791" s="325" t="str">
        <f t="shared" si="54"/>
        <v>CharSurreyTime in service2 years or more but less than 5 yearsTime in service2 years or more but less than 5 years</v>
      </c>
      <c r="K1791" s="325" t="s">
        <v>479</v>
      </c>
      <c r="L1791" s="325" t="s">
        <v>481</v>
      </c>
      <c r="M1791" s="325" t="str">
        <f t="shared" si="55"/>
        <v>Time in service2 years or more but less than 5 years</v>
      </c>
      <c r="N1791" s="325">
        <v>117.3</v>
      </c>
      <c r="O1791" s="325">
        <v>24.9</v>
      </c>
      <c r="P1791" s="325">
        <v>132</v>
      </c>
      <c r="Q1791" s="325">
        <v>24.8</v>
      </c>
    </row>
    <row r="1792" spans="1:17" x14ac:dyDescent="0.25">
      <c r="A1792" s="325">
        <v>201718</v>
      </c>
      <c r="B1792" s="325" t="s">
        <v>144</v>
      </c>
      <c r="C1792" s="325" t="s">
        <v>123</v>
      </c>
      <c r="D1792" s="325" t="s">
        <v>38</v>
      </c>
      <c r="E1792" s="325" t="s">
        <v>138</v>
      </c>
      <c r="F1792" s="325" t="s">
        <v>23</v>
      </c>
      <c r="G1792" s="325">
        <v>936</v>
      </c>
      <c r="H1792" s="325" t="s">
        <v>328</v>
      </c>
      <c r="I1792" s="325" t="s">
        <v>7</v>
      </c>
      <c r="J1792" s="325" t="str">
        <f t="shared" si="54"/>
        <v>CharSurreyTime in service5 years or more but less than 10 yearsTime in service5 years or more but less than 10 years</v>
      </c>
      <c r="K1792" s="325" t="s">
        <v>479</v>
      </c>
      <c r="L1792" s="325" t="s">
        <v>482</v>
      </c>
      <c r="M1792" s="325" t="str">
        <f t="shared" si="55"/>
        <v>Time in service5 years or more but less than 10 years</v>
      </c>
      <c r="N1792" s="325">
        <v>99</v>
      </c>
      <c r="O1792" s="325">
        <v>21</v>
      </c>
      <c r="P1792" s="325">
        <v>116</v>
      </c>
      <c r="Q1792" s="325">
        <v>21.8</v>
      </c>
    </row>
    <row r="1793" spans="1:17" x14ac:dyDescent="0.25">
      <c r="A1793" s="325">
        <v>201718</v>
      </c>
      <c r="B1793" s="325" t="s">
        <v>144</v>
      </c>
      <c r="C1793" s="325" t="s">
        <v>123</v>
      </c>
      <c r="D1793" s="325" t="s">
        <v>38</v>
      </c>
      <c r="E1793" s="325" t="s">
        <v>138</v>
      </c>
      <c r="F1793" s="325" t="s">
        <v>23</v>
      </c>
      <c r="G1793" s="325">
        <v>936</v>
      </c>
      <c r="H1793" s="325" t="s">
        <v>328</v>
      </c>
      <c r="I1793" s="325" t="s">
        <v>7</v>
      </c>
      <c r="J1793" s="325" t="str">
        <f t="shared" si="54"/>
        <v>CharSurreyTime in service10 years or more but less than 20 yearsTime in service10 years or more but less than 20 years</v>
      </c>
      <c r="K1793" s="325" t="s">
        <v>479</v>
      </c>
      <c r="L1793" s="325" t="s">
        <v>483</v>
      </c>
      <c r="M1793" s="325" t="str">
        <f t="shared" si="55"/>
        <v>Time in service10 years or more but less than 20 years</v>
      </c>
      <c r="N1793" s="325">
        <v>106.7</v>
      </c>
      <c r="O1793" s="325">
        <v>22.7</v>
      </c>
      <c r="P1793" s="325">
        <v>124</v>
      </c>
      <c r="Q1793" s="325">
        <v>23.3</v>
      </c>
    </row>
    <row r="1794" spans="1:17" x14ac:dyDescent="0.25">
      <c r="A1794" s="325">
        <v>201718</v>
      </c>
      <c r="B1794" s="325" t="s">
        <v>144</v>
      </c>
      <c r="C1794" s="325" t="s">
        <v>123</v>
      </c>
      <c r="D1794" s="325" t="s">
        <v>38</v>
      </c>
      <c r="E1794" s="325" t="s">
        <v>138</v>
      </c>
      <c r="F1794" s="325" t="s">
        <v>23</v>
      </c>
      <c r="G1794" s="325">
        <v>936</v>
      </c>
      <c r="H1794" s="325" t="s">
        <v>328</v>
      </c>
      <c r="I1794" s="325" t="s">
        <v>7</v>
      </c>
      <c r="J1794" s="325" t="str">
        <f t="shared" si="54"/>
        <v>CharSurreyTime in service20 years or more but less than 30 yearsTime in service20 years or more but less than 30 years</v>
      </c>
      <c r="K1794" s="325" t="s">
        <v>479</v>
      </c>
      <c r="L1794" s="325" t="s">
        <v>484</v>
      </c>
      <c r="M1794" s="325" t="str">
        <f t="shared" si="55"/>
        <v>Time in service20 years or more but less than 30 years</v>
      </c>
      <c r="N1794" s="325">
        <v>24.8</v>
      </c>
      <c r="O1794" s="325">
        <v>5.3</v>
      </c>
      <c r="P1794" s="325">
        <v>27</v>
      </c>
      <c r="Q1794" s="325">
        <v>5.0999999999999996</v>
      </c>
    </row>
    <row r="1795" spans="1:17" x14ac:dyDescent="0.25">
      <c r="A1795" s="325">
        <v>201718</v>
      </c>
      <c r="B1795" s="325" t="s">
        <v>144</v>
      </c>
      <c r="C1795" s="325" t="s">
        <v>123</v>
      </c>
      <c r="D1795" s="325" t="s">
        <v>38</v>
      </c>
      <c r="E1795" s="325" t="s">
        <v>138</v>
      </c>
      <c r="F1795" s="325" t="s">
        <v>23</v>
      </c>
      <c r="G1795" s="325">
        <v>936</v>
      </c>
      <c r="H1795" s="325" t="s">
        <v>328</v>
      </c>
      <c r="I1795" s="325" t="s">
        <v>7</v>
      </c>
      <c r="J1795" s="325" t="str">
        <f t="shared" ref="J1795:J1858" si="56">CONCATENATE("Char",I1795,K1795,L1795,M1795)</f>
        <v>CharSurreyTime in service30 years or moreTime in service30 years or more</v>
      </c>
      <c r="K1795" s="325" t="s">
        <v>479</v>
      </c>
      <c r="L1795" s="325" t="s">
        <v>485</v>
      </c>
      <c r="M1795" s="325" t="str">
        <f t="shared" ref="M1795:M1858" si="57">CONCATENATE(K1795,L1795,)</f>
        <v>Time in service30 years or more</v>
      </c>
      <c r="N1795" s="325">
        <v>9.1</v>
      </c>
      <c r="O1795" s="325">
        <v>1.9</v>
      </c>
      <c r="P1795" s="325">
        <v>11</v>
      </c>
      <c r="Q1795" s="325">
        <v>2.1</v>
      </c>
    </row>
    <row r="1796" spans="1:17" x14ac:dyDescent="0.25">
      <c r="A1796" s="325">
        <v>201718</v>
      </c>
      <c r="B1796" s="325" t="s">
        <v>144</v>
      </c>
      <c r="C1796" s="325" t="s">
        <v>123</v>
      </c>
      <c r="D1796" s="325" t="s">
        <v>38</v>
      </c>
      <c r="E1796" s="325" t="s">
        <v>138</v>
      </c>
      <c r="F1796" s="325" t="s">
        <v>23</v>
      </c>
      <c r="G1796" s="325">
        <v>869</v>
      </c>
      <c r="H1796" s="325" t="s">
        <v>329</v>
      </c>
      <c r="I1796" s="325" t="s">
        <v>15</v>
      </c>
      <c r="J1796" s="325" t="str">
        <f t="shared" si="56"/>
        <v>CharWest BerkshireTime in serviceLess than 2 yearsTime in serviceLess than 2 years</v>
      </c>
      <c r="K1796" s="325" t="s">
        <v>479</v>
      </c>
      <c r="L1796" s="325" t="s">
        <v>480</v>
      </c>
      <c r="M1796" s="325" t="str">
        <f t="shared" si="57"/>
        <v>Time in serviceLess than 2 years</v>
      </c>
      <c r="N1796" s="325">
        <v>25.4</v>
      </c>
      <c r="O1796" s="325">
        <v>31.5</v>
      </c>
      <c r="P1796" s="325">
        <v>26</v>
      </c>
      <c r="Q1796" s="325">
        <v>30.6</v>
      </c>
    </row>
    <row r="1797" spans="1:17" x14ac:dyDescent="0.25">
      <c r="A1797" s="325">
        <v>201718</v>
      </c>
      <c r="B1797" s="325" t="s">
        <v>144</v>
      </c>
      <c r="C1797" s="325" t="s">
        <v>123</v>
      </c>
      <c r="D1797" s="325" t="s">
        <v>38</v>
      </c>
      <c r="E1797" s="325" t="s">
        <v>138</v>
      </c>
      <c r="F1797" s="325" t="s">
        <v>23</v>
      </c>
      <c r="G1797" s="325">
        <v>869</v>
      </c>
      <c r="H1797" s="325" t="s">
        <v>329</v>
      </c>
      <c r="I1797" s="325" t="s">
        <v>15</v>
      </c>
      <c r="J1797" s="325" t="str">
        <f t="shared" si="56"/>
        <v>CharWest BerkshireTime in service2 years or more but less than 5 yearsTime in service2 years or more but less than 5 years</v>
      </c>
      <c r="K1797" s="325" t="s">
        <v>479</v>
      </c>
      <c r="L1797" s="325" t="s">
        <v>481</v>
      </c>
      <c r="M1797" s="325" t="str">
        <f t="shared" si="57"/>
        <v>Time in service2 years or more but less than 5 years</v>
      </c>
      <c r="N1797" s="325">
        <v>30.1</v>
      </c>
      <c r="O1797" s="325">
        <v>37.299999999999997</v>
      </c>
      <c r="P1797" s="325">
        <v>31</v>
      </c>
      <c r="Q1797" s="325">
        <v>36.5</v>
      </c>
    </row>
    <row r="1798" spans="1:17" x14ac:dyDescent="0.25">
      <c r="A1798" s="325">
        <v>201718</v>
      </c>
      <c r="B1798" s="325" t="s">
        <v>144</v>
      </c>
      <c r="C1798" s="325" t="s">
        <v>123</v>
      </c>
      <c r="D1798" s="325" t="s">
        <v>38</v>
      </c>
      <c r="E1798" s="325" t="s">
        <v>138</v>
      </c>
      <c r="F1798" s="325" t="s">
        <v>23</v>
      </c>
      <c r="G1798" s="325">
        <v>869</v>
      </c>
      <c r="H1798" s="325" t="s">
        <v>329</v>
      </c>
      <c r="I1798" s="325" t="s">
        <v>15</v>
      </c>
      <c r="J1798" s="325" t="str">
        <f t="shared" si="56"/>
        <v>CharWest BerkshireTime in service5 years or more but less than 10 yearsTime in service5 years or more but less than 10 years</v>
      </c>
      <c r="K1798" s="325" t="s">
        <v>479</v>
      </c>
      <c r="L1798" s="325" t="s">
        <v>482</v>
      </c>
      <c r="M1798" s="325" t="str">
        <f t="shared" si="57"/>
        <v>Time in service5 years or more but less than 10 years</v>
      </c>
      <c r="N1798" s="325">
        <v>9</v>
      </c>
      <c r="O1798" s="325">
        <v>11.1</v>
      </c>
      <c r="P1798" s="325">
        <v>11</v>
      </c>
      <c r="Q1798" s="325">
        <v>12.9</v>
      </c>
    </row>
    <row r="1799" spans="1:17" x14ac:dyDescent="0.25">
      <c r="A1799" s="325">
        <v>201718</v>
      </c>
      <c r="B1799" s="325" t="s">
        <v>144</v>
      </c>
      <c r="C1799" s="325" t="s">
        <v>123</v>
      </c>
      <c r="D1799" s="325" t="s">
        <v>38</v>
      </c>
      <c r="E1799" s="325" t="s">
        <v>138</v>
      </c>
      <c r="F1799" s="325" t="s">
        <v>23</v>
      </c>
      <c r="G1799" s="325">
        <v>869</v>
      </c>
      <c r="H1799" s="325" t="s">
        <v>329</v>
      </c>
      <c r="I1799" s="325" t="s">
        <v>15</v>
      </c>
      <c r="J1799" s="325" t="str">
        <f t="shared" si="56"/>
        <v>CharWest BerkshireTime in service10 years or more but less than 20 yearsTime in service10 years or more but less than 20 years</v>
      </c>
      <c r="K1799" s="325" t="s">
        <v>479</v>
      </c>
      <c r="L1799" s="325" t="s">
        <v>483</v>
      </c>
      <c r="M1799" s="325" t="str">
        <f t="shared" si="57"/>
        <v>Time in service10 years or more but less than 20 years</v>
      </c>
      <c r="N1799" s="325">
        <v>15.5</v>
      </c>
      <c r="O1799" s="325">
        <v>19.2</v>
      </c>
      <c r="P1799" s="325">
        <v>16</v>
      </c>
      <c r="Q1799" s="325">
        <v>18.8</v>
      </c>
    </row>
    <row r="1800" spans="1:17" x14ac:dyDescent="0.25">
      <c r="A1800" s="325">
        <v>201718</v>
      </c>
      <c r="B1800" s="325" t="s">
        <v>144</v>
      </c>
      <c r="C1800" s="325" t="s">
        <v>123</v>
      </c>
      <c r="D1800" s="325" t="s">
        <v>38</v>
      </c>
      <c r="E1800" s="325" t="s">
        <v>138</v>
      </c>
      <c r="F1800" s="325" t="s">
        <v>23</v>
      </c>
      <c r="G1800" s="325">
        <v>869</v>
      </c>
      <c r="H1800" s="325" t="s">
        <v>329</v>
      </c>
      <c r="I1800" s="325" t="s">
        <v>15</v>
      </c>
      <c r="J1800" s="325" t="str">
        <f t="shared" si="56"/>
        <v>CharWest BerkshireTime in service20 years or more but less than 30 yearsTime in service20 years or more but less than 30 years</v>
      </c>
      <c r="K1800" s="325" t="s">
        <v>479</v>
      </c>
      <c r="L1800" s="325" t="s">
        <v>484</v>
      </c>
      <c r="M1800" s="325" t="str">
        <f t="shared" si="57"/>
        <v>Time in service20 years or more but less than 30 years</v>
      </c>
      <c r="N1800" s="325">
        <v>0.8</v>
      </c>
      <c r="O1800" s="325">
        <v>0.9</v>
      </c>
      <c r="P1800" s="325">
        <v>1</v>
      </c>
      <c r="Q1800" s="325">
        <v>1.2</v>
      </c>
    </row>
    <row r="1801" spans="1:17" x14ac:dyDescent="0.25">
      <c r="A1801" s="325">
        <v>201718</v>
      </c>
      <c r="B1801" s="325" t="s">
        <v>144</v>
      </c>
      <c r="C1801" s="325" t="s">
        <v>123</v>
      </c>
      <c r="D1801" s="325" t="s">
        <v>38</v>
      </c>
      <c r="E1801" s="325" t="s">
        <v>138</v>
      </c>
      <c r="F1801" s="325" t="s">
        <v>23</v>
      </c>
      <c r="G1801" s="325">
        <v>869</v>
      </c>
      <c r="H1801" s="325" t="s">
        <v>329</v>
      </c>
      <c r="I1801" s="325" t="s">
        <v>15</v>
      </c>
      <c r="J1801" s="325" t="str">
        <f t="shared" si="56"/>
        <v>CharWest BerkshireTime in service30 years or moreTime in service30 years or more</v>
      </c>
      <c r="K1801" s="325" t="s">
        <v>479</v>
      </c>
      <c r="L1801" s="325" t="s">
        <v>485</v>
      </c>
      <c r="M1801" s="325" t="str">
        <f t="shared" si="57"/>
        <v>Time in service30 years or more</v>
      </c>
      <c r="N1801" s="325">
        <v>0</v>
      </c>
      <c r="O1801" s="325">
        <v>0</v>
      </c>
      <c r="P1801" s="325">
        <v>0</v>
      </c>
      <c r="Q1801" s="325">
        <v>0</v>
      </c>
    </row>
    <row r="1802" spans="1:17" x14ac:dyDescent="0.25">
      <c r="A1802" s="325">
        <v>201718</v>
      </c>
      <c r="B1802" s="325" t="s">
        <v>144</v>
      </c>
      <c r="C1802" s="325" t="s">
        <v>123</v>
      </c>
      <c r="D1802" s="325" t="s">
        <v>38</v>
      </c>
      <c r="E1802" s="325" t="s">
        <v>138</v>
      </c>
      <c r="F1802" s="325" t="s">
        <v>23</v>
      </c>
      <c r="G1802" s="325">
        <v>938</v>
      </c>
      <c r="H1802" s="325" t="s">
        <v>330</v>
      </c>
      <c r="I1802" s="325" t="s">
        <v>5</v>
      </c>
      <c r="J1802" s="325" t="str">
        <f t="shared" si="56"/>
        <v>CharWest SussexTime in serviceLess than 2 yearsTime in serviceLess than 2 years</v>
      </c>
      <c r="K1802" s="325" t="s">
        <v>479</v>
      </c>
      <c r="L1802" s="325" t="s">
        <v>480</v>
      </c>
      <c r="M1802" s="325" t="str">
        <f t="shared" si="57"/>
        <v>Time in serviceLess than 2 years</v>
      </c>
      <c r="N1802" s="325">
        <v>147.9</v>
      </c>
      <c r="O1802" s="325">
        <v>34.1</v>
      </c>
      <c r="P1802" s="325">
        <v>155</v>
      </c>
      <c r="Q1802" s="325">
        <v>33</v>
      </c>
    </row>
    <row r="1803" spans="1:17" x14ac:dyDescent="0.25">
      <c r="A1803" s="325">
        <v>201718</v>
      </c>
      <c r="B1803" s="325" t="s">
        <v>144</v>
      </c>
      <c r="C1803" s="325" t="s">
        <v>123</v>
      </c>
      <c r="D1803" s="325" t="s">
        <v>38</v>
      </c>
      <c r="E1803" s="325" t="s">
        <v>138</v>
      </c>
      <c r="F1803" s="325" t="s">
        <v>23</v>
      </c>
      <c r="G1803" s="325">
        <v>938</v>
      </c>
      <c r="H1803" s="325" t="s">
        <v>330</v>
      </c>
      <c r="I1803" s="325" t="s">
        <v>5</v>
      </c>
      <c r="J1803" s="325" t="str">
        <f t="shared" si="56"/>
        <v>CharWest SussexTime in service2 years or more but less than 5 yearsTime in service2 years or more but less than 5 years</v>
      </c>
      <c r="K1803" s="325" t="s">
        <v>479</v>
      </c>
      <c r="L1803" s="325" t="s">
        <v>481</v>
      </c>
      <c r="M1803" s="325" t="str">
        <f t="shared" si="57"/>
        <v>Time in service2 years or more but less than 5 years</v>
      </c>
      <c r="N1803" s="325">
        <v>86.6</v>
      </c>
      <c r="O1803" s="325">
        <v>20</v>
      </c>
      <c r="P1803" s="325">
        <v>93</v>
      </c>
      <c r="Q1803" s="325">
        <v>19.8</v>
      </c>
    </row>
    <row r="1804" spans="1:17" x14ac:dyDescent="0.25">
      <c r="A1804" s="325">
        <v>201718</v>
      </c>
      <c r="B1804" s="325" t="s">
        <v>144</v>
      </c>
      <c r="C1804" s="325" t="s">
        <v>123</v>
      </c>
      <c r="D1804" s="325" t="s">
        <v>38</v>
      </c>
      <c r="E1804" s="325" t="s">
        <v>138</v>
      </c>
      <c r="F1804" s="325" t="s">
        <v>23</v>
      </c>
      <c r="G1804" s="325">
        <v>938</v>
      </c>
      <c r="H1804" s="325" t="s">
        <v>330</v>
      </c>
      <c r="I1804" s="325" t="s">
        <v>5</v>
      </c>
      <c r="J1804" s="325" t="str">
        <f t="shared" si="56"/>
        <v>CharWest SussexTime in service5 years or more but less than 10 yearsTime in service5 years or more but less than 10 years</v>
      </c>
      <c r="K1804" s="325" t="s">
        <v>479</v>
      </c>
      <c r="L1804" s="325" t="s">
        <v>482</v>
      </c>
      <c r="M1804" s="325" t="str">
        <f t="shared" si="57"/>
        <v>Time in service5 years or more but less than 10 years</v>
      </c>
      <c r="N1804" s="325">
        <v>76.3</v>
      </c>
      <c r="O1804" s="325">
        <v>17.600000000000001</v>
      </c>
      <c r="P1804" s="325">
        <v>85</v>
      </c>
      <c r="Q1804" s="325">
        <v>18.100000000000001</v>
      </c>
    </row>
    <row r="1805" spans="1:17" x14ac:dyDescent="0.25">
      <c r="A1805" s="325">
        <v>201718</v>
      </c>
      <c r="B1805" s="325" t="s">
        <v>144</v>
      </c>
      <c r="C1805" s="325" t="s">
        <v>123</v>
      </c>
      <c r="D1805" s="325" t="s">
        <v>38</v>
      </c>
      <c r="E1805" s="325" t="s">
        <v>138</v>
      </c>
      <c r="F1805" s="325" t="s">
        <v>23</v>
      </c>
      <c r="G1805" s="325">
        <v>938</v>
      </c>
      <c r="H1805" s="325" t="s">
        <v>330</v>
      </c>
      <c r="I1805" s="325" t="s">
        <v>5</v>
      </c>
      <c r="J1805" s="325" t="str">
        <f t="shared" si="56"/>
        <v>CharWest SussexTime in service10 years or more but less than 20 yearsTime in service10 years or more but less than 20 years</v>
      </c>
      <c r="K1805" s="325" t="s">
        <v>479</v>
      </c>
      <c r="L1805" s="325" t="s">
        <v>483</v>
      </c>
      <c r="M1805" s="325" t="str">
        <f t="shared" si="57"/>
        <v>Time in service10 years or more but less than 20 years</v>
      </c>
      <c r="N1805" s="325">
        <v>87</v>
      </c>
      <c r="O1805" s="325">
        <v>20.100000000000001</v>
      </c>
      <c r="P1805" s="325">
        <v>98</v>
      </c>
      <c r="Q1805" s="325">
        <v>20.9</v>
      </c>
    </row>
    <row r="1806" spans="1:17" x14ac:dyDescent="0.25">
      <c r="A1806" s="325">
        <v>201718</v>
      </c>
      <c r="B1806" s="325" t="s">
        <v>144</v>
      </c>
      <c r="C1806" s="325" t="s">
        <v>123</v>
      </c>
      <c r="D1806" s="325" t="s">
        <v>38</v>
      </c>
      <c r="E1806" s="325" t="s">
        <v>138</v>
      </c>
      <c r="F1806" s="325" t="s">
        <v>23</v>
      </c>
      <c r="G1806" s="325">
        <v>938</v>
      </c>
      <c r="H1806" s="325" t="s">
        <v>330</v>
      </c>
      <c r="I1806" s="325" t="s">
        <v>5</v>
      </c>
      <c r="J1806" s="325" t="str">
        <f t="shared" si="56"/>
        <v>CharWest SussexTime in service20 years or more but less than 30 yearsTime in service20 years or more but less than 30 years</v>
      </c>
      <c r="K1806" s="325" t="s">
        <v>479</v>
      </c>
      <c r="L1806" s="325" t="s">
        <v>484</v>
      </c>
      <c r="M1806" s="325" t="str">
        <f t="shared" si="57"/>
        <v>Time in service20 years or more but less than 30 years</v>
      </c>
      <c r="N1806" s="325">
        <v>28.8</v>
      </c>
      <c r="O1806" s="325">
        <v>6.6</v>
      </c>
      <c r="P1806" s="325">
        <v>32</v>
      </c>
      <c r="Q1806" s="325">
        <v>6.8</v>
      </c>
    </row>
    <row r="1807" spans="1:17" x14ac:dyDescent="0.25">
      <c r="A1807" s="325">
        <v>201718</v>
      </c>
      <c r="B1807" s="325" t="s">
        <v>144</v>
      </c>
      <c r="C1807" s="325" t="s">
        <v>123</v>
      </c>
      <c r="D1807" s="325" t="s">
        <v>38</v>
      </c>
      <c r="E1807" s="325" t="s">
        <v>138</v>
      </c>
      <c r="F1807" s="325" t="s">
        <v>23</v>
      </c>
      <c r="G1807" s="325">
        <v>938</v>
      </c>
      <c r="H1807" s="325" t="s">
        <v>330</v>
      </c>
      <c r="I1807" s="325" t="s">
        <v>5</v>
      </c>
      <c r="J1807" s="325" t="str">
        <f t="shared" si="56"/>
        <v>CharWest SussexTime in service30 years or moreTime in service30 years or more</v>
      </c>
      <c r="K1807" s="325" t="s">
        <v>479</v>
      </c>
      <c r="L1807" s="325" t="s">
        <v>485</v>
      </c>
      <c r="M1807" s="325" t="str">
        <f t="shared" si="57"/>
        <v>Time in service30 years or more</v>
      </c>
      <c r="N1807" s="325">
        <v>6.8</v>
      </c>
      <c r="O1807" s="325">
        <v>1.6</v>
      </c>
      <c r="P1807" s="325">
        <v>7</v>
      </c>
      <c r="Q1807" s="325">
        <v>1.5</v>
      </c>
    </row>
    <row r="1808" spans="1:17" x14ac:dyDescent="0.25">
      <c r="A1808" s="325">
        <v>201718</v>
      </c>
      <c r="B1808" s="325" t="s">
        <v>144</v>
      </c>
      <c r="C1808" s="325" t="s">
        <v>123</v>
      </c>
      <c r="D1808" s="325" t="s">
        <v>38</v>
      </c>
      <c r="E1808" s="325" t="s">
        <v>138</v>
      </c>
      <c r="F1808" s="325" t="s">
        <v>23</v>
      </c>
      <c r="G1808" s="325">
        <v>868</v>
      </c>
      <c r="H1808" s="325" t="s">
        <v>331</v>
      </c>
      <c r="I1808" s="325" t="s">
        <v>332</v>
      </c>
      <c r="J1808" s="325" t="str">
        <f t="shared" si="56"/>
        <v>CharWindsor and MaidenheadTime in serviceLess than 2 yearsTime in serviceLess than 2 years</v>
      </c>
      <c r="K1808" s="325" t="s">
        <v>479</v>
      </c>
      <c r="L1808" s="325" t="s">
        <v>480</v>
      </c>
      <c r="M1808" s="325" t="str">
        <f t="shared" si="57"/>
        <v>Time in serviceLess than 2 years</v>
      </c>
      <c r="N1808" s="325">
        <v>13.2</v>
      </c>
      <c r="O1808" s="325">
        <v>32.799999999999997</v>
      </c>
      <c r="P1808" s="325">
        <v>14</v>
      </c>
      <c r="Q1808" s="325">
        <v>33.299999999999997</v>
      </c>
    </row>
    <row r="1809" spans="1:17" x14ac:dyDescent="0.25">
      <c r="A1809" s="325">
        <v>201718</v>
      </c>
      <c r="B1809" s="325" t="s">
        <v>144</v>
      </c>
      <c r="C1809" s="325" t="s">
        <v>123</v>
      </c>
      <c r="D1809" s="325" t="s">
        <v>38</v>
      </c>
      <c r="E1809" s="325" t="s">
        <v>138</v>
      </c>
      <c r="F1809" s="325" t="s">
        <v>23</v>
      </c>
      <c r="G1809" s="325">
        <v>868</v>
      </c>
      <c r="H1809" s="325" t="s">
        <v>331</v>
      </c>
      <c r="I1809" s="325" t="s">
        <v>332</v>
      </c>
      <c r="J1809" s="325" t="str">
        <f t="shared" si="56"/>
        <v>CharWindsor and MaidenheadTime in service2 years or more but less than 5 yearsTime in service2 years or more but less than 5 years</v>
      </c>
      <c r="K1809" s="325" t="s">
        <v>479</v>
      </c>
      <c r="L1809" s="325" t="s">
        <v>481</v>
      </c>
      <c r="M1809" s="325" t="str">
        <f t="shared" si="57"/>
        <v>Time in service2 years or more but less than 5 years</v>
      </c>
      <c r="N1809" s="325">
        <v>19.5</v>
      </c>
      <c r="O1809" s="325">
        <v>48.5</v>
      </c>
      <c r="P1809" s="325">
        <v>20</v>
      </c>
      <c r="Q1809" s="325">
        <v>47.6</v>
      </c>
    </row>
    <row r="1810" spans="1:17" x14ac:dyDescent="0.25">
      <c r="A1810" s="325">
        <v>201718</v>
      </c>
      <c r="B1810" s="325" t="s">
        <v>144</v>
      </c>
      <c r="C1810" s="325" t="s">
        <v>123</v>
      </c>
      <c r="D1810" s="325" t="s">
        <v>38</v>
      </c>
      <c r="E1810" s="325" t="s">
        <v>138</v>
      </c>
      <c r="F1810" s="325" t="s">
        <v>23</v>
      </c>
      <c r="G1810" s="325">
        <v>868</v>
      </c>
      <c r="H1810" s="325" t="s">
        <v>331</v>
      </c>
      <c r="I1810" s="325" t="s">
        <v>332</v>
      </c>
      <c r="J1810" s="325" t="str">
        <f t="shared" si="56"/>
        <v>CharWindsor and MaidenheadTime in service5 years or more but less than 10 yearsTime in service5 years or more but less than 10 years</v>
      </c>
      <c r="K1810" s="325" t="s">
        <v>479</v>
      </c>
      <c r="L1810" s="325" t="s">
        <v>482</v>
      </c>
      <c r="M1810" s="325" t="str">
        <f t="shared" si="57"/>
        <v>Time in service5 years or more but less than 10 years</v>
      </c>
      <c r="N1810" s="325">
        <v>4.5</v>
      </c>
      <c r="O1810" s="325">
        <v>11.2</v>
      </c>
      <c r="P1810" s="325">
        <v>5</v>
      </c>
      <c r="Q1810" s="325">
        <v>11.9</v>
      </c>
    </row>
    <row r="1811" spans="1:17" x14ac:dyDescent="0.25">
      <c r="A1811" s="325">
        <v>201718</v>
      </c>
      <c r="B1811" s="325" t="s">
        <v>144</v>
      </c>
      <c r="C1811" s="325" t="s">
        <v>123</v>
      </c>
      <c r="D1811" s="325" t="s">
        <v>38</v>
      </c>
      <c r="E1811" s="325" t="s">
        <v>138</v>
      </c>
      <c r="F1811" s="325" t="s">
        <v>23</v>
      </c>
      <c r="G1811" s="325">
        <v>868</v>
      </c>
      <c r="H1811" s="325" t="s">
        <v>331</v>
      </c>
      <c r="I1811" s="325" t="s">
        <v>332</v>
      </c>
      <c r="J1811" s="325" t="str">
        <f t="shared" si="56"/>
        <v>CharWindsor and MaidenheadTime in service10 years or more but less than 20 yearsTime in service10 years or more but less than 20 years</v>
      </c>
      <c r="K1811" s="325" t="s">
        <v>479</v>
      </c>
      <c r="L1811" s="325" t="s">
        <v>483</v>
      </c>
      <c r="M1811" s="325" t="str">
        <f t="shared" si="57"/>
        <v>Time in service10 years or more but less than 20 years</v>
      </c>
      <c r="N1811" s="325">
        <v>3</v>
      </c>
      <c r="O1811" s="325">
        <v>7.5</v>
      </c>
      <c r="P1811" s="325">
        <v>3</v>
      </c>
      <c r="Q1811" s="325">
        <v>7.1</v>
      </c>
    </row>
    <row r="1812" spans="1:17" x14ac:dyDescent="0.25">
      <c r="A1812" s="325">
        <v>201718</v>
      </c>
      <c r="B1812" s="325" t="s">
        <v>144</v>
      </c>
      <c r="C1812" s="325" t="s">
        <v>123</v>
      </c>
      <c r="D1812" s="325" t="s">
        <v>38</v>
      </c>
      <c r="E1812" s="325" t="s">
        <v>138</v>
      </c>
      <c r="F1812" s="325" t="s">
        <v>23</v>
      </c>
      <c r="G1812" s="325">
        <v>868</v>
      </c>
      <c r="H1812" s="325" t="s">
        <v>331</v>
      </c>
      <c r="I1812" s="325" t="s">
        <v>332</v>
      </c>
      <c r="J1812" s="325" t="str">
        <f t="shared" si="56"/>
        <v>CharWindsor and MaidenheadTime in service20 years or more but less than 30 yearsTime in service20 years or more but less than 30 years</v>
      </c>
      <c r="K1812" s="325" t="s">
        <v>479</v>
      </c>
      <c r="L1812" s="325" t="s">
        <v>484</v>
      </c>
      <c r="M1812" s="325" t="str">
        <f t="shared" si="57"/>
        <v>Time in service20 years or more but less than 30 years</v>
      </c>
      <c r="N1812" s="325">
        <v>0</v>
      </c>
      <c r="O1812" s="325">
        <v>0</v>
      </c>
      <c r="P1812" s="325">
        <v>0</v>
      </c>
      <c r="Q1812" s="325">
        <v>0</v>
      </c>
    </row>
    <row r="1813" spans="1:17" x14ac:dyDescent="0.25">
      <c r="A1813" s="325">
        <v>201718</v>
      </c>
      <c r="B1813" s="325" t="s">
        <v>144</v>
      </c>
      <c r="C1813" s="325" t="s">
        <v>123</v>
      </c>
      <c r="D1813" s="325" t="s">
        <v>38</v>
      </c>
      <c r="E1813" s="325" t="s">
        <v>138</v>
      </c>
      <c r="F1813" s="325" t="s">
        <v>23</v>
      </c>
      <c r="G1813" s="325">
        <v>868</v>
      </c>
      <c r="H1813" s="325" t="s">
        <v>331</v>
      </c>
      <c r="I1813" s="325" t="s">
        <v>332</v>
      </c>
      <c r="J1813" s="325" t="str">
        <f t="shared" si="56"/>
        <v>CharWindsor and MaidenheadTime in service30 years or moreTime in service30 years or more</v>
      </c>
      <c r="K1813" s="325" t="s">
        <v>479</v>
      </c>
      <c r="L1813" s="325" t="s">
        <v>485</v>
      </c>
      <c r="M1813" s="325" t="str">
        <f t="shared" si="57"/>
        <v>Time in service30 years or more</v>
      </c>
      <c r="N1813" s="325">
        <v>0</v>
      </c>
      <c r="O1813" s="325">
        <v>0</v>
      </c>
      <c r="P1813" s="325">
        <v>0</v>
      </c>
      <c r="Q1813" s="325">
        <v>0</v>
      </c>
    </row>
    <row r="1814" spans="1:17" x14ac:dyDescent="0.25">
      <c r="A1814" s="325">
        <v>201718</v>
      </c>
      <c r="B1814" s="325" t="s">
        <v>144</v>
      </c>
      <c r="C1814" s="325" t="s">
        <v>123</v>
      </c>
      <c r="D1814" s="325" t="s">
        <v>38</v>
      </c>
      <c r="E1814" s="325" t="s">
        <v>138</v>
      </c>
      <c r="F1814" s="325" t="s">
        <v>23</v>
      </c>
      <c r="G1814" s="325">
        <v>872</v>
      </c>
      <c r="H1814" s="325" t="s">
        <v>333</v>
      </c>
      <c r="I1814" s="325" t="s">
        <v>16</v>
      </c>
      <c r="J1814" s="325" t="str">
        <f t="shared" si="56"/>
        <v>CharWokinghamTime in serviceLess than 2 yearsTime in serviceLess than 2 years</v>
      </c>
      <c r="K1814" s="325" t="s">
        <v>479</v>
      </c>
      <c r="L1814" s="325" t="s">
        <v>480</v>
      </c>
      <c r="M1814" s="325" t="str">
        <f t="shared" si="57"/>
        <v>Time in serviceLess than 2 years</v>
      </c>
      <c r="N1814" s="325">
        <v>19.5</v>
      </c>
      <c r="O1814" s="325">
        <v>36.200000000000003</v>
      </c>
      <c r="P1814" s="325">
        <v>20</v>
      </c>
      <c r="Q1814" s="325">
        <v>35.1</v>
      </c>
    </row>
    <row r="1815" spans="1:17" x14ac:dyDescent="0.25">
      <c r="A1815" s="325">
        <v>201718</v>
      </c>
      <c r="B1815" s="325" t="s">
        <v>144</v>
      </c>
      <c r="C1815" s="325" t="s">
        <v>123</v>
      </c>
      <c r="D1815" s="325" t="s">
        <v>38</v>
      </c>
      <c r="E1815" s="325" t="s">
        <v>138</v>
      </c>
      <c r="F1815" s="325" t="s">
        <v>23</v>
      </c>
      <c r="G1815" s="325">
        <v>872</v>
      </c>
      <c r="H1815" s="325" t="s">
        <v>333</v>
      </c>
      <c r="I1815" s="325" t="s">
        <v>16</v>
      </c>
      <c r="J1815" s="325" t="str">
        <f t="shared" si="56"/>
        <v>CharWokinghamTime in service2 years or more but less than 5 yearsTime in service2 years or more but less than 5 years</v>
      </c>
      <c r="K1815" s="325" t="s">
        <v>479</v>
      </c>
      <c r="L1815" s="325" t="s">
        <v>481</v>
      </c>
      <c r="M1815" s="325" t="str">
        <f t="shared" si="57"/>
        <v>Time in service2 years or more but less than 5 years</v>
      </c>
      <c r="N1815" s="325">
        <v>21.7</v>
      </c>
      <c r="O1815" s="325">
        <v>40.5</v>
      </c>
      <c r="P1815" s="325">
        <v>22</v>
      </c>
      <c r="Q1815" s="325">
        <v>38.6</v>
      </c>
    </row>
    <row r="1816" spans="1:17" x14ac:dyDescent="0.25">
      <c r="A1816" s="325">
        <v>201718</v>
      </c>
      <c r="B1816" s="325" t="s">
        <v>144</v>
      </c>
      <c r="C1816" s="325" t="s">
        <v>123</v>
      </c>
      <c r="D1816" s="325" t="s">
        <v>38</v>
      </c>
      <c r="E1816" s="325" t="s">
        <v>138</v>
      </c>
      <c r="F1816" s="325" t="s">
        <v>23</v>
      </c>
      <c r="G1816" s="325">
        <v>872</v>
      </c>
      <c r="H1816" s="325" t="s">
        <v>333</v>
      </c>
      <c r="I1816" s="325" t="s">
        <v>16</v>
      </c>
      <c r="J1816" s="325" t="str">
        <f t="shared" si="56"/>
        <v>CharWokinghamTime in service5 years or more but less than 10 yearsTime in service5 years or more but less than 10 years</v>
      </c>
      <c r="K1816" s="325" t="s">
        <v>479</v>
      </c>
      <c r="L1816" s="325" t="s">
        <v>482</v>
      </c>
      <c r="M1816" s="325" t="str">
        <f t="shared" si="57"/>
        <v>Time in service5 years or more but less than 10 years</v>
      </c>
      <c r="N1816" s="325">
        <v>7.1</v>
      </c>
      <c r="O1816" s="325">
        <v>13.2</v>
      </c>
      <c r="P1816" s="325">
        <v>9</v>
      </c>
      <c r="Q1816" s="325">
        <v>15.8</v>
      </c>
    </row>
    <row r="1817" spans="1:17" x14ac:dyDescent="0.25">
      <c r="A1817" s="325">
        <v>201718</v>
      </c>
      <c r="B1817" s="325" t="s">
        <v>144</v>
      </c>
      <c r="C1817" s="325" t="s">
        <v>123</v>
      </c>
      <c r="D1817" s="325" t="s">
        <v>38</v>
      </c>
      <c r="E1817" s="325" t="s">
        <v>138</v>
      </c>
      <c r="F1817" s="325" t="s">
        <v>23</v>
      </c>
      <c r="G1817" s="325">
        <v>872</v>
      </c>
      <c r="H1817" s="325" t="s">
        <v>333</v>
      </c>
      <c r="I1817" s="325" t="s">
        <v>16</v>
      </c>
      <c r="J1817" s="325" t="str">
        <f t="shared" si="56"/>
        <v>CharWokinghamTime in service10 years or more but less than 20 yearsTime in service10 years or more but less than 20 years</v>
      </c>
      <c r="K1817" s="325" t="s">
        <v>479</v>
      </c>
      <c r="L1817" s="325" t="s">
        <v>483</v>
      </c>
      <c r="M1817" s="325" t="str">
        <f t="shared" si="57"/>
        <v>Time in service10 years or more but less than 20 years</v>
      </c>
      <c r="N1817" s="325">
        <v>3.4</v>
      </c>
      <c r="O1817" s="325">
        <v>6.4</v>
      </c>
      <c r="P1817" s="325">
        <v>4</v>
      </c>
      <c r="Q1817" s="325">
        <v>7</v>
      </c>
    </row>
    <row r="1818" spans="1:17" x14ac:dyDescent="0.25">
      <c r="A1818" s="325">
        <v>201718</v>
      </c>
      <c r="B1818" s="325" t="s">
        <v>144</v>
      </c>
      <c r="C1818" s="325" t="s">
        <v>123</v>
      </c>
      <c r="D1818" s="325" t="s">
        <v>38</v>
      </c>
      <c r="E1818" s="325" t="s">
        <v>138</v>
      </c>
      <c r="F1818" s="325" t="s">
        <v>23</v>
      </c>
      <c r="G1818" s="325">
        <v>872</v>
      </c>
      <c r="H1818" s="325" t="s">
        <v>333</v>
      </c>
      <c r="I1818" s="325" t="s">
        <v>16</v>
      </c>
      <c r="J1818" s="325" t="str">
        <f t="shared" si="56"/>
        <v>CharWokinghamTime in service20 years or more but less than 30 yearsTime in service20 years or more but less than 30 years</v>
      </c>
      <c r="K1818" s="325" t="s">
        <v>479</v>
      </c>
      <c r="L1818" s="325" t="s">
        <v>484</v>
      </c>
      <c r="M1818" s="325" t="str">
        <f t="shared" si="57"/>
        <v>Time in service20 years or more but less than 30 years</v>
      </c>
      <c r="N1818" s="325">
        <v>2</v>
      </c>
      <c r="O1818" s="325">
        <v>3.7</v>
      </c>
      <c r="P1818" s="325">
        <v>2</v>
      </c>
      <c r="Q1818" s="325">
        <v>3.5</v>
      </c>
    </row>
    <row r="1819" spans="1:17" x14ac:dyDescent="0.25">
      <c r="A1819" s="325">
        <v>201718</v>
      </c>
      <c r="B1819" s="325" t="s">
        <v>144</v>
      </c>
      <c r="C1819" s="325" t="s">
        <v>123</v>
      </c>
      <c r="D1819" s="325" t="s">
        <v>38</v>
      </c>
      <c r="E1819" s="325" t="s">
        <v>138</v>
      </c>
      <c r="F1819" s="325" t="s">
        <v>23</v>
      </c>
      <c r="G1819" s="325">
        <v>872</v>
      </c>
      <c r="H1819" s="325" t="s">
        <v>333</v>
      </c>
      <c r="I1819" s="325" t="s">
        <v>16</v>
      </c>
      <c r="J1819" s="325" t="str">
        <f t="shared" si="56"/>
        <v>CharWokinghamTime in service30 years or moreTime in service30 years or more</v>
      </c>
      <c r="K1819" s="325" t="s">
        <v>479</v>
      </c>
      <c r="L1819" s="325" t="s">
        <v>485</v>
      </c>
      <c r="M1819" s="325" t="str">
        <f t="shared" si="57"/>
        <v>Time in service30 years or more</v>
      </c>
      <c r="N1819" s="325">
        <v>0</v>
      </c>
      <c r="O1819" s="325">
        <v>0</v>
      </c>
      <c r="P1819" s="325">
        <v>0</v>
      </c>
      <c r="Q1819" s="325">
        <v>0</v>
      </c>
    </row>
    <row r="1820" spans="1:17" x14ac:dyDescent="0.25">
      <c r="A1820" s="325">
        <v>201718</v>
      </c>
      <c r="B1820" s="325" t="s">
        <v>144</v>
      </c>
      <c r="C1820" s="325" t="s">
        <v>123</v>
      </c>
      <c r="D1820" s="325" t="s">
        <v>38</v>
      </c>
      <c r="E1820" s="325" t="s">
        <v>139</v>
      </c>
      <c r="F1820" s="325" t="s">
        <v>43</v>
      </c>
      <c r="G1820" s="325">
        <v>800</v>
      </c>
      <c r="H1820" s="325" t="s">
        <v>334</v>
      </c>
      <c r="I1820" s="325" t="s">
        <v>335</v>
      </c>
      <c r="J1820" s="325" t="str">
        <f t="shared" si="56"/>
        <v>CharBath and North East SomersetTime in serviceLess than 2 yearsTime in serviceLess than 2 years</v>
      </c>
      <c r="K1820" s="325" t="s">
        <v>479</v>
      </c>
      <c r="L1820" s="325" t="s">
        <v>480</v>
      </c>
      <c r="M1820" s="325" t="str">
        <f t="shared" si="57"/>
        <v>Time in serviceLess than 2 years</v>
      </c>
      <c r="N1820" s="325">
        <v>37.799999999999997</v>
      </c>
      <c r="O1820" s="325">
        <v>40.5</v>
      </c>
      <c r="P1820" s="325">
        <v>42</v>
      </c>
      <c r="Q1820" s="325">
        <v>39.299999999999997</v>
      </c>
    </row>
    <row r="1821" spans="1:17" x14ac:dyDescent="0.25">
      <c r="A1821" s="325">
        <v>201718</v>
      </c>
      <c r="B1821" s="325" t="s">
        <v>144</v>
      </c>
      <c r="C1821" s="325" t="s">
        <v>123</v>
      </c>
      <c r="D1821" s="325" t="s">
        <v>38</v>
      </c>
      <c r="E1821" s="325" t="s">
        <v>139</v>
      </c>
      <c r="F1821" s="325" t="s">
        <v>43</v>
      </c>
      <c r="G1821" s="325">
        <v>800</v>
      </c>
      <c r="H1821" s="325" t="s">
        <v>334</v>
      </c>
      <c r="I1821" s="325" t="s">
        <v>335</v>
      </c>
      <c r="J1821" s="325" t="str">
        <f t="shared" si="56"/>
        <v>CharBath and North East SomersetTime in service2 years or more but less than 5 yearsTime in service2 years or more but less than 5 years</v>
      </c>
      <c r="K1821" s="325" t="s">
        <v>479</v>
      </c>
      <c r="L1821" s="325" t="s">
        <v>481</v>
      </c>
      <c r="M1821" s="325" t="str">
        <f t="shared" si="57"/>
        <v>Time in service2 years or more but less than 5 years</v>
      </c>
      <c r="N1821" s="325">
        <v>26</v>
      </c>
      <c r="O1821" s="325">
        <v>27.9</v>
      </c>
      <c r="P1821" s="325">
        <v>29</v>
      </c>
      <c r="Q1821" s="325">
        <v>27.1</v>
      </c>
    </row>
    <row r="1822" spans="1:17" x14ac:dyDescent="0.25">
      <c r="A1822" s="325">
        <v>201718</v>
      </c>
      <c r="B1822" s="325" t="s">
        <v>144</v>
      </c>
      <c r="C1822" s="325" t="s">
        <v>123</v>
      </c>
      <c r="D1822" s="325" t="s">
        <v>38</v>
      </c>
      <c r="E1822" s="325" t="s">
        <v>139</v>
      </c>
      <c r="F1822" s="325" t="s">
        <v>43</v>
      </c>
      <c r="G1822" s="325">
        <v>800</v>
      </c>
      <c r="H1822" s="325" t="s">
        <v>334</v>
      </c>
      <c r="I1822" s="325" t="s">
        <v>335</v>
      </c>
      <c r="J1822" s="325" t="str">
        <f t="shared" si="56"/>
        <v>CharBath and North East SomersetTime in service5 years or more but less than 10 yearsTime in service5 years or more but less than 10 years</v>
      </c>
      <c r="K1822" s="325" t="s">
        <v>479</v>
      </c>
      <c r="L1822" s="325" t="s">
        <v>482</v>
      </c>
      <c r="M1822" s="325" t="str">
        <f t="shared" si="57"/>
        <v>Time in service5 years or more but less than 10 years</v>
      </c>
      <c r="N1822" s="325">
        <v>16.399999999999999</v>
      </c>
      <c r="O1822" s="325">
        <v>17.600000000000001</v>
      </c>
      <c r="P1822" s="325">
        <v>19</v>
      </c>
      <c r="Q1822" s="325">
        <v>17.8</v>
      </c>
    </row>
    <row r="1823" spans="1:17" x14ac:dyDescent="0.25">
      <c r="A1823" s="325">
        <v>201718</v>
      </c>
      <c r="B1823" s="325" t="s">
        <v>144</v>
      </c>
      <c r="C1823" s="325" t="s">
        <v>123</v>
      </c>
      <c r="D1823" s="325" t="s">
        <v>38</v>
      </c>
      <c r="E1823" s="325" t="s">
        <v>139</v>
      </c>
      <c r="F1823" s="325" t="s">
        <v>43</v>
      </c>
      <c r="G1823" s="325">
        <v>800</v>
      </c>
      <c r="H1823" s="325" t="s">
        <v>334</v>
      </c>
      <c r="I1823" s="325" t="s">
        <v>335</v>
      </c>
      <c r="J1823" s="325" t="str">
        <f t="shared" si="56"/>
        <v>CharBath and North East SomersetTime in service10 years or more but less than 20 yearsTime in service10 years or more but less than 20 years</v>
      </c>
      <c r="K1823" s="325" t="s">
        <v>479</v>
      </c>
      <c r="L1823" s="325" t="s">
        <v>483</v>
      </c>
      <c r="M1823" s="325" t="str">
        <f t="shared" si="57"/>
        <v>Time in service10 years or more but less than 20 years</v>
      </c>
      <c r="N1823" s="325">
        <v>12.3</v>
      </c>
      <c r="O1823" s="325">
        <v>13.2</v>
      </c>
      <c r="P1823" s="325">
        <v>15</v>
      </c>
      <c r="Q1823" s="325">
        <v>14</v>
      </c>
    </row>
    <row r="1824" spans="1:17" x14ac:dyDescent="0.25">
      <c r="A1824" s="325">
        <v>201718</v>
      </c>
      <c r="B1824" s="325" t="s">
        <v>144</v>
      </c>
      <c r="C1824" s="325" t="s">
        <v>123</v>
      </c>
      <c r="D1824" s="325" t="s">
        <v>38</v>
      </c>
      <c r="E1824" s="325" t="s">
        <v>139</v>
      </c>
      <c r="F1824" s="325" t="s">
        <v>43</v>
      </c>
      <c r="G1824" s="325">
        <v>800</v>
      </c>
      <c r="H1824" s="325" t="s">
        <v>334</v>
      </c>
      <c r="I1824" s="325" t="s">
        <v>335</v>
      </c>
      <c r="J1824" s="325" t="str">
        <f t="shared" si="56"/>
        <v>CharBath and North East SomersetTime in service20 years or more but less than 30 yearsTime in service20 years or more but less than 30 years</v>
      </c>
      <c r="K1824" s="325" t="s">
        <v>479</v>
      </c>
      <c r="L1824" s="325" t="s">
        <v>484</v>
      </c>
      <c r="M1824" s="325" t="str">
        <f t="shared" si="57"/>
        <v>Time in service20 years or more but less than 30 years</v>
      </c>
      <c r="N1824" s="325">
        <v>0.8</v>
      </c>
      <c r="O1824" s="325">
        <v>0.9</v>
      </c>
      <c r="P1824" s="325">
        <v>2</v>
      </c>
      <c r="Q1824" s="325">
        <v>1.9</v>
      </c>
    </row>
    <row r="1825" spans="1:17" x14ac:dyDescent="0.25">
      <c r="A1825" s="325">
        <v>201718</v>
      </c>
      <c r="B1825" s="325" t="s">
        <v>144</v>
      </c>
      <c r="C1825" s="325" t="s">
        <v>123</v>
      </c>
      <c r="D1825" s="325" t="s">
        <v>38</v>
      </c>
      <c r="E1825" s="325" t="s">
        <v>139</v>
      </c>
      <c r="F1825" s="325" t="s">
        <v>43</v>
      </c>
      <c r="G1825" s="325">
        <v>800</v>
      </c>
      <c r="H1825" s="325" t="s">
        <v>334</v>
      </c>
      <c r="I1825" s="325" t="s">
        <v>335</v>
      </c>
      <c r="J1825" s="325" t="str">
        <f t="shared" si="56"/>
        <v>CharBath and North East SomersetTime in service30 years or moreTime in service30 years or more</v>
      </c>
      <c r="K1825" s="325" t="s">
        <v>479</v>
      </c>
      <c r="L1825" s="325" t="s">
        <v>485</v>
      </c>
      <c r="M1825" s="325" t="str">
        <f t="shared" si="57"/>
        <v>Time in service30 years or more</v>
      </c>
      <c r="N1825" s="325">
        <v>0</v>
      </c>
      <c r="O1825" s="325">
        <v>0</v>
      </c>
      <c r="P1825" s="325">
        <v>0</v>
      </c>
      <c r="Q1825" s="325">
        <v>0</v>
      </c>
    </row>
    <row r="1826" spans="1:17" x14ac:dyDescent="0.25">
      <c r="A1826" s="325">
        <v>201718</v>
      </c>
      <c r="B1826" s="325" t="s">
        <v>144</v>
      </c>
      <c r="C1826" s="325" t="s">
        <v>123</v>
      </c>
      <c r="D1826" s="325" t="s">
        <v>38</v>
      </c>
      <c r="E1826" s="325" t="s">
        <v>139</v>
      </c>
      <c r="F1826" s="325" t="s">
        <v>43</v>
      </c>
      <c r="G1826" s="325">
        <v>837</v>
      </c>
      <c r="H1826" s="325" t="s">
        <v>336</v>
      </c>
      <c r="I1826" s="325" t="s">
        <v>337</v>
      </c>
      <c r="J1826" s="325" t="str">
        <f t="shared" si="56"/>
        <v>CharBournemouthTime in serviceLess than 2 yearsTime in serviceLess than 2 years</v>
      </c>
      <c r="K1826" s="325" t="s">
        <v>479</v>
      </c>
      <c r="L1826" s="325" t="s">
        <v>480</v>
      </c>
      <c r="M1826" s="325" t="str">
        <f t="shared" si="57"/>
        <v>Time in serviceLess than 2 years</v>
      </c>
      <c r="N1826" s="325">
        <v>45.7</v>
      </c>
      <c r="O1826" s="325">
        <v>31.2</v>
      </c>
      <c r="P1826" s="325">
        <v>48</v>
      </c>
      <c r="Q1826" s="325">
        <v>29.6</v>
      </c>
    </row>
    <row r="1827" spans="1:17" x14ac:dyDescent="0.25">
      <c r="A1827" s="325">
        <v>201718</v>
      </c>
      <c r="B1827" s="325" t="s">
        <v>144</v>
      </c>
      <c r="C1827" s="325" t="s">
        <v>123</v>
      </c>
      <c r="D1827" s="325" t="s">
        <v>38</v>
      </c>
      <c r="E1827" s="325" t="s">
        <v>139</v>
      </c>
      <c r="F1827" s="325" t="s">
        <v>43</v>
      </c>
      <c r="G1827" s="325">
        <v>837</v>
      </c>
      <c r="H1827" s="325" t="s">
        <v>336</v>
      </c>
      <c r="I1827" s="325" t="s">
        <v>337</v>
      </c>
      <c r="J1827" s="325" t="str">
        <f t="shared" si="56"/>
        <v>CharBournemouthTime in service2 years or more but less than 5 yearsTime in service2 years or more but less than 5 years</v>
      </c>
      <c r="K1827" s="325" t="s">
        <v>479</v>
      </c>
      <c r="L1827" s="325" t="s">
        <v>481</v>
      </c>
      <c r="M1827" s="325" t="str">
        <f t="shared" si="57"/>
        <v>Time in service2 years or more but less than 5 years</v>
      </c>
      <c r="N1827" s="325">
        <v>41.3</v>
      </c>
      <c r="O1827" s="325">
        <v>28.2</v>
      </c>
      <c r="P1827" s="325">
        <v>45</v>
      </c>
      <c r="Q1827" s="325">
        <v>27.8</v>
      </c>
    </row>
    <row r="1828" spans="1:17" x14ac:dyDescent="0.25">
      <c r="A1828" s="325">
        <v>201718</v>
      </c>
      <c r="B1828" s="325" t="s">
        <v>144</v>
      </c>
      <c r="C1828" s="325" t="s">
        <v>123</v>
      </c>
      <c r="D1828" s="325" t="s">
        <v>38</v>
      </c>
      <c r="E1828" s="325" t="s">
        <v>139</v>
      </c>
      <c r="F1828" s="325" t="s">
        <v>43</v>
      </c>
      <c r="G1828" s="325">
        <v>837</v>
      </c>
      <c r="H1828" s="325" t="s">
        <v>336</v>
      </c>
      <c r="I1828" s="325" t="s">
        <v>337</v>
      </c>
      <c r="J1828" s="325" t="str">
        <f t="shared" si="56"/>
        <v>CharBournemouthTime in service5 years or more but less than 10 yearsTime in service5 years or more but less than 10 years</v>
      </c>
      <c r="K1828" s="325" t="s">
        <v>479</v>
      </c>
      <c r="L1828" s="325" t="s">
        <v>482</v>
      </c>
      <c r="M1828" s="325" t="str">
        <f t="shared" si="57"/>
        <v>Time in service5 years or more but less than 10 years</v>
      </c>
      <c r="N1828" s="325">
        <v>23.5</v>
      </c>
      <c r="O1828" s="325">
        <v>16.100000000000001</v>
      </c>
      <c r="P1828" s="325">
        <v>26</v>
      </c>
      <c r="Q1828" s="325">
        <v>16</v>
      </c>
    </row>
    <row r="1829" spans="1:17" x14ac:dyDescent="0.25">
      <c r="A1829" s="325">
        <v>201718</v>
      </c>
      <c r="B1829" s="325" t="s">
        <v>144</v>
      </c>
      <c r="C1829" s="325" t="s">
        <v>123</v>
      </c>
      <c r="D1829" s="325" t="s">
        <v>38</v>
      </c>
      <c r="E1829" s="325" t="s">
        <v>139</v>
      </c>
      <c r="F1829" s="325" t="s">
        <v>43</v>
      </c>
      <c r="G1829" s="325">
        <v>837</v>
      </c>
      <c r="H1829" s="325" t="s">
        <v>336</v>
      </c>
      <c r="I1829" s="325" t="s">
        <v>337</v>
      </c>
      <c r="J1829" s="325" t="str">
        <f t="shared" si="56"/>
        <v>CharBournemouthTime in service10 years or more but less than 20 yearsTime in service10 years or more but less than 20 years</v>
      </c>
      <c r="K1829" s="325" t="s">
        <v>479</v>
      </c>
      <c r="L1829" s="325" t="s">
        <v>483</v>
      </c>
      <c r="M1829" s="325" t="str">
        <f t="shared" si="57"/>
        <v>Time in service10 years or more but less than 20 years</v>
      </c>
      <c r="N1829" s="325">
        <v>24.2</v>
      </c>
      <c r="O1829" s="325">
        <v>16.5</v>
      </c>
      <c r="P1829" s="325">
        <v>29</v>
      </c>
      <c r="Q1829" s="325">
        <v>17.899999999999999</v>
      </c>
    </row>
    <row r="1830" spans="1:17" x14ac:dyDescent="0.25">
      <c r="A1830" s="325">
        <v>201718</v>
      </c>
      <c r="B1830" s="325" t="s">
        <v>144</v>
      </c>
      <c r="C1830" s="325" t="s">
        <v>123</v>
      </c>
      <c r="D1830" s="325" t="s">
        <v>38</v>
      </c>
      <c r="E1830" s="325" t="s">
        <v>139</v>
      </c>
      <c r="F1830" s="325" t="s">
        <v>43</v>
      </c>
      <c r="G1830" s="325">
        <v>837</v>
      </c>
      <c r="H1830" s="325" t="s">
        <v>336</v>
      </c>
      <c r="I1830" s="325" t="s">
        <v>337</v>
      </c>
      <c r="J1830" s="325" t="str">
        <f t="shared" si="56"/>
        <v>CharBournemouthTime in service20 years or more but less than 30 yearsTime in service20 years or more but less than 30 years</v>
      </c>
      <c r="K1830" s="325" t="s">
        <v>479</v>
      </c>
      <c r="L1830" s="325" t="s">
        <v>484</v>
      </c>
      <c r="M1830" s="325" t="str">
        <f t="shared" si="57"/>
        <v>Time in service20 years or more but less than 30 years</v>
      </c>
      <c r="N1830" s="325">
        <v>9.6</v>
      </c>
      <c r="O1830" s="325">
        <v>6.6</v>
      </c>
      <c r="P1830" s="325">
        <v>11</v>
      </c>
      <c r="Q1830" s="325">
        <v>6.8</v>
      </c>
    </row>
    <row r="1831" spans="1:17" x14ac:dyDescent="0.25">
      <c r="A1831" s="325">
        <v>201718</v>
      </c>
      <c r="B1831" s="325" t="s">
        <v>144</v>
      </c>
      <c r="C1831" s="325" t="s">
        <v>123</v>
      </c>
      <c r="D1831" s="325" t="s">
        <v>38</v>
      </c>
      <c r="E1831" s="325" t="s">
        <v>139</v>
      </c>
      <c r="F1831" s="325" t="s">
        <v>43</v>
      </c>
      <c r="G1831" s="325">
        <v>837</v>
      </c>
      <c r="H1831" s="325" t="s">
        <v>336</v>
      </c>
      <c r="I1831" s="325" t="s">
        <v>337</v>
      </c>
      <c r="J1831" s="325" t="str">
        <f t="shared" si="56"/>
        <v>CharBournemouthTime in service30 years or moreTime in service30 years or more</v>
      </c>
      <c r="K1831" s="325" t="s">
        <v>479</v>
      </c>
      <c r="L1831" s="325" t="s">
        <v>485</v>
      </c>
      <c r="M1831" s="325" t="str">
        <f t="shared" si="57"/>
        <v>Time in service30 years or more</v>
      </c>
      <c r="N1831" s="325">
        <v>2.1</v>
      </c>
      <c r="O1831" s="325">
        <v>1.4</v>
      </c>
      <c r="P1831" s="325">
        <v>3</v>
      </c>
      <c r="Q1831" s="325">
        <v>1.9</v>
      </c>
    </row>
    <row r="1832" spans="1:17" x14ac:dyDescent="0.25">
      <c r="A1832" s="325">
        <v>201718</v>
      </c>
      <c r="B1832" s="325" t="s">
        <v>144</v>
      </c>
      <c r="C1832" s="325" t="s">
        <v>123</v>
      </c>
      <c r="D1832" s="325" t="s">
        <v>38</v>
      </c>
      <c r="E1832" s="325" t="s">
        <v>139</v>
      </c>
      <c r="F1832" s="325" t="s">
        <v>43</v>
      </c>
      <c r="G1832" s="325">
        <v>801</v>
      </c>
      <c r="H1832" s="325" t="s">
        <v>338</v>
      </c>
      <c r="I1832" s="325" t="s">
        <v>339</v>
      </c>
      <c r="J1832" s="325" t="str">
        <f t="shared" si="56"/>
        <v>CharBristol City ofTime in serviceLess than 2 yearsTime in serviceLess than 2 years</v>
      </c>
      <c r="K1832" s="325" t="s">
        <v>479</v>
      </c>
      <c r="L1832" s="325" t="s">
        <v>480</v>
      </c>
      <c r="M1832" s="325" t="str">
        <f t="shared" si="57"/>
        <v>Time in serviceLess than 2 years</v>
      </c>
      <c r="N1832" s="325">
        <v>80.900000000000006</v>
      </c>
      <c r="O1832" s="325">
        <v>30.1</v>
      </c>
      <c r="P1832" s="325">
        <v>91</v>
      </c>
      <c r="Q1832" s="325">
        <v>29.3</v>
      </c>
    </row>
    <row r="1833" spans="1:17" x14ac:dyDescent="0.25">
      <c r="A1833" s="325">
        <v>201718</v>
      </c>
      <c r="B1833" s="325" t="s">
        <v>144</v>
      </c>
      <c r="C1833" s="325" t="s">
        <v>123</v>
      </c>
      <c r="D1833" s="325" t="s">
        <v>38</v>
      </c>
      <c r="E1833" s="325" t="s">
        <v>139</v>
      </c>
      <c r="F1833" s="325" t="s">
        <v>43</v>
      </c>
      <c r="G1833" s="325">
        <v>801</v>
      </c>
      <c r="H1833" s="325" t="s">
        <v>338</v>
      </c>
      <c r="I1833" s="325" t="s">
        <v>339</v>
      </c>
      <c r="J1833" s="325" t="str">
        <f t="shared" si="56"/>
        <v>CharBristol City ofTime in service2 years or more but less than 5 yearsTime in service2 years or more but less than 5 years</v>
      </c>
      <c r="K1833" s="325" t="s">
        <v>479</v>
      </c>
      <c r="L1833" s="325" t="s">
        <v>481</v>
      </c>
      <c r="M1833" s="325" t="str">
        <f t="shared" si="57"/>
        <v>Time in service2 years or more but less than 5 years</v>
      </c>
      <c r="N1833" s="325">
        <v>55.1</v>
      </c>
      <c r="O1833" s="325">
        <v>20.5</v>
      </c>
      <c r="P1833" s="325">
        <v>62</v>
      </c>
      <c r="Q1833" s="325">
        <v>19.899999999999999</v>
      </c>
    </row>
    <row r="1834" spans="1:17" x14ac:dyDescent="0.25">
      <c r="A1834" s="325">
        <v>201718</v>
      </c>
      <c r="B1834" s="325" t="s">
        <v>144</v>
      </c>
      <c r="C1834" s="325" t="s">
        <v>123</v>
      </c>
      <c r="D1834" s="325" t="s">
        <v>38</v>
      </c>
      <c r="E1834" s="325" t="s">
        <v>139</v>
      </c>
      <c r="F1834" s="325" t="s">
        <v>43</v>
      </c>
      <c r="G1834" s="325">
        <v>801</v>
      </c>
      <c r="H1834" s="325" t="s">
        <v>338</v>
      </c>
      <c r="I1834" s="325" t="s">
        <v>339</v>
      </c>
      <c r="J1834" s="325" t="str">
        <f t="shared" si="56"/>
        <v>CharBristol City ofTime in service5 years or more but less than 10 yearsTime in service5 years or more but less than 10 years</v>
      </c>
      <c r="K1834" s="325" t="s">
        <v>479</v>
      </c>
      <c r="L1834" s="325" t="s">
        <v>482</v>
      </c>
      <c r="M1834" s="325" t="str">
        <f t="shared" si="57"/>
        <v>Time in service5 years or more but less than 10 years</v>
      </c>
      <c r="N1834" s="325">
        <v>58.7</v>
      </c>
      <c r="O1834" s="325">
        <v>21.8</v>
      </c>
      <c r="P1834" s="325">
        <v>68</v>
      </c>
      <c r="Q1834" s="325">
        <v>21.9</v>
      </c>
    </row>
    <row r="1835" spans="1:17" x14ac:dyDescent="0.25">
      <c r="A1835" s="325">
        <v>201718</v>
      </c>
      <c r="B1835" s="325" t="s">
        <v>144</v>
      </c>
      <c r="C1835" s="325" t="s">
        <v>123</v>
      </c>
      <c r="D1835" s="325" t="s">
        <v>38</v>
      </c>
      <c r="E1835" s="325" t="s">
        <v>139</v>
      </c>
      <c r="F1835" s="325" t="s">
        <v>43</v>
      </c>
      <c r="G1835" s="325">
        <v>801</v>
      </c>
      <c r="H1835" s="325" t="s">
        <v>338</v>
      </c>
      <c r="I1835" s="325" t="s">
        <v>339</v>
      </c>
      <c r="J1835" s="325" t="str">
        <f t="shared" si="56"/>
        <v>CharBristol City ofTime in service10 years or more but less than 20 yearsTime in service10 years or more but less than 20 years</v>
      </c>
      <c r="K1835" s="325" t="s">
        <v>479</v>
      </c>
      <c r="L1835" s="325" t="s">
        <v>483</v>
      </c>
      <c r="M1835" s="325" t="str">
        <f t="shared" si="57"/>
        <v>Time in service10 years or more but less than 20 years</v>
      </c>
      <c r="N1835" s="325">
        <v>48.2</v>
      </c>
      <c r="O1835" s="325">
        <v>17.899999999999999</v>
      </c>
      <c r="P1835" s="325">
        <v>61</v>
      </c>
      <c r="Q1835" s="325">
        <v>19.600000000000001</v>
      </c>
    </row>
    <row r="1836" spans="1:17" x14ac:dyDescent="0.25">
      <c r="A1836" s="325">
        <v>201718</v>
      </c>
      <c r="B1836" s="325" t="s">
        <v>144</v>
      </c>
      <c r="C1836" s="325" t="s">
        <v>123</v>
      </c>
      <c r="D1836" s="325" t="s">
        <v>38</v>
      </c>
      <c r="E1836" s="325" t="s">
        <v>139</v>
      </c>
      <c r="F1836" s="325" t="s">
        <v>43</v>
      </c>
      <c r="G1836" s="325">
        <v>801</v>
      </c>
      <c r="H1836" s="325" t="s">
        <v>338</v>
      </c>
      <c r="I1836" s="325" t="s">
        <v>339</v>
      </c>
      <c r="J1836" s="325" t="str">
        <f t="shared" si="56"/>
        <v>CharBristol City ofTime in service20 years or more but less than 30 yearsTime in service20 years or more but less than 30 years</v>
      </c>
      <c r="K1836" s="325" t="s">
        <v>479</v>
      </c>
      <c r="L1836" s="325" t="s">
        <v>484</v>
      </c>
      <c r="M1836" s="325" t="str">
        <f t="shared" si="57"/>
        <v>Time in service20 years or more but less than 30 years</v>
      </c>
      <c r="N1836" s="325">
        <v>19.3</v>
      </c>
      <c r="O1836" s="325">
        <v>7.2</v>
      </c>
      <c r="P1836" s="325">
        <v>22</v>
      </c>
      <c r="Q1836" s="325">
        <v>7.1</v>
      </c>
    </row>
    <row r="1837" spans="1:17" x14ac:dyDescent="0.25">
      <c r="A1837" s="325">
        <v>201718</v>
      </c>
      <c r="B1837" s="325" t="s">
        <v>144</v>
      </c>
      <c r="C1837" s="325" t="s">
        <v>123</v>
      </c>
      <c r="D1837" s="325" t="s">
        <v>38</v>
      </c>
      <c r="E1837" s="325" t="s">
        <v>139</v>
      </c>
      <c r="F1837" s="325" t="s">
        <v>43</v>
      </c>
      <c r="G1837" s="325">
        <v>801</v>
      </c>
      <c r="H1837" s="325" t="s">
        <v>338</v>
      </c>
      <c r="I1837" s="325" t="s">
        <v>339</v>
      </c>
      <c r="J1837" s="325" t="str">
        <f t="shared" si="56"/>
        <v>CharBristol City ofTime in service30 years or moreTime in service30 years or more</v>
      </c>
      <c r="K1837" s="325" t="s">
        <v>479</v>
      </c>
      <c r="L1837" s="325" t="s">
        <v>485</v>
      </c>
      <c r="M1837" s="325" t="str">
        <f t="shared" si="57"/>
        <v>Time in service30 years or more</v>
      </c>
      <c r="N1837" s="325">
        <v>6.5</v>
      </c>
      <c r="O1837" s="325">
        <v>2.4</v>
      </c>
      <c r="P1837" s="325">
        <v>7</v>
      </c>
      <c r="Q1837" s="325">
        <v>2.2999999999999998</v>
      </c>
    </row>
    <row r="1838" spans="1:17" x14ac:dyDescent="0.25">
      <c r="A1838" s="325">
        <v>201718</v>
      </c>
      <c r="B1838" s="325" t="s">
        <v>144</v>
      </c>
      <c r="C1838" s="325" t="s">
        <v>123</v>
      </c>
      <c r="D1838" s="325" t="s">
        <v>38</v>
      </c>
      <c r="E1838" s="325" t="s">
        <v>139</v>
      </c>
      <c r="F1838" s="325" t="s">
        <v>43</v>
      </c>
      <c r="G1838" s="325">
        <v>908</v>
      </c>
      <c r="H1838" s="325" t="s">
        <v>340</v>
      </c>
      <c r="I1838" s="325" t="s">
        <v>341</v>
      </c>
      <c r="J1838" s="325" t="str">
        <f t="shared" si="56"/>
        <v>CharCornwallTime in serviceLess than 2 yearsTime in serviceLess than 2 years</v>
      </c>
      <c r="K1838" s="325" t="s">
        <v>479</v>
      </c>
      <c r="L1838" s="325" t="s">
        <v>480</v>
      </c>
      <c r="M1838" s="325" t="str">
        <f t="shared" si="57"/>
        <v>Time in serviceLess than 2 years</v>
      </c>
      <c r="N1838" s="325">
        <v>67.8</v>
      </c>
      <c r="O1838" s="325">
        <v>28.4</v>
      </c>
      <c r="P1838" s="325">
        <v>69</v>
      </c>
      <c r="Q1838" s="325">
        <v>26.1</v>
      </c>
    </row>
    <row r="1839" spans="1:17" x14ac:dyDescent="0.25">
      <c r="A1839" s="325">
        <v>201718</v>
      </c>
      <c r="B1839" s="325" t="s">
        <v>144</v>
      </c>
      <c r="C1839" s="325" t="s">
        <v>123</v>
      </c>
      <c r="D1839" s="325" t="s">
        <v>38</v>
      </c>
      <c r="E1839" s="325" t="s">
        <v>139</v>
      </c>
      <c r="F1839" s="325" t="s">
        <v>43</v>
      </c>
      <c r="G1839" s="325">
        <v>908</v>
      </c>
      <c r="H1839" s="325" t="s">
        <v>340</v>
      </c>
      <c r="I1839" s="325" t="s">
        <v>341</v>
      </c>
      <c r="J1839" s="325" t="str">
        <f t="shared" si="56"/>
        <v>CharCornwallTime in service2 years or more but less than 5 yearsTime in service2 years or more but less than 5 years</v>
      </c>
      <c r="K1839" s="325" t="s">
        <v>479</v>
      </c>
      <c r="L1839" s="325" t="s">
        <v>481</v>
      </c>
      <c r="M1839" s="325" t="str">
        <f t="shared" si="57"/>
        <v>Time in service2 years or more but less than 5 years</v>
      </c>
      <c r="N1839" s="325">
        <v>37</v>
      </c>
      <c r="O1839" s="325">
        <v>15.5</v>
      </c>
      <c r="P1839" s="325">
        <v>40</v>
      </c>
      <c r="Q1839" s="325">
        <v>15.2</v>
      </c>
    </row>
    <row r="1840" spans="1:17" x14ac:dyDescent="0.25">
      <c r="A1840" s="325">
        <v>201718</v>
      </c>
      <c r="B1840" s="325" t="s">
        <v>144</v>
      </c>
      <c r="C1840" s="325" t="s">
        <v>123</v>
      </c>
      <c r="D1840" s="325" t="s">
        <v>38</v>
      </c>
      <c r="E1840" s="325" t="s">
        <v>139</v>
      </c>
      <c r="F1840" s="325" t="s">
        <v>43</v>
      </c>
      <c r="G1840" s="325">
        <v>908</v>
      </c>
      <c r="H1840" s="325" t="s">
        <v>340</v>
      </c>
      <c r="I1840" s="325" t="s">
        <v>341</v>
      </c>
      <c r="J1840" s="325" t="str">
        <f t="shared" si="56"/>
        <v>CharCornwallTime in service5 years or more but less than 10 yearsTime in service5 years or more but less than 10 years</v>
      </c>
      <c r="K1840" s="325" t="s">
        <v>479</v>
      </c>
      <c r="L1840" s="325" t="s">
        <v>482</v>
      </c>
      <c r="M1840" s="325" t="str">
        <f t="shared" si="57"/>
        <v>Time in service5 years or more but less than 10 years</v>
      </c>
      <c r="N1840" s="325">
        <v>41.8</v>
      </c>
      <c r="O1840" s="325">
        <v>17.5</v>
      </c>
      <c r="P1840" s="325">
        <v>46</v>
      </c>
      <c r="Q1840" s="325">
        <v>17.399999999999999</v>
      </c>
    </row>
    <row r="1841" spans="1:17" x14ac:dyDescent="0.25">
      <c r="A1841" s="325">
        <v>201718</v>
      </c>
      <c r="B1841" s="325" t="s">
        <v>144</v>
      </c>
      <c r="C1841" s="325" t="s">
        <v>123</v>
      </c>
      <c r="D1841" s="325" t="s">
        <v>38</v>
      </c>
      <c r="E1841" s="325" t="s">
        <v>139</v>
      </c>
      <c r="F1841" s="325" t="s">
        <v>43</v>
      </c>
      <c r="G1841" s="325">
        <v>908</v>
      </c>
      <c r="H1841" s="325" t="s">
        <v>340</v>
      </c>
      <c r="I1841" s="325" t="s">
        <v>341</v>
      </c>
      <c r="J1841" s="325" t="str">
        <f t="shared" si="56"/>
        <v>CharCornwallTime in service10 years or more but less than 20 yearsTime in service10 years or more but less than 20 years</v>
      </c>
      <c r="K1841" s="325" t="s">
        <v>479</v>
      </c>
      <c r="L1841" s="325" t="s">
        <v>483</v>
      </c>
      <c r="M1841" s="325" t="str">
        <f t="shared" si="57"/>
        <v>Time in service10 years or more but less than 20 years</v>
      </c>
      <c r="N1841" s="325">
        <v>69.7</v>
      </c>
      <c r="O1841" s="325">
        <v>29.2</v>
      </c>
      <c r="P1841" s="325">
        <v>81</v>
      </c>
      <c r="Q1841" s="325">
        <v>30.7</v>
      </c>
    </row>
    <row r="1842" spans="1:17" x14ac:dyDescent="0.25">
      <c r="A1842" s="325">
        <v>201718</v>
      </c>
      <c r="B1842" s="325" t="s">
        <v>144</v>
      </c>
      <c r="C1842" s="325" t="s">
        <v>123</v>
      </c>
      <c r="D1842" s="325" t="s">
        <v>38</v>
      </c>
      <c r="E1842" s="325" t="s">
        <v>139</v>
      </c>
      <c r="F1842" s="325" t="s">
        <v>43</v>
      </c>
      <c r="G1842" s="325">
        <v>908</v>
      </c>
      <c r="H1842" s="325" t="s">
        <v>340</v>
      </c>
      <c r="I1842" s="325" t="s">
        <v>341</v>
      </c>
      <c r="J1842" s="325" t="str">
        <f t="shared" si="56"/>
        <v>CharCornwallTime in service20 years or more but less than 30 yearsTime in service20 years or more but less than 30 years</v>
      </c>
      <c r="K1842" s="325" t="s">
        <v>479</v>
      </c>
      <c r="L1842" s="325" t="s">
        <v>484</v>
      </c>
      <c r="M1842" s="325" t="str">
        <f t="shared" si="57"/>
        <v>Time in service20 years or more but less than 30 years</v>
      </c>
      <c r="N1842" s="325">
        <v>17.100000000000001</v>
      </c>
      <c r="O1842" s="325">
        <v>7.2</v>
      </c>
      <c r="P1842" s="325">
        <v>19</v>
      </c>
      <c r="Q1842" s="325">
        <v>7.2</v>
      </c>
    </row>
    <row r="1843" spans="1:17" x14ac:dyDescent="0.25">
      <c r="A1843" s="325">
        <v>201718</v>
      </c>
      <c r="B1843" s="325" t="s">
        <v>144</v>
      </c>
      <c r="C1843" s="325" t="s">
        <v>123</v>
      </c>
      <c r="D1843" s="325" t="s">
        <v>38</v>
      </c>
      <c r="E1843" s="325" t="s">
        <v>139</v>
      </c>
      <c r="F1843" s="325" t="s">
        <v>43</v>
      </c>
      <c r="G1843" s="325">
        <v>908</v>
      </c>
      <c r="H1843" s="325" t="s">
        <v>340</v>
      </c>
      <c r="I1843" s="325" t="s">
        <v>341</v>
      </c>
      <c r="J1843" s="325" t="str">
        <f t="shared" si="56"/>
        <v>CharCornwallTime in service30 years or moreTime in service30 years or more</v>
      </c>
      <c r="K1843" s="325" t="s">
        <v>479</v>
      </c>
      <c r="L1843" s="325" t="s">
        <v>485</v>
      </c>
      <c r="M1843" s="325" t="str">
        <f t="shared" si="57"/>
        <v>Time in service30 years or more</v>
      </c>
      <c r="N1843" s="325">
        <v>5.7</v>
      </c>
      <c r="O1843" s="325">
        <v>2.4</v>
      </c>
      <c r="P1843" s="325">
        <v>9</v>
      </c>
      <c r="Q1843" s="325">
        <v>3.4</v>
      </c>
    </row>
    <row r="1844" spans="1:17" x14ac:dyDescent="0.25">
      <c r="A1844" s="325">
        <v>201718</v>
      </c>
      <c r="B1844" s="325" t="s">
        <v>144</v>
      </c>
      <c r="C1844" s="325" t="s">
        <v>123</v>
      </c>
      <c r="D1844" s="325" t="s">
        <v>38</v>
      </c>
      <c r="E1844" s="325" t="s">
        <v>139</v>
      </c>
      <c r="F1844" s="325" t="s">
        <v>43</v>
      </c>
      <c r="G1844" s="325">
        <v>878</v>
      </c>
      <c r="H1844" s="325" t="s">
        <v>342</v>
      </c>
      <c r="I1844" s="325" t="s">
        <v>343</v>
      </c>
      <c r="J1844" s="325" t="str">
        <f t="shared" si="56"/>
        <v>CharDevonTime in serviceLess than 2 yearsTime in serviceLess than 2 years</v>
      </c>
      <c r="K1844" s="325" t="s">
        <v>479</v>
      </c>
      <c r="L1844" s="325" t="s">
        <v>480</v>
      </c>
      <c r="M1844" s="325" t="str">
        <f t="shared" si="57"/>
        <v>Time in serviceLess than 2 years</v>
      </c>
      <c r="N1844" s="325">
        <v>81.900000000000006</v>
      </c>
      <c r="O1844" s="325">
        <v>25.9</v>
      </c>
      <c r="P1844" s="325">
        <v>85</v>
      </c>
      <c r="Q1844" s="325">
        <v>24.6</v>
      </c>
    </row>
    <row r="1845" spans="1:17" x14ac:dyDescent="0.25">
      <c r="A1845" s="325">
        <v>201718</v>
      </c>
      <c r="B1845" s="325" t="s">
        <v>144</v>
      </c>
      <c r="C1845" s="325" t="s">
        <v>123</v>
      </c>
      <c r="D1845" s="325" t="s">
        <v>38</v>
      </c>
      <c r="E1845" s="325" t="s">
        <v>139</v>
      </c>
      <c r="F1845" s="325" t="s">
        <v>43</v>
      </c>
      <c r="G1845" s="325">
        <v>878</v>
      </c>
      <c r="H1845" s="325" t="s">
        <v>342</v>
      </c>
      <c r="I1845" s="325" t="s">
        <v>343</v>
      </c>
      <c r="J1845" s="325" t="str">
        <f t="shared" si="56"/>
        <v>CharDevonTime in service2 years or more but less than 5 yearsTime in service2 years or more but less than 5 years</v>
      </c>
      <c r="K1845" s="325" t="s">
        <v>479</v>
      </c>
      <c r="L1845" s="325" t="s">
        <v>481</v>
      </c>
      <c r="M1845" s="325" t="str">
        <f t="shared" si="57"/>
        <v>Time in service2 years or more but less than 5 years</v>
      </c>
      <c r="N1845" s="325">
        <v>82.5</v>
      </c>
      <c r="O1845" s="325">
        <v>26.1</v>
      </c>
      <c r="P1845" s="325">
        <v>88</v>
      </c>
      <c r="Q1845" s="325">
        <v>25.5</v>
      </c>
    </row>
    <row r="1846" spans="1:17" x14ac:dyDescent="0.25">
      <c r="A1846" s="325">
        <v>201718</v>
      </c>
      <c r="B1846" s="325" t="s">
        <v>144</v>
      </c>
      <c r="C1846" s="325" t="s">
        <v>123</v>
      </c>
      <c r="D1846" s="325" t="s">
        <v>38</v>
      </c>
      <c r="E1846" s="325" t="s">
        <v>139</v>
      </c>
      <c r="F1846" s="325" t="s">
        <v>43</v>
      </c>
      <c r="G1846" s="325">
        <v>878</v>
      </c>
      <c r="H1846" s="325" t="s">
        <v>342</v>
      </c>
      <c r="I1846" s="325" t="s">
        <v>343</v>
      </c>
      <c r="J1846" s="325" t="str">
        <f t="shared" si="56"/>
        <v>CharDevonTime in service5 years or more but less than 10 yearsTime in service5 years or more but less than 10 years</v>
      </c>
      <c r="K1846" s="325" t="s">
        <v>479</v>
      </c>
      <c r="L1846" s="325" t="s">
        <v>482</v>
      </c>
      <c r="M1846" s="325" t="str">
        <f t="shared" si="57"/>
        <v>Time in service5 years or more but less than 10 years</v>
      </c>
      <c r="N1846" s="325">
        <v>64.099999999999994</v>
      </c>
      <c r="O1846" s="325">
        <v>20.2</v>
      </c>
      <c r="P1846" s="325">
        <v>72</v>
      </c>
      <c r="Q1846" s="325">
        <v>20.9</v>
      </c>
    </row>
    <row r="1847" spans="1:17" x14ac:dyDescent="0.25">
      <c r="A1847" s="325">
        <v>201718</v>
      </c>
      <c r="B1847" s="325" t="s">
        <v>144</v>
      </c>
      <c r="C1847" s="325" t="s">
        <v>123</v>
      </c>
      <c r="D1847" s="325" t="s">
        <v>38</v>
      </c>
      <c r="E1847" s="325" t="s">
        <v>139</v>
      </c>
      <c r="F1847" s="325" t="s">
        <v>43</v>
      </c>
      <c r="G1847" s="325">
        <v>878</v>
      </c>
      <c r="H1847" s="325" t="s">
        <v>342</v>
      </c>
      <c r="I1847" s="325" t="s">
        <v>343</v>
      </c>
      <c r="J1847" s="325" t="str">
        <f t="shared" si="56"/>
        <v>CharDevonTime in service10 years or more but less than 20 yearsTime in service10 years or more but less than 20 years</v>
      </c>
      <c r="K1847" s="325" t="s">
        <v>479</v>
      </c>
      <c r="L1847" s="325" t="s">
        <v>483</v>
      </c>
      <c r="M1847" s="325" t="str">
        <f t="shared" si="57"/>
        <v>Time in service10 years or more but less than 20 years</v>
      </c>
      <c r="N1847" s="325">
        <v>63.4</v>
      </c>
      <c r="O1847" s="325">
        <v>20</v>
      </c>
      <c r="P1847" s="325">
        <v>72</v>
      </c>
      <c r="Q1847" s="325">
        <v>20.9</v>
      </c>
    </row>
    <row r="1848" spans="1:17" x14ac:dyDescent="0.25">
      <c r="A1848" s="325">
        <v>201718</v>
      </c>
      <c r="B1848" s="325" t="s">
        <v>144</v>
      </c>
      <c r="C1848" s="325" t="s">
        <v>123</v>
      </c>
      <c r="D1848" s="325" t="s">
        <v>38</v>
      </c>
      <c r="E1848" s="325" t="s">
        <v>139</v>
      </c>
      <c r="F1848" s="325" t="s">
        <v>43</v>
      </c>
      <c r="G1848" s="325">
        <v>878</v>
      </c>
      <c r="H1848" s="325" t="s">
        <v>342</v>
      </c>
      <c r="I1848" s="325" t="s">
        <v>343</v>
      </c>
      <c r="J1848" s="325" t="str">
        <f t="shared" si="56"/>
        <v>CharDevonTime in service20 years or more but less than 30 yearsTime in service20 years or more but less than 30 years</v>
      </c>
      <c r="K1848" s="325" t="s">
        <v>479</v>
      </c>
      <c r="L1848" s="325" t="s">
        <v>484</v>
      </c>
      <c r="M1848" s="325" t="str">
        <f t="shared" si="57"/>
        <v>Time in service20 years or more but less than 30 years</v>
      </c>
      <c r="N1848" s="325">
        <v>16.899999999999999</v>
      </c>
      <c r="O1848" s="325">
        <v>5.3</v>
      </c>
      <c r="P1848" s="325">
        <v>18</v>
      </c>
      <c r="Q1848" s="325">
        <v>5.2</v>
      </c>
    </row>
    <row r="1849" spans="1:17" x14ac:dyDescent="0.25">
      <c r="A1849" s="325">
        <v>201718</v>
      </c>
      <c r="B1849" s="325" t="s">
        <v>144</v>
      </c>
      <c r="C1849" s="325" t="s">
        <v>123</v>
      </c>
      <c r="D1849" s="325" t="s">
        <v>38</v>
      </c>
      <c r="E1849" s="325" t="s">
        <v>139</v>
      </c>
      <c r="F1849" s="325" t="s">
        <v>43</v>
      </c>
      <c r="G1849" s="325">
        <v>878</v>
      </c>
      <c r="H1849" s="325" t="s">
        <v>342</v>
      </c>
      <c r="I1849" s="325" t="s">
        <v>343</v>
      </c>
      <c r="J1849" s="325" t="str">
        <f t="shared" si="56"/>
        <v>CharDevonTime in service30 years or moreTime in service30 years or more</v>
      </c>
      <c r="K1849" s="325" t="s">
        <v>479</v>
      </c>
      <c r="L1849" s="325" t="s">
        <v>485</v>
      </c>
      <c r="M1849" s="325" t="str">
        <f t="shared" si="57"/>
        <v>Time in service30 years or more</v>
      </c>
      <c r="N1849" s="325">
        <v>7.9</v>
      </c>
      <c r="O1849" s="325">
        <v>2.5</v>
      </c>
      <c r="P1849" s="325">
        <v>10</v>
      </c>
      <c r="Q1849" s="325">
        <v>2.9</v>
      </c>
    </row>
    <row r="1850" spans="1:17" x14ac:dyDescent="0.25">
      <c r="A1850" s="325">
        <v>201718</v>
      </c>
      <c r="B1850" s="325" t="s">
        <v>144</v>
      </c>
      <c r="C1850" s="325" t="s">
        <v>123</v>
      </c>
      <c r="D1850" s="325" t="s">
        <v>38</v>
      </c>
      <c r="E1850" s="325" t="s">
        <v>139</v>
      </c>
      <c r="F1850" s="325" t="s">
        <v>43</v>
      </c>
      <c r="G1850" s="325">
        <v>835</v>
      </c>
      <c r="H1850" s="325" t="s">
        <v>344</v>
      </c>
      <c r="I1850" s="325" t="s">
        <v>345</v>
      </c>
      <c r="J1850" s="325" t="str">
        <f t="shared" si="56"/>
        <v>CharDorsetTime in serviceLess than 2 yearsTime in serviceLess than 2 years</v>
      </c>
      <c r="K1850" s="325" t="s">
        <v>479</v>
      </c>
      <c r="L1850" s="325" t="s">
        <v>480</v>
      </c>
      <c r="M1850" s="325" t="str">
        <f t="shared" si="57"/>
        <v>Time in serviceLess than 2 years</v>
      </c>
      <c r="N1850" s="325">
        <v>81.900000000000006</v>
      </c>
      <c r="O1850" s="325">
        <v>41.1</v>
      </c>
      <c r="P1850" s="325">
        <v>86</v>
      </c>
      <c r="Q1850" s="325">
        <v>39.799999999999997</v>
      </c>
    </row>
    <row r="1851" spans="1:17" x14ac:dyDescent="0.25">
      <c r="A1851" s="325">
        <v>201718</v>
      </c>
      <c r="B1851" s="325" t="s">
        <v>144</v>
      </c>
      <c r="C1851" s="325" t="s">
        <v>123</v>
      </c>
      <c r="D1851" s="325" t="s">
        <v>38</v>
      </c>
      <c r="E1851" s="325" t="s">
        <v>139</v>
      </c>
      <c r="F1851" s="325" t="s">
        <v>43</v>
      </c>
      <c r="G1851" s="325">
        <v>835</v>
      </c>
      <c r="H1851" s="325" t="s">
        <v>344</v>
      </c>
      <c r="I1851" s="325" t="s">
        <v>345</v>
      </c>
      <c r="J1851" s="325" t="str">
        <f t="shared" si="56"/>
        <v>CharDorsetTime in service2 years or more but less than 5 yearsTime in service2 years or more but less than 5 years</v>
      </c>
      <c r="K1851" s="325" t="s">
        <v>479</v>
      </c>
      <c r="L1851" s="325" t="s">
        <v>481</v>
      </c>
      <c r="M1851" s="325" t="str">
        <f t="shared" si="57"/>
        <v>Time in service2 years or more but less than 5 years</v>
      </c>
      <c r="N1851" s="325">
        <v>26.1</v>
      </c>
      <c r="O1851" s="325">
        <v>13.1</v>
      </c>
      <c r="P1851" s="325">
        <v>28</v>
      </c>
      <c r="Q1851" s="325">
        <v>13</v>
      </c>
    </row>
    <row r="1852" spans="1:17" x14ac:dyDescent="0.25">
      <c r="A1852" s="325">
        <v>201718</v>
      </c>
      <c r="B1852" s="325" t="s">
        <v>144</v>
      </c>
      <c r="C1852" s="325" t="s">
        <v>123</v>
      </c>
      <c r="D1852" s="325" t="s">
        <v>38</v>
      </c>
      <c r="E1852" s="325" t="s">
        <v>139</v>
      </c>
      <c r="F1852" s="325" t="s">
        <v>43</v>
      </c>
      <c r="G1852" s="325">
        <v>835</v>
      </c>
      <c r="H1852" s="325" t="s">
        <v>344</v>
      </c>
      <c r="I1852" s="325" t="s">
        <v>345</v>
      </c>
      <c r="J1852" s="325" t="str">
        <f t="shared" si="56"/>
        <v>CharDorsetTime in service5 years or more but less than 10 yearsTime in service5 years or more but less than 10 years</v>
      </c>
      <c r="K1852" s="325" t="s">
        <v>479</v>
      </c>
      <c r="L1852" s="325" t="s">
        <v>482</v>
      </c>
      <c r="M1852" s="325" t="str">
        <f t="shared" si="57"/>
        <v>Time in service5 years or more but less than 10 years</v>
      </c>
      <c r="N1852" s="325">
        <v>25.6</v>
      </c>
      <c r="O1852" s="325">
        <v>12.8</v>
      </c>
      <c r="P1852" s="325">
        <v>29</v>
      </c>
      <c r="Q1852" s="325">
        <v>13.4</v>
      </c>
    </row>
    <row r="1853" spans="1:17" x14ac:dyDescent="0.25">
      <c r="A1853" s="325">
        <v>201718</v>
      </c>
      <c r="B1853" s="325" t="s">
        <v>144</v>
      </c>
      <c r="C1853" s="325" t="s">
        <v>123</v>
      </c>
      <c r="D1853" s="325" t="s">
        <v>38</v>
      </c>
      <c r="E1853" s="325" t="s">
        <v>139</v>
      </c>
      <c r="F1853" s="325" t="s">
        <v>43</v>
      </c>
      <c r="G1853" s="325">
        <v>835</v>
      </c>
      <c r="H1853" s="325" t="s">
        <v>344</v>
      </c>
      <c r="I1853" s="325" t="s">
        <v>345</v>
      </c>
      <c r="J1853" s="325" t="str">
        <f t="shared" si="56"/>
        <v>CharDorsetTime in service10 years or more but less than 20 yearsTime in service10 years or more but less than 20 years</v>
      </c>
      <c r="K1853" s="325" t="s">
        <v>479</v>
      </c>
      <c r="L1853" s="325" t="s">
        <v>483</v>
      </c>
      <c r="M1853" s="325" t="str">
        <f t="shared" si="57"/>
        <v>Time in service10 years or more but less than 20 years</v>
      </c>
      <c r="N1853" s="325">
        <v>44.2</v>
      </c>
      <c r="O1853" s="325">
        <v>22.2</v>
      </c>
      <c r="P1853" s="325">
        <v>50</v>
      </c>
      <c r="Q1853" s="325">
        <v>23.1</v>
      </c>
    </row>
    <row r="1854" spans="1:17" x14ac:dyDescent="0.25">
      <c r="A1854" s="325">
        <v>201718</v>
      </c>
      <c r="B1854" s="325" t="s">
        <v>144</v>
      </c>
      <c r="C1854" s="325" t="s">
        <v>123</v>
      </c>
      <c r="D1854" s="325" t="s">
        <v>38</v>
      </c>
      <c r="E1854" s="325" t="s">
        <v>139</v>
      </c>
      <c r="F1854" s="325" t="s">
        <v>43</v>
      </c>
      <c r="G1854" s="325">
        <v>835</v>
      </c>
      <c r="H1854" s="325" t="s">
        <v>344</v>
      </c>
      <c r="I1854" s="325" t="s">
        <v>345</v>
      </c>
      <c r="J1854" s="325" t="str">
        <f t="shared" si="56"/>
        <v>CharDorsetTime in service20 years or more but less than 30 yearsTime in service20 years or more but less than 30 years</v>
      </c>
      <c r="K1854" s="325" t="s">
        <v>479</v>
      </c>
      <c r="L1854" s="325" t="s">
        <v>484</v>
      </c>
      <c r="M1854" s="325" t="str">
        <f t="shared" si="57"/>
        <v>Time in service20 years or more but less than 30 years</v>
      </c>
      <c r="N1854" s="325">
        <v>20.6</v>
      </c>
      <c r="O1854" s="325">
        <v>10.3</v>
      </c>
      <c r="P1854" s="325">
        <v>22</v>
      </c>
      <c r="Q1854" s="325">
        <v>10.199999999999999</v>
      </c>
    </row>
    <row r="1855" spans="1:17" x14ac:dyDescent="0.25">
      <c r="A1855" s="325">
        <v>201718</v>
      </c>
      <c r="B1855" s="325" t="s">
        <v>144</v>
      </c>
      <c r="C1855" s="325" t="s">
        <v>123</v>
      </c>
      <c r="D1855" s="325" t="s">
        <v>38</v>
      </c>
      <c r="E1855" s="325" t="s">
        <v>139</v>
      </c>
      <c r="F1855" s="325" t="s">
        <v>43</v>
      </c>
      <c r="G1855" s="325">
        <v>835</v>
      </c>
      <c r="H1855" s="325" t="s">
        <v>344</v>
      </c>
      <c r="I1855" s="325" t="s">
        <v>345</v>
      </c>
      <c r="J1855" s="325" t="str">
        <f t="shared" si="56"/>
        <v>CharDorsetTime in service30 years or moreTime in service30 years or more</v>
      </c>
      <c r="K1855" s="325" t="s">
        <v>479</v>
      </c>
      <c r="L1855" s="325" t="s">
        <v>485</v>
      </c>
      <c r="M1855" s="325" t="str">
        <f t="shared" si="57"/>
        <v>Time in service30 years or more</v>
      </c>
      <c r="N1855" s="325">
        <v>1</v>
      </c>
      <c r="O1855" s="325">
        <v>0.5</v>
      </c>
      <c r="P1855" s="325">
        <v>1</v>
      </c>
      <c r="Q1855" s="325">
        <v>0.5</v>
      </c>
    </row>
    <row r="1856" spans="1:17" x14ac:dyDescent="0.25">
      <c r="A1856" s="325">
        <v>201718</v>
      </c>
      <c r="B1856" s="325" t="s">
        <v>144</v>
      </c>
      <c r="C1856" s="325" t="s">
        <v>123</v>
      </c>
      <c r="D1856" s="325" t="s">
        <v>38</v>
      </c>
      <c r="E1856" s="325" t="s">
        <v>139</v>
      </c>
      <c r="F1856" s="325" t="s">
        <v>43</v>
      </c>
      <c r="G1856" s="325">
        <v>916</v>
      </c>
      <c r="H1856" s="325" t="s">
        <v>346</v>
      </c>
      <c r="I1856" s="325" t="s">
        <v>347</v>
      </c>
      <c r="J1856" s="325" t="str">
        <f t="shared" si="56"/>
        <v>CharGloucestershireTime in serviceLess than 2 yearsTime in serviceLess than 2 years</v>
      </c>
      <c r="K1856" s="325" t="s">
        <v>479</v>
      </c>
      <c r="L1856" s="325" t="s">
        <v>480</v>
      </c>
      <c r="M1856" s="325" t="str">
        <f t="shared" si="57"/>
        <v>Time in serviceLess than 2 years</v>
      </c>
      <c r="N1856" s="325">
        <v>78.599999999999994</v>
      </c>
      <c r="O1856" s="325">
        <v>29.8</v>
      </c>
      <c r="P1856" s="325">
        <v>85</v>
      </c>
      <c r="Q1856" s="325">
        <v>28.7</v>
      </c>
    </row>
    <row r="1857" spans="1:17" x14ac:dyDescent="0.25">
      <c r="A1857" s="325">
        <v>201718</v>
      </c>
      <c r="B1857" s="325" t="s">
        <v>144</v>
      </c>
      <c r="C1857" s="325" t="s">
        <v>123</v>
      </c>
      <c r="D1857" s="325" t="s">
        <v>38</v>
      </c>
      <c r="E1857" s="325" t="s">
        <v>139</v>
      </c>
      <c r="F1857" s="325" t="s">
        <v>43</v>
      </c>
      <c r="G1857" s="325">
        <v>916</v>
      </c>
      <c r="H1857" s="325" t="s">
        <v>346</v>
      </c>
      <c r="I1857" s="325" t="s">
        <v>347</v>
      </c>
      <c r="J1857" s="325" t="str">
        <f t="shared" si="56"/>
        <v>CharGloucestershireTime in service2 years or more but less than 5 yearsTime in service2 years or more but less than 5 years</v>
      </c>
      <c r="K1857" s="325" t="s">
        <v>479</v>
      </c>
      <c r="L1857" s="325" t="s">
        <v>481</v>
      </c>
      <c r="M1857" s="325" t="str">
        <f t="shared" si="57"/>
        <v>Time in service2 years or more but less than 5 years</v>
      </c>
      <c r="N1857" s="325">
        <v>80.5</v>
      </c>
      <c r="O1857" s="325">
        <v>30.5</v>
      </c>
      <c r="P1857" s="325">
        <v>90</v>
      </c>
      <c r="Q1857" s="325">
        <v>30.4</v>
      </c>
    </row>
    <row r="1858" spans="1:17" x14ac:dyDescent="0.25">
      <c r="A1858" s="325">
        <v>201718</v>
      </c>
      <c r="B1858" s="325" t="s">
        <v>144</v>
      </c>
      <c r="C1858" s="325" t="s">
        <v>123</v>
      </c>
      <c r="D1858" s="325" t="s">
        <v>38</v>
      </c>
      <c r="E1858" s="325" t="s">
        <v>139</v>
      </c>
      <c r="F1858" s="325" t="s">
        <v>43</v>
      </c>
      <c r="G1858" s="325">
        <v>916</v>
      </c>
      <c r="H1858" s="325" t="s">
        <v>346</v>
      </c>
      <c r="I1858" s="325" t="s">
        <v>347</v>
      </c>
      <c r="J1858" s="325" t="str">
        <f t="shared" si="56"/>
        <v>CharGloucestershireTime in service5 years or more but less than 10 yearsTime in service5 years or more but less than 10 years</v>
      </c>
      <c r="K1858" s="325" t="s">
        <v>479</v>
      </c>
      <c r="L1858" s="325" t="s">
        <v>482</v>
      </c>
      <c r="M1858" s="325" t="str">
        <f t="shared" si="57"/>
        <v>Time in service5 years or more but less than 10 years</v>
      </c>
      <c r="N1858" s="325">
        <v>56.5</v>
      </c>
      <c r="O1858" s="325">
        <v>21.4</v>
      </c>
      <c r="P1858" s="325">
        <v>65</v>
      </c>
      <c r="Q1858" s="325">
        <v>22</v>
      </c>
    </row>
    <row r="1859" spans="1:17" x14ac:dyDescent="0.25">
      <c r="A1859" s="325">
        <v>201718</v>
      </c>
      <c r="B1859" s="325" t="s">
        <v>144</v>
      </c>
      <c r="C1859" s="325" t="s">
        <v>123</v>
      </c>
      <c r="D1859" s="325" t="s">
        <v>38</v>
      </c>
      <c r="E1859" s="325" t="s">
        <v>139</v>
      </c>
      <c r="F1859" s="325" t="s">
        <v>43</v>
      </c>
      <c r="G1859" s="325">
        <v>916</v>
      </c>
      <c r="H1859" s="325" t="s">
        <v>346</v>
      </c>
      <c r="I1859" s="325" t="s">
        <v>347</v>
      </c>
      <c r="J1859" s="325" t="str">
        <f t="shared" ref="J1859:J1922" si="58">CONCATENATE("Char",I1859,K1859,L1859,M1859)</f>
        <v>CharGloucestershireTime in service10 years or more but less than 20 yearsTime in service10 years or more but less than 20 years</v>
      </c>
      <c r="K1859" s="325" t="s">
        <v>479</v>
      </c>
      <c r="L1859" s="325" t="s">
        <v>483</v>
      </c>
      <c r="M1859" s="325" t="str">
        <f t="shared" ref="M1859:M1922" si="59">CONCATENATE(K1859,L1859,)</f>
        <v>Time in service10 years or more but less than 20 years</v>
      </c>
      <c r="N1859" s="325">
        <v>34.4</v>
      </c>
      <c r="O1859" s="325">
        <v>13</v>
      </c>
      <c r="P1859" s="325">
        <v>40</v>
      </c>
      <c r="Q1859" s="325">
        <v>13.5</v>
      </c>
    </row>
    <row r="1860" spans="1:17" x14ac:dyDescent="0.25">
      <c r="A1860" s="325">
        <v>201718</v>
      </c>
      <c r="B1860" s="325" t="s">
        <v>144</v>
      </c>
      <c r="C1860" s="325" t="s">
        <v>123</v>
      </c>
      <c r="D1860" s="325" t="s">
        <v>38</v>
      </c>
      <c r="E1860" s="325" t="s">
        <v>139</v>
      </c>
      <c r="F1860" s="325" t="s">
        <v>43</v>
      </c>
      <c r="G1860" s="325">
        <v>916</v>
      </c>
      <c r="H1860" s="325" t="s">
        <v>346</v>
      </c>
      <c r="I1860" s="325" t="s">
        <v>347</v>
      </c>
      <c r="J1860" s="325" t="str">
        <f t="shared" si="58"/>
        <v>CharGloucestershireTime in service20 years or more but less than 30 yearsTime in service20 years or more but less than 30 years</v>
      </c>
      <c r="K1860" s="325" t="s">
        <v>479</v>
      </c>
      <c r="L1860" s="325" t="s">
        <v>484</v>
      </c>
      <c r="M1860" s="325" t="str">
        <f t="shared" si="59"/>
        <v>Time in service20 years or more but less than 30 years</v>
      </c>
      <c r="N1860" s="325">
        <v>10.8</v>
      </c>
      <c r="O1860" s="325">
        <v>4.0999999999999996</v>
      </c>
      <c r="P1860" s="325">
        <v>12</v>
      </c>
      <c r="Q1860" s="325">
        <v>4.0999999999999996</v>
      </c>
    </row>
    <row r="1861" spans="1:17" x14ac:dyDescent="0.25">
      <c r="A1861" s="325">
        <v>201718</v>
      </c>
      <c r="B1861" s="325" t="s">
        <v>144</v>
      </c>
      <c r="C1861" s="325" t="s">
        <v>123</v>
      </c>
      <c r="D1861" s="325" t="s">
        <v>38</v>
      </c>
      <c r="E1861" s="325" t="s">
        <v>139</v>
      </c>
      <c r="F1861" s="325" t="s">
        <v>43</v>
      </c>
      <c r="G1861" s="325">
        <v>916</v>
      </c>
      <c r="H1861" s="325" t="s">
        <v>346</v>
      </c>
      <c r="I1861" s="325" t="s">
        <v>347</v>
      </c>
      <c r="J1861" s="325" t="str">
        <f t="shared" si="58"/>
        <v>CharGloucestershireTime in service30 years or moreTime in service30 years or more</v>
      </c>
      <c r="K1861" s="325" t="s">
        <v>479</v>
      </c>
      <c r="L1861" s="325" t="s">
        <v>485</v>
      </c>
      <c r="M1861" s="325" t="str">
        <f t="shared" si="59"/>
        <v>Time in service30 years or more</v>
      </c>
      <c r="N1861" s="325">
        <v>3.2</v>
      </c>
      <c r="O1861" s="325">
        <v>1.2</v>
      </c>
      <c r="P1861" s="325">
        <v>4</v>
      </c>
      <c r="Q1861" s="325">
        <v>1.4</v>
      </c>
    </row>
    <row r="1862" spans="1:17" x14ac:dyDescent="0.25">
      <c r="A1862" s="325">
        <v>201718</v>
      </c>
      <c r="B1862" s="325" t="s">
        <v>144</v>
      </c>
      <c r="C1862" s="325" t="s">
        <v>123</v>
      </c>
      <c r="D1862" s="325" t="s">
        <v>38</v>
      </c>
      <c r="E1862" s="325" t="s">
        <v>139</v>
      </c>
      <c r="F1862" s="325" t="s">
        <v>43</v>
      </c>
      <c r="G1862" s="325">
        <v>420</v>
      </c>
      <c r="H1862" s="325" t="s">
        <v>348</v>
      </c>
      <c r="I1862" s="325" t="s">
        <v>349</v>
      </c>
      <c r="J1862" s="325" t="str">
        <f t="shared" si="58"/>
        <v>CharIsles of ScillyTime in serviceLess than 2 yearsTime in serviceLess than 2 years</v>
      </c>
      <c r="K1862" s="325" t="s">
        <v>479</v>
      </c>
      <c r="L1862" s="325" t="s">
        <v>480</v>
      </c>
      <c r="M1862" s="325" t="str">
        <f t="shared" si="59"/>
        <v>Time in serviceLess than 2 years</v>
      </c>
      <c r="N1862" s="325">
        <v>0</v>
      </c>
      <c r="O1862" s="325">
        <v>0</v>
      </c>
      <c r="P1862" s="325">
        <v>0</v>
      </c>
      <c r="Q1862" s="325">
        <v>0</v>
      </c>
    </row>
    <row r="1863" spans="1:17" x14ac:dyDescent="0.25">
      <c r="A1863" s="325">
        <v>201718</v>
      </c>
      <c r="B1863" s="325" t="s">
        <v>144</v>
      </c>
      <c r="C1863" s="325" t="s">
        <v>123</v>
      </c>
      <c r="D1863" s="325" t="s">
        <v>38</v>
      </c>
      <c r="E1863" s="325" t="s">
        <v>139</v>
      </c>
      <c r="F1863" s="325" t="s">
        <v>43</v>
      </c>
      <c r="G1863" s="325">
        <v>420</v>
      </c>
      <c r="H1863" s="325" t="s">
        <v>348</v>
      </c>
      <c r="I1863" s="325" t="s">
        <v>349</v>
      </c>
      <c r="J1863" s="325" t="str">
        <f t="shared" si="58"/>
        <v>CharIsles of ScillyTime in service2 years or more but less than 5 yearsTime in service2 years or more but less than 5 years</v>
      </c>
      <c r="K1863" s="325" t="s">
        <v>479</v>
      </c>
      <c r="L1863" s="325" t="s">
        <v>481</v>
      </c>
      <c r="M1863" s="325" t="str">
        <f t="shared" si="59"/>
        <v>Time in service2 years or more but less than 5 years</v>
      </c>
      <c r="N1863" s="325">
        <v>1</v>
      </c>
      <c r="O1863" s="325">
        <v>50</v>
      </c>
      <c r="P1863" s="325">
        <v>1</v>
      </c>
      <c r="Q1863" s="325">
        <v>50</v>
      </c>
    </row>
    <row r="1864" spans="1:17" x14ac:dyDescent="0.25">
      <c r="A1864" s="325">
        <v>201718</v>
      </c>
      <c r="B1864" s="325" t="s">
        <v>144</v>
      </c>
      <c r="C1864" s="325" t="s">
        <v>123</v>
      </c>
      <c r="D1864" s="325" t="s">
        <v>38</v>
      </c>
      <c r="E1864" s="325" t="s">
        <v>139</v>
      </c>
      <c r="F1864" s="325" t="s">
        <v>43</v>
      </c>
      <c r="G1864" s="325">
        <v>420</v>
      </c>
      <c r="H1864" s="325" t="s">
        <v>348</v>
      </c>
      <c r="I1864" s="325" t="s">
        <v>349</v>
      </c>
      <c r="J1864" s="325" t="str">
        <f t="shared" si="58"/>
        <v>CharIsles of ScillyTime in service5 years or more but less than 10 yearsTime in service5 years or more but less than 10 years</v>
      </c>
      <c r="K1864" s="325" t="s">
        <v>479</v>
      </c>
      <c r="L1864" s="325" t="s">
        <v>482</v>
      </c>
      <c r="M1864" s="325" t="str">
        <f t="shared" si="59"/>
        <v>Time in service5 years or more but less than 10 years</v>
      </c>
      <c r="N1864" s="325">
        <v>0</v>
      </c>
      <c r="O1864" s="325">
        <v>0</v>
      </c>
      <c r="P1864" s="325">
        <v>0</v>
      </c>
      <c r="Q1864" s="325">
        <v>0</v>
      </c>
    </row>
    <row r="1865" spans="1:17" x14ac:dyDescent="0.25">
      <c r="A1865" s="325">
        <v>201718</v>
      </c>
      <c r="B1865" s="325" t="s">
        <v>144</v>
      </c>
      <c r="C1865" s="325" t="s">
        <v>123</v>
      </c>
      <c r="D1865" s="325" t="s">
        <v>38</v>
      </c>
      <c r="E1865" s="325" t="s">
        <v>139</v>
      </c>
      <c r="F1865" s="325" t="s">
        <v>43</v>
      </c>
      <c r="G1865" s="325">
        <v>420</v>
      </c>
      <c r="H1865" s="325" t="s">
        <v>348</v>
      </c>
      <c r="I1865" s="325" t="s">
        <v>349</v>
      </c>
      <c r="J1865" s="325" t="str">
        <f t="shared" si="58"/>
        <v>CharIsles of ScillyTime in service10 years or more but less than 20 yearsTime in service10 years or more but less than 20 years</v>
      </c>
      <c r="K1865" s="325" t="s">
        <v>479</v>
      </c>
      <c r="L1865" s="325" t="s">
        <v>483</v>
      </c>
      <c r="M1865" s="325" t="str">
        <f t="shared" si="59"/>
        <v>Time in service10 years or more but less than 20 years</v>
      </c>
      <c r="N1865" s="325">
        <v>1</v>
      </c>
      <c r="O1865" s="325">
        <v>50</v>
      </c>
      <c r="P1865" s="325">
        <v>1</v>
      </c>
      <c r="Q1865" s="325">
        <v>50</v>
      </c>
    </row>
    <row r="1866" spans="1:17" x14ac:dyDescent="0.25">
      <c r="A1866" s="325">
        <v>201718</v>
      </c>
      <c r="B1866" s="325" t="s">
        <v>144</v>
      </c>
      <c r="C1866" s="325" t="s">
        <v>123</v>
      </c>
      <c r="D1866" s="325" t="s">
        <v>38</v>
      </c>
      <c r="E1866" s="325" t="s">
        <v>139</v>
      </c>
      <c r="F1866" s="325" t="s">
        <v>43</v>
      </c>
      <c r="G1866" s="325">
        <v>420</v>
      </c>
      <c r="H1866" s="325" t="s">
        <v>348</v>
      </c>
      <c r="I1866" s="325" t="s">
        <v>349</v>
      </c>
      <c r="J1866" s="325" t="str">
        <f t="shared" si="58"/>
        <v>CharIsles of ScillyTime in service20 years or more but less than 30 yearsTime in service20 years or more but less than 30 years</v>
      </c>
      <c r="K1866" s="325" t="s">
        <v>479</v>
      </c>
      <c r="L1866" s="325" t="s">
        <v>484</v>
      </c>
      <c r="M1866" s="325" t="str">
        <f t="shared" si="59"/>
        <v>Time in service20 years or more but less than 30 years</v>
      </c>
      <c r="N1866" s="325">
        <v>0</v>
      </c>
      <c r="O1866" s="325">
        <v>0</v>
      </c>
      <c r="P1866" s="325">
        <v>0</v>
      </c>
      <c r="Q1866" s="325">
        <v>0</v>
      </c>
    </row>
    <row r="1867" spans="1:17" x14ac:dyDescent="0.25">
      <c r="A1867" s="325">
        <v>201718</v>
      </c>
      <c r="B1867" s="325" t="s">
        <v>144</v>
      </c>
      <c r="C1867" s="325" t="s">
        <v>123</v>
      </c>
      <c r="D1867" s="325" t="s">
        <v>38</v>
      </c>
      <c r="E1867" s="325" t="s">
        <v>139</v>
      </c>
      <c r="F1867" s="325" t="s">
        <v>43</v>
      </c>
      <c r="G1867" s="325">
        <v>420</v>
      </c>
      <c r="H1867" s="325" t="s">
        <v>348</v>
      </c>
      <c r="I1867" s="325" t="s">
        <v>349</v>
      </c>
      <c r="J1867" s="325" t="str">
        <f t="shared" si="58"/>
        <v>CharIsles of ScillyTime in service30 years or moreTime in service30 years or more</v>
      </c>
      <c r="K1867" s="325" t="s">
        <v>479</v>
      </c>
      <c r="L1867" s="325" t="s">
        <v>485</v>
      </c>
      <c r="M1867" s="325" t="str">
        <f t="shared" si="59"/>
        <v>Time in service30 years or more</v>
      </c>
      <c r="N1867" s="325">
        <v>0</v>
      </c>
      <c r="O1867" s="325">
        <v>0</v>
      </c>
      <c r="P1867" s="325">
        <v>0</v>
      </c>
      <c r="Q1867" s="325">
        <v>0</v>
      </c>
    </row>
    <row r="1868" spans="1:17" x14ac:dyDescent="0.25">
      <c r="A1868" s="325">
        <v>201718</v>
      </c>
      <c r="B1868" s="325" t="s">
        <v>144</v>
      </c>
      <c r="C1868" s="325" t="s">
        <v>123</v>
      </c>
      <c r="D1868" s="325" t="s">
        <v>38</v>
      </c>
      <c r="E1868" s="325" t="s">
        <v>139</v>
      </c>
      <c r="F1868" s="325" t="s">
        <v>43</v>
      </c>
      <c r="G1868" s="325">
        <v>802</v>
      </c>
      <c r="H1868" s="325" t="s">
        <v>351</v>
      </c>
      <c r="I1868" s="325" t="s">
        <v>352</v>
      </c>
      <c r="J1868" s="325" t="str">
        <f t="shared" si="58"/>
        <v>CharNorth SomersetTime in serviceLess than 2 yearsTime in serviceLess than 2 years</v>
      </c>
      <c r="K1868" s="325" t="s">
        <v>479</v>
      </c>
      <c r="L1868" s="325" t="s">
        <v>480</v>
      </c>
      <c r="M1868" s="325" t="str">
        <f t="shared" si="59"/>
        <v>Time in serviceLess than 2 years</v>
      </c>
      <c r="N1868" s="325">
        <v>26.5</v>
      </c>
      <c r="O1868" s="325">
        <v>31.6</v>
      </c>
      <c r="P1868" s="325">
        <v>29</v>
      </c>
      <c r="Q1868" s="325">
        <v>30.5</v>
      </c>
    </row>
    <row r="1869" spans="1:17" x14ac:dyDescent="0.25">
      <c r="A1869" s="325">
        <v>201718</v>
      </c>
      <c r="B1869" s="325" t="s">
        <v>144</v>
      </c>
      <c r="C1869" s="325" t="s">
        <v>123</v>
      </c>
      <c r="D1869" s="325" t="s">
        <v>38</v>
      </c>
      <c r="E1869" s="325" t="s">
        <v>139</v>
      </c>
      <c r="F1869" s="325" t="s">
        <v>43</v>
      </c>
      <c r="G1869" s="325">
        <v>802</v>
      </c>
      <c r="H1869" s="325" t="s">
        <v>351</v>
      </c>
      <c r="I1869" s="325" t="s">
        <v>352</v>
      </c>
      <c r="J1869" s="325" t="str">
        <f t="shared" si="58"/>
        <v>CharNorth SomersetTime in service2 years or more but less than 5 yearsTime in service2 years or more but less than 5 years</v>
      </c>
      <c r="K1869" s="325" t="s">
        <v>479</v>
      </c>
      <c r="L1869" s="325" t="s">
        <v>481</v>
      </c>
      <c r="M1869" s="325" t="str">
        <f t="shared" si="59"/>
        <v>Time in service2 years or more but less than 5 years</v>
      </c>
      <c r="N1869" s="325">
        <v>20.2</v>
      </c>
      <c r="O1869" s="325">
        <v>24.1</v>
      </c>
      <c r="P1869" s="325">
        <v>21</v>
      </c>
      <c r="Q1869" s="325">
        <v>22.1</v>
      </c>
    </row>
    <row r="1870" spans="1:17" x14ac:dyDescent="0.25">
      <c r="A1870" s="325">
        <v>201718</v>
      </c>
      <c r="B1870" s="325" t="s">
        <v>144</v>
      </c>
      <c r="C1870" s="325" t="s">
        <v>123</v>
      </c>
      <c r="D1870" s="325" t="s">
        <v>38</v>
      </c>
      <c r="E1870" s="325" t="s">
        <v>139</v>
      </c>
      <c r="F1870" s="325" t="s">
        <v>43</v>
      </c>
      <c r="G1870" s="325">
        <v>802</v>
      </c>
      <c r="H1870" s="325" t="s">
        <v>351</v>
      </c>
      <c r="I1870" s="325" t="s">
        <v>352</v>
      </c>
      <c r="J1870" s="325" t="str">
        <f t="shared" si="58"/>
        <v>CharNorth SomersetTime in service5 years or more but less than 10 yearsTime in service5 years or more but less than 10 years</v>
      </c>
      <c r="K1870" s="325" t="s">
        <v>479</v>
      </c>
      <c r="L1870" s="325" t="s">
        <v>482</v>
      </c>
      <c r="M1870" s="325" t="str">
        <f t="shared" si="59"/>
        <v>Time in service5 years or more but less than 10 years</v>
      </c>
      <c r="N1870" s="325">
        <v>16.600000000000001</v>
      </c>
      <c r="O1870" s="325">
        <v>19.8</v>
      </c>
      <c r="P1870" s="325">
        <v>20</v>
      </c>
      <c r="Q1870" s="325">
        <v>21.1</v>
      </c>
    </row>
    <row r="1871" spans="1:17" x14ac:dyDescent="0.25">
      <c r="A1871" s="325">
        <v>201718</v>
      </c>
      <c r="B1871" s="325" t="s">
        <v>144</v>
      </c>
      <c r="C1871" s="325" t="s">
        <v>123</v>
      </c>
      <c r="D1871" s="325" t="s">
        <v>38</v>
      </c>
      <c r="E1871" s="325" t="s">
        <v>139</v>
      </c>
      <c r="F1871" s="325" t="s">
        <v>43</v>
      </c>
      <c r="G1871" s="325">
        <v>802</v>
      </c>
      <c r="H1871" s="325" t="s">
        <v>351</v>
      </c>
      <c r="I1871" s="325" t="s">
        <v>352</v>
      </c>
      <c r="J1871" s="325" t="str">
        <f t="shared" si="58"/>
        <v>CharNorth SomersetTime in service10 years or more but less than 20 yearsTime in service10 years or more but less than 20 years</v>
      </c>
      <c r="K1871" s="325" t="s">
        <v>479</v>
      </c>
      <c r="L1871" s="325" t="s">
        <v>483</v>
      </c>
      <c r="M1871" s="325" t="str">
        <f t="shared" si="59"/>
        <v>Time in service10 years or more but less than 20 years</v>
      </c>
      <c r="N1871" s="325">
        <v>13.5</v>
      </c>
      <c r="O1871" s="325">
        <v>16.100000000000001</v>
      </c>
      <c r="P1871" s="325">
        <v>16</v>
      </c>
      <c r="Q1871" s="325">
        <v>16.8</v>
      </c>
    </row>
    <row r="1872" spans="1:17" x14ac:dyDescent="0.25">
      <c r="A1872" s="325">
        <v>201718</v>
      </c>
      <c r="B1872" s="325" t="s">
        <v>144</v>
      </c>
      <c r="C1872" s="325" t="s">
        <v>123</v>
      </c>
      <c r="D1872" s="325" t="s">
        <v>38</v>
      </c>
      <c r="E1872" s="325" t="s">
        <v>139</v>
      </c>
      <c r="F1872" s="325" t="s">
        <v>43</v>
      </c>
      <c r="G1872" s="325">
        <v>802</v>
      </c>
      <c r="H1872" s="325" t="s">
        <v>351</v>
      </c>
      <c r="I1872" s="325" t="s">
        <v>352</v>
      </c>
      <c r="J1872" s="325" t="str">
        <f t="shared" si="58"/>
        <v>CharNorth SomersetTime in service20 years or more but less than 30 yearsTime in service20 years or more but less than 30 years</v>
      </c>
      <c r="K1872" s="325" t="s">
        <v>479</v>
      </c>
      <c r="L1872" s="325" t="s">
        <v>484</v>
      </c>
      <c r="M1872" s="325" t="str">
        <f t="shared" si="59"/>
        <v>Time in service20 years or more but less than 30 years</v>
      </c>
      <c r="N1872" s="325">
        <v>6.5</v>
      </c>
      <c r="O1872" s="325">
        <v>7.8</v>
      </c>
      <c r="P1872" s="325">
        <v>8</v>
      </c>
      <c r="Q1872" s="325">
        <v>8.4</v>
      </c>
    </row>
    <row r="1873" spans="1:17" x14ac:dyDescent="0.25">
      <c r="A1873" s="325">
        <v>201718</v>
      </c>
      <c r="B1873" s="325" t="s">
        <v>144</v>
      </c>
      <c r="C1873" s="325" t="s">
        <v>123</v>
      </c>
      <c r="D1873" s="325" t="s">
        <v>38</v>
      </c>
      <c r="E1873" s="325" t="s">
        <v>139</v>
      </c>
      <c r="F1873" s="325" t="s">
        <v>43</v>
      </c>
      <c r="G1873" s="325">
        <v>802</v>
      </c>
      <c r="H1873" s="325" t="s">
        <v>351</v>
      </c>
      <c r="I1873" s="325" t="s">
        <v>352</v>
      </c>
      <c r="J1873" s="325" t="str">
        <f t="shared" si="58"/>
        <v>CharNorth SomersetTime in service30 years or moreTime in service30 years or more</v>
      </c>
      <c r="K1873" s="325" t="s">
        <v>479</v>
      </c>
      <c r="L1873" s="325" t="s">
        <v>485</v>
      </c>
      <c r="M1873" s="325" t="str">
        <f t="shared" si="59"/>
        <v>Time in service30 years or more</v>
      </c>
      <c r="N1873" s="325">
        <v>0.5</v>
      </c>
      <c r="O1873" s="325">
        <v>0.6</v>
      </c>
      <c r="P1873" s="325">
        <v>1</v>
      </c>
      <c r="Q1873" s="325">
        <v>1.1000000000000001</v>
      </c>
    </row>
    <row r="1874" spans="1:17" x14ac:dyDescent="0.25">
      <c r="A1874" s="325">
        <v>201718</v>
      </c>
      <c r="B1874" s="325" t="s">
        <v>144</v>
      </c>
      <c r="C1874" s="325" t="s">
        <v>123</v>
      </c>
      <c r="D1874" s="325" t="s">
        <v>38</v>
      </c>
      <c r="E1874" s="325" t="s">
        <v>139</v>
      </c>
      <c r="F1874" s="325" t="s">
        <v>43</v>
      </c>
      <c r="G1874" s="325">
        <v>879</v>
      </c>
      <c r="H1874" s="325" t="s">
        <v>353</v>
      </c>
      <c r="I1874" s="325" t="s">
        <v>354</v>
      </c>
      <c r="J1874" s="325" t="str">
        <f t="shared" si="58"/>
        <v>CharPlymouthTime in serviceLess than 2 yearsTime in serviceLess than 2 years</v>
      </c>
      <c r="K1874" s="325" t="s">
        <v>479</v>
      </c>
      <c r="L1874" s="325" t="s">
        <v>480</v>
      </c>
      <c r="M1874" s="325" t="str">
        <f t="shared" si="59"/>
        <v>Time in serviceLess than 2 years</v>
      </c>
      <c r="N1874" s="325">
        <v>78.900000000000006</v>
      </c>
      <c r="O1874" s="325">
        <v>47.7</v>
      </c>
      <c r="P1874" s="325">
        <v>80</v>
      </c>
      <c r="Q1874" s="325">
        <v>47.1</v>
      </c>
    </row>
    <row r="1875" spans="1:17" x14ac:dyDescent="0.25">
      <c r="A1875" s="325">
        <v>201718</v>
      </c>
      <c r="B1875" s="325" t="s">
        <v>144</v>
      </c>
      <c r="C1875" s="325" t="s">
        <v>123</v>
      </c>
      <c r="D1875" s="325" t="s">
        <v>38</v>
      </c>
      <c r="E1875" s="325" t="s">
        <v>139</v>
      </c>
      <c r="F1875" s="325" t="s">
        <v>43</v>
      </c>
      <c r="G1875" s="325">
        <v>879</v>
      </c>
      <c r="H1875" s="325" t="s">
        <v>353</v>
      </c>
      <c r="I1875" s="325" t="s">
        <v>354</v>
      </c>
      <c r="J1875" s="325" t="str">
        <f t="shared" si="58"/>
        <v>CharPlymouthTime in service2 years or more but less than 5 yearsTime in service2 years or more but less than 5 years</v>
      </c>
      <c r="K1875" s="325" t="s">
        <v>479</v>
      </c>
      <c r="L1875" s="325" t="s">
        <v>481</v>
      </c>
      <c r="M1875" s="325" t="str">
        <f t="shared" si="59"/>
        <v>Time in service2 years or more but less than 5 years</v>
      </c>
      <c r="N1875" s="325">
        <v>46.2</v>
      </c>
      <c r="O1875" s="325">
        <v>27.9</v>
      </c>
      <c r="P1875" s="325">
        <v>48</v>
      </c>
      <c r="Q1875" s="325">
        <v>28.2</v>
      </c>
    </row>
    <row r="1876" spans="1:17" x14ac:dyDescent="0.25">
      <c r="A1876" s="325">
        <v>201718</v>
      </c>
      <c r="B1876" s="325" t="s">
        <v>144</v>
      </c>
      <c r="C1876" s="325" t="s">
        <v>123</v>
      </c>
      <c r="D1876" s="325" t="s">
        <v>38</v>
      </c>
      <c r="E1876" s="325" t="s">
        <v>139</v>
      </c>
      <c r="F1876" s="325" t="s">
        <v>43</v>
      </c>
      <c r="G1876" s="325">
        <v>879</v>
      </c>
      <c r="H1876" s="325" t="s">
        <v>353</v>
      </c>
      <c r="I1876" s="325" t="s">
        <v>354</v>
      </c>
      <c r="J1876" s="325" t="str">
        <f t="shared" si="58"/>
        <v>CharPlymouthTime in service5 years or more but less than 10 yearsTime in service5 years or more but less than 10 years</v>
      </c>
      <c r="K1876" s="325" t="s">
        <v>479</v>
      </c>
      <c r="L1876" s="325" t="s">
        <v>482</v>
      </c>
      <c r="M1876" s="325" t="str">
        <f t="shared" si="59"/>
        <v>Time in service5 years or more but less than 10 years</v>
      </c>
      <c r="N1876" s="325">
        <v>15.3</v>
      </c>
      <c r="O1876" s="325">
        <v>9.3000000000000007</v>
      </c>
      <c r="P1876" s="325">
        <v>16</v>
      </c>
      <c r="Q1876" s="325">
        <v>9.4</v>
      </c>
    </row>
    <row r="1877" spans="1:17" x14ac:dyDescent="0.25">
      <c r="A1877" s="325">
        <v>201718</v>
      </c>
      <c r="B1877" s="325" t="s">
        <v>144</v>
      </c>
      <c r="C1877" s="325" t="s">
        <v>123</v>
      </c>
      <c r="D1877" s="325" t="s">
        <v>38</v>
      </c>
      <c r="E1877" s="325" t="s">
        <v>139</v>
      </c>
      <c r="F1877" s="325" t="s">
        <v>43</v>
      </c>
      <c r="G1877" s="325">
        <v>879</v>
      </c>
      <c r="H1877" s="325" t="s">
        <v>353</v>
      </c>
      <c r="I1877" s="325" t="s">
        <v>354</v>
      </c>
      <c r="J1877" s="325" t="str">
        <f t="shared" si="58"/>
        <v>CharPlymouthTime in service10 years or more but less than 20 yearsTime in service10 years or more but less than 20 years</v>
      </c>
      <c r="K1877" s="325" t="s">
        <v>479</v>
      </c>
      <c r="L1877" s="325" t="s">
        <v>483</v>
      </c>
      <c r="M1877" s="325" t="str">
        <f t="shared" si="59"/>
        <v>Time in service10 years or more but less than 20 years</v>
      </c>
      <c r="N1877" s="325">
        <v>12.4</v>
      </c>
      <c r="O1877" s="325">
        <v>7.5</v>
      </c>
      <c r="P1877" s="325">
        <v>13</v>
      </c>
      <c r="Q1877" s="325">
        <v>7.6</v>
      </c>
    </row>
    <row r="1878" spans="1:17" x14ac:dyDescent="0.25">
      <c r="A1878" s="325">
        <v>201718</v>
      </c>
      <c r="B1878" s="325" t="s">
        <v>144</v>
      </c>
      <c r="C1878" s="325" t="s">
        <v>123</v>
      </c>
      <c r="D1878" s="325" t="s">
        <v>38</v>
      </c>
      <c r="E1878" s="325" t="s">
        <v>139</v>
      </c>
      <c r="F1878" s="325" t="s">
        <v>43</v>
      </c>
      <c r="G1878" s="325">
        <v>879</v>
      </c>
      <c r="H1878" s="325" t="s">
        <v>353</v>
      </c>
      <c r="I1878" s="325" t="s">
        <v>354</v>
      </c>
      <c r="J1878" s="325" t="str">
        <f t="shared" si="58"/>
        <v>CharPlymouthTime in service20 years or more but less than 30 yearsTime in service20 years or more but less than 30 years</v>
      </c>
      <c r="K1878" s="325" t="s">
        <v>479</v>
      </c>
      <c r="L1878" s="325" t="s">
        <v>484</v>
      </c>
      <c r="M1878" s="325" t="str">
        <f t="shared" si="59"/>
        <v>Time in service20 years or more but less than 30 years</v>
      </c>
      <c r="N1878" s="325">
        <v>8.6</v>
      </c>
      <c r="O1878" s="325">
        <v>5.2</v>
      </c>
      <c r="P1878" s="325">
        <v>9</v>
      </c>
      <c r="Q1878" s="325">
        <v>5.3</v>
      </c>
    </row>
    <row r="1879" spans="1:17" x14ac:dyDescent="0.25">
      <c r="A1879" s="325">
        <v>201718</v>
      </c>
      <c r="B1879" s="325" t="s">
        <v>144</v>
      </c>
      <c r="C1879" s="325" t="s">
        <v>123</v>
      </c>
      <c r="D1879" s="325" t="s">
        <v>38</v>
      </c>
      <c r="E1879" s="325" t="s">
        <v>139</v>
      </c>
      <c r="F1879" s="325" t="s">
        <v>43</v>
      </c>
      <c r="G1879" s="325">
        <v>879</v>
      </c>
      <c r="H1879" s="325" t="s">
        <v>353</v>
      </c>
      <c r="I1879" s="325" t="s">
        <v>354</v>
      </c>
      <c r="J1879" s="325" t="str">
        <f t="shared" si="58"/>
        <v>CharPlymouthTime in service30 years or moreTime in service30 years or more</v>
      </c>
      <c r="K1879" s="325" t="s">
        <v>479</v>
      </c>
      <c r="L1879" s="325" t="s">
        <v>485</v>
      </c>
      <c r="M1879" s="325" t="str">
        <f t="shared" si="59"/>
        <v>Time in service30 years or more</v>
      </c>
      <c r="N1879" s="325">
        <v>4</v>
      </c>
      <c r="O1879" s="325">
        <v>2.4</v>
      </c>
      <c r="P1879" s="325">
        <v>4</v>
      </c>
      <c r="Q1879" s="325">
        <v>2.4</v>
      </c>
    </row>
    <row r="1880" spans="1:17" x14ac:dyDescent="0.25">
      <c r="A1880" s="325">
        <v>201718</v>
      </c>
      <c r="B1880" s="325" t="s">
        <v>144</v>
      </c>
      <c r="C1880" s="325" t="s">
        <v>123</v>
      </c>
      <c r="D1880" s="325" t="s">
        <v>38</v>
      </c>
      <c r="E1880" s="325" t="s">
        <v>139</v>
      </c>
      <c r="F1880" s="325" t="s">
        <v>43</v>
      </c>
      <c r="G1880" s="325">
        <v>836</v>
      </c>
      <c r="H1880" s="325" t="s">
        <v>355</v>
      </c>
      <c r="I1880" s="325" t="s">
        <v>356</v>
      </c>
      <c r="J1880" s="325" t="str">
        <f t="shared" si="58"/>
        <v>CharPooleTime in serviceLess than 2 yearsTime in serviceLess than 2 years</v>
      </c>
      <c r="K1880" s="325" t="s">
        <v>479</v>
      </c>
      <c r="L1880" s="325" t="s">
        <v>480</v>
      </c>
      <c r="M1880" s="325" t="str">
        <f t="shared" si="59"/>
        <v>Time in serviceLess than 2 years</v>
      </c>
      <c r="N1880" s="325">
        <v>26</v>
      </c>
      <c r="O1880" s="325">
        <v>26.7</v>
      </c>
      <c r="P1880" s="325">
        <v>28</v>
      </c>
      <c r="Q1880" s="325">
        <v>25.7</v>
      </c>
    </row>
    <row r="1881" spans="1:17" x14ac:dyDescent="0.25">
      <c r="A1881" s="325">
        <v>201718</v>
      </c>
      <c r="B1881" s="325" t="s">
        <v>144</v>
      </c>
      <c r="C1881" s="325" t="s">
        <v>123</v>
      </c>
      <c r="D1881" s="325" t="s">
        <v>38</v>
      </c>
      <c r="E1881" s="325" t="s">
        <v>139</v>
      </c>
      <c r="F1881" s="325" t="s">
        <v>43</v>
      </c>
      <c r="G1881" s="325">
        <v>836</v>
      </c>
      <c r="H1881" s="325" t="s">
        <v>355</v>
      </c>
      <c r="I1881" s="325" t="s">
        <v>356</v>
      </c>
      <c r="J1881" s="325" t="str">
        <f t="shared" si="58"/>
        <v>CharPooleTime in service2 years or more but less than 5 yearsTime in service2 years or more but less than 5 years</v>
      </c>
      <c r="K1881" s="325" t="s">
        <v>479</v>
      </c>
      <c r="L1881" s="325" t="s">
        <v>481</v>
      </c>
      <c r="M1881" s="325" t="str">
        <f t="shared" si="59"/>
        <v>Time in service2 years or more but less than 5 years</v>
      </c>
      <c r="N1881" s="325">
        <v>28.5</v>
      </c>
      <c r="O1881" s="325">
        <v>29.3</v>
      </c>
      <c r="P1881" s="325">
        <v>33</v>
      </c>
      <c r="Q1881" s="325">
        <v>30.3</v>
      </c>
    </row>
    <row r="1882" spans="1:17" x14ac:dyDescent="0.25">
      <c r="A1882" s="325">
        <v>201718</v>
      </c>
      <c r="B1882" s="325" t="s">
        <v>144</v>
      </c>
      <c r="C1882" s="325" t="s">
        <v>123</v>
      </c>
      <c r="D1882" s="325" t="s">
        <v>38</v>
      </c>
      <c r="E1882" s="325" t="s">
        <v>139</v>
      </c>
      <c r="F1882" s="325" t="s">
        <v>43</v>
      </c>
      <c r="G1882" s="325">
        <v>836</v>
      </c>
      <c r="H1882" s="325" t="s">
        <v>355</v>
      </c>
      <c r="I1882" s="325" t="s">
        <v>356</v>
      </c>
      <c r="J1882" s="325" t="str">
        <f t="shared" si="58"/>
        <v>CharPooleTime in service5 years or more but less than 10 yearsTime in service5 years or more but less than 10 years</v>
      </c>
      <c r="K1882" s="325" t="s">
        <v>479</v>
      </c>
      <c r="L1882" s="325" t="s">
        <v>482</v>
      </c>
      <c r="M1882" s="325" t="str">
        <f t="shared" si="59"/>
        <v>Time in service5 years or more but less than 10 years</v>
      </c>
      <c r="N1882" s="325">
        <v>20.9</v>
      </c>
      <c r="O1882" s="325">
        <v>21.4</v>
      </c>
      <c r="P1882" s="325">
        <v>22</v>
      </c>
      <c r="Q1882" s="325">
        <v>20.2</v>
      </c>
    </row>
    <row r="1883" spans="1:17" x14ac:dyDescent="0.25">
      <c r="A1883" s="325">
        <v>201718</v>
      </c>
      <c r="B1883" s="325" t="s">
        <v>144</v>
      </c>
      <c r="C1883" s="325" t="s">
        <v>123</v>
      </c>
      <c r="D1883" s="325" t="s">
        <v>38</v>
      </c>
      <c r="E1883" s="325" t="s">
        <v>139</v>
      </c>
      <c r="F1883" s="325" t="s">
        <v>43</v>
      </c>
      <c r="G1883" s="325">
        <v>836</v>
      </c>
      <c r="H1883" s="325" t="s">
        <v>355</v>
      </c>
      <c r="I1883" s="325" t="s">
        <v>356</v>
      </c>
      <c r="J1883" s="325" t="str">
        <f t="shared" si="58"/>
        <v>CharPooleTime in service10 years or more but less than 20 yearsTime in service10 years or more but less than 20 years</v>
      </c>
      <c r="K1883" s="325" t="s">
        <v>479</v>
      </c>
      <c r="L1883" s="325" t="s">
        <v>483</v>
      </c>
      <c r="M1883" s="325" t="str">
        <f t="shared" si="59"/>
        <v>Time in service10 years or more but less than 20 years</v>
      </c>
      <c r="N1883" s="325">
        <v>14.4</v>
      </c>
      <c r="O1883" s="325">
        <v>14.7</v>
      </c>
      <c r="P1883" s="325">
        <v>17</v>
      </c>
      <c r="Q1883" s="325">
        <v>15.6</v>
      </c>
    </row>
    <row r="1884" spans="1:17" x14ac:dyDescent="0.25">
      <c r="A1884" s="325">
        <v>201718</v>
      </c>
      <c r="B1884" s="325" t="s">
        <v>144</v>
      </c>
      <c r="C1884" s="325" t="s">
        <v>123</v>
      </c>
      <c r="D1884" s="325" t="s">
        <v>38</v>
      </c>
      <c r="E1884" s="325" t="s">
        <v>139</v>
      </c>
      <c r="F1884" s="325" t="s">
        <v>43</v>
      </c>
      <c r="G1884" s="325">
        <v>836</v>
      </c>
      <c r="H1884" s="325" t="s">
        <v>355</v>
      </c>
      <c r="I1884" s="325" t="s">
        <v>356</v>
      </c>
      <c r="J1884" s="325" t="str">
        <f t="shared" si="58"/>
        <v>CharPooleTime in service20 years or more but less than 30 yearsTime in service20 years or more but less than 30 years</v>
      </c>
      <c r="K1884" s="325" t="s">
        <v>479</v>
      </c>
      <c r="L1884" s="325" t="s">
        <v>484</v>
      </c>
      <c r="M1884" s="325" t="str">
        <f t="shared" si="59"/>
        <v>Time in service20 years or more but less than 30 years</v>
      </c>
      <c r="N1884" s="325">
        <v>5.7</v>
      </c>
      <c r="O1884" s="325">
        <v>5.8</v>
      </c>
      <c r="P1884" s="325">
        <v>7</v>
      </c>
      <c r="Q1884" s="325">
        <v>6.4</v>
      </c>
    </row>
    <row r="1885" spans="1:17" x14ac:dyDescent="0.25">
      <c r="A1885" s="325">
        <v>201718</v>
      </c>
      <c r="B1885" s="325" t="s">
        <v>144</v>
      </c>
      <c r="C1885" s="325" t="s">
        <v>123</v>
      </c>
      <c r="D1885" s="325" t="s">
        <v>38</v>
      </c>
      <c r="E1885" s="325" t="s">
        <v>139</v>
      </c>
      <c r="F1885" s="325" t="s">
        <v>43</v>
      </c>
      <c r="G1885" s="325">
        <v>836</v>
      </c>
      <c r="H1885" s="325" t="s">
        <v>355</v>
      </c>
      <c r="I1885" s="325" t="s">
        <v>356</v>
      </c>
      <c r="J1885" s="325" t="str">
        <f t="shared" si="58"/>
        <v>CharPooleTime in service30 years or moreTime in service30 years or more</v>
      </c>
      <c r="K1885" s="325" t="s">
        <v>479</v>
      </c>
      <c r="L1885" s="325" t="s">
        <v>485</v>
      </c>
      <c r="M1885" s="325" t="str">
        <f t="shared" si="59"/>
        <v>Time in service30 years or more</v>
      </c>
      <c r="N1885" s="325">
        <v>2</v>
      </c>
      <c r="O1885" s="325">
        <v>2.1</v>
      </c>
      <c r="P1885" s="325">
        <v>2</v>
      </c>
      <c r="Q1885" s="325">
        <v>1.8</v>
      </c>
    </row>
    <row r="1886" spans="1:17" x14ac:dyDescent="0.25">
      <c r="A1886" s="325">
        <v>201718</v>
      </c>
      <c r="B1886" s="325" t="s">
        <v>144</v>
      </c>
      <c r="C1886" s="325" t="s">
        <v>123</v>
      </c>
      <c r="D1886" s="325" t="s">
        <v>38</v>
      </c>
      <c r="E1886" s="325" t="s">
        <v>139</v>
      </c>
      <c r="F1886" s="325" t="s">
        <v>43</v>
      </c>
      <c r="G1886" s="325">
        <v>933</v>
      </c>
      <c r="H1886" s="325" t="s">
        <v>357</v>
      </c>
      <c r="I1886" s="325" t="s">
        <v>27</v>
      </c>
      <c r="J1886" s="325" t="str">
        <f t="shared" si="58"/>
        <v>CharSomersetTime in serviceLess than 2 yearsTime in serviceLess than 2 years</v>
      </c>
      <c r="K1886" s="325" t="s">
        <v>479</v>
      </c>
      <c r="L1886" s="325" t="s">
        <v>480</v>
      </c>
      <c r="M1886" s="325" t="str">
        <f t="shared" si="59"/>
        <v>Time in serviceLess than 2 years</v>
      </c>
      <c r="N1886" s="325">
        <v>71.400000000000006</v>
      </c>
      <c r="O1886" s="325">
        <v>30.6</v>
      </c>
      <c r="P1886" s="325">
        <v>74</v>
      </c>
      <c r="Q1886" s="325">
        <v>29.2</v>
      </c>
    </row>
    <row r="1887" spans="1:17" x14ac:dyDescent="0.25">
      <c r="A1887" s="325">
        <v>201718</v>
      </c>
      <c r="B1887" s="325" t="s">
        <v>144</v>
      </c>
      <c r="C1887" s="325" t="s">
        <v>123</v>
      </c>
      <c r="D1887" s="325" t="s">
        <v>38</v>
      </c>
      <c r="E1887" s="325" t="s">
        <v>139</v>
      </c>
      <c r="F1887" s="325" t="s">
        <v>43</v>
      </c>
      <c r="G1887" s="325">
        <v>933</v>
      </c>
      <c r="H1887" s="325" t="s">
        <v>357</v>
      </c>
      <c r="I1887" s="325" t="s">
        <v>27</v>
      </c>
      <c r="J1887" s="325" t="str">
        <f t="shared" si="58"/>
        <v>CharSomersetTime in service2 years or more but less than 5 yearsTime in service2 years or more but less than 5 years</v>
      </c>
      <c r="K1887" s="325" t="s">
        <v>479</v>
      </c>
      <c r="L1887" s="325" t="s">
        <v>481</v>
      </c>
      <c r="M1887" s="325" t="str">
        <f t="shared" si="59"/>
        <v>Time in service2 years or more but less than 5 years</v>
      </c>
      <c r="N1887" s="325">
        <v>66.3</v>
      </c>
      <c r="O1887" s="325">
        <v>28.4</v>
      </c>
      <c r="P1887" s="325">
        <v>70</v>
      </c>
      <c r="Q1887" s="325">
        <v>27.7</v>
      </c>
    </row>
    <row r="1888" spans="1:17" x14ac:dyDescent="0.25">
      <c r="A1888" s="325">
        <v>201718</v>
      </c>
      <c r="B1888" s="325" t="s">
        <v>144</v>
      </c>
      <c r="C1888" s="325" t="s">
        <v>123</v>
      </c>
      <c r="D1888" s="325" t="s">
        <v>38</v>
      </c>
      <c r="E1888" s="325" t="s">
        <v>139</v>
      </c>
      <c r="F1888" s="325" t="s">
        <v>43</v>
      </c>
      <c r="G1888" s="325">
        <v>933</v>
      </c>
      <c r="H1888" s="325" t="s">
        <v>357</v>
      </c>
      <c r="I1888" s="325" t="s">
        <v>27</v>
      </c>
      <c r="J1888" s="325" t="str">
        <f t="shared" si="58"/>
        <v>CharSomersetTime in service5 years or more but less than 10 yearsTime in service5 years or more but less than 10 years</v>
      </c>
      <c r="K1888" s="325" t="s">
        <v>479</v>
      </c>
      <c r="L1888" s="325" t="s">
        <v>482</v>
      </c>
      <c r="M1888" s="325" t="str">
        <f t="shared" si="59"/>
        <v>Time in service5 years or more but less than 10 years</v>
      </c>
      <c r="N1888" s="325">
        <v>37.299999999999997</v>
      </c>
      <c r="O1888" s="325">
        <v>16</v>
      </c>
      <c r="P1888" s="325">
        <v>43</v>
      </c>
      <c r="Q1888" s="325">
        <v>17</v>
      </c>
    </row>
    <row r="1889" spans="1:17" x14ac:dyDescent="0.25">
      <c r="A1889" s="325">
        <v>201718</v>
      </c>
      <c r="B1889" s="325" t="s">
        <v>144</v>
      </c>
      <c r="C1889" s="325" t="s">
        <v>123</v>
      </c>
      <c r="D1889" s="325" t="s">
        <v>38</v>
      </c>
      <c r="E1889" s="325" t="s">
        <v>139</v>
      </c>
      <c r="F1889" s="325" t="s">
        <v>43</v>
      </c>
      <c r="G1889" s="325">
        <v>933</v>
      </c>
      <c r="H1889" s="325" t="s">
        <v>357</v>
      </c>
      <c r="I1889" s="325" t="s">
        <v>27</v>
      </c>
      <c r="J1889" s="325" t="str">
        <f t="shared" si="58"/>
        <v>CharSomersetTime in service10 years or more but less than 20 yearsTime in service10 years or more but less than 20 years</v>
      </c>
      <c r="K1889" s="325" t="s">
        <v>479</v>
      </c>
      <c r="L1889" s="325" t="s">
        <v>483</v>
      </c>
      <c r="M1889" s="325" t="str">
        <f t="shared" si="59"/>
        <v>Time in service10 years or more but less than 20 years</v>
      </c>
      <c r="N1889" s="325">
        <v>43.2</v>
      </c>
      <c r="O1889" s="325">
        <v>18.5</v>
      </c>
      <c r="P1889" s="325">
        <v>49</v>
      </c>
      <c r="Q1889" s="325">
        <v>19.399999999999999</v>
      </c>
    </row>
    <row r="1890" spans="1:17" x14ac:dyDescent="0.25">
      <c r="A1890" s="325">
        <v>201718</v>
      </c>
      <c r="B1890" s="325" t="s">
        <v>144</v>
      </c>
      <c r="C1890" s="325" t="s">
        <v>123</v>
      </c>
      <c r="D1890" s="325" t="s">
        <v>38</v>
      </c>
      <c r="E1890" s="325" t="s">
        <v>139</v>
      </c>
      <c r="F1890" s="325" t="s">
        <v>43</v>
      </c>
      <c r="G1890" s="325">
        <v>933</v>
      </c>
      <c r="H1890" s="325" t="s">
        <v>357</v>
      </c>
      <c r="I1890" s="325" t="s">
        <v>27</v>
      </c>
      <c r="J1890" s="325" t="str">
        <f t="shared" si="58"/>
        <v>CharSomersetTime in service20 years or more but less than 30 yearsTime in service20 years or more but less than 30 years</v>
      </c>
      <c r="K1890" s="325" t="s">
        <v>479</v>
      </c>
      <c r="L1890" s="325" t="s">
        <v>484</v>
      </c>
      <c r="M1890" s="325" t="str">
        <f t="shared" si="59"/>
        <v>Time in service20 years or more but less than 30 years</v>
      </c>
      <c r="N1890" s="325">
        <v>13.5</v>
      </c>
      <c r="O1890" s="325">
        <v>5.8</v>
      </c>
      <c r="P1890" s="325">
        <v>15</v>
      </c>
      <c r="Q1890" s="325">
        <v>5.9</v>
      </c>
    </row>
    <row r="1891" spans="1:17" x14ac:dyDescent="0.25">
      <c r="A1891" s="325">
        <v>201718</v>
      </c>
      <c r="B1891" s="325" t="s">
        <v>144</v>
      </c>
      <c r="C1891" s="325" t="s">
        <v>123</v>
      </c>
      <c r="D1891" s="325" t="s">
        <v>38</v>
      </c>
      <c r="E1891" s="325" t="s">
        <v>139</v>
      </c>
      <c r="F1891" s="325" t="s">
        <v>43</v>
      </c>
      <c r="G1891" s="325">
        <v>933</v>
      </c>
      <c r="H1891" s="325" t="s">
        <v>357</v>
      </c>
      <c r="I1891" s="325" t="s">
        <v>27</v>
      </c>
      <c r="J1891" s="325" t="str">
        <f t="shared" si="58"/>
        <v>CharSomersetTime in service30 years or moreTime in service30 years or more</v>
      </c>
      <c r="K1891" s="325" t="s">
        <v>479</v>
      </c>
      <c r="L1891" s="325" t="s">
        <v>485</v>
      </c>
      <c r="M1891" s="325" t="str">
        <f t="shared" si="59"/>
        <v>Time in service30 years or more</v>
      </c>
      <c r="N1891" s="325">
        <v>1.5</v>
      </c>
      <c r="O1891" s="325">
        <v>0.6</v>
      </c>
      <c r="P1891" s="325">
        <v>2</v>
      </c>
      <c r="Q1891" s="325">
        <v>0.8</v>
      </c>
    </row>
    <row r="1892" spans="1:17" x14ac:dyDescent="0.25">
      <c r="A1892" s="325">
        <v>201718</v>
      </c>
      <c r="B1892" s="325" t="s">
        <v>144</v>
      </c>
      <c r="C1892" s="325" t="s">
        <v>123</v>
      </c>
      <c r="D1892" s="325" t="s">
        <v>38</v>
      </c>
      <c r="E1892" s="325" t="s">
        <v>139</v>
      </c>
      <c r="F1892" s="325" t="s">
        <v>43</v>
      </c>
      <c r="G1892" s="325">
        <v>803</v>
      </c>
      <c r="H1892" s="325" t="s">
        <v>358</v>
      </c>
      <c r="I1892" s="325" t="s">
        <v>359</v>
      </c>
      <c r="J1892" s="325" t="str">
        <f t="shared" si="58"/>
        <v>CharSouth GloucestershireTime in serviceLess than 2 yearsTime in serviceLess than 2 years</v>
      </c>
      <c r="K1892" s="325" t="s">
        <v>479</v>
      </c>
      <c r="L1892" s="325" t="s">
        <v>480</v>
      </c>
      <c r="M1892" s="325" t="str">
        <f t="shared" si="59"/>
        <v>Time in serviceLess than 2 years</v>
      </c>
      <c r="N1892" s="325">
        <v>44.5</v>
      </c>
      <c r="O1892" s="325">
        <v>38.5</v>
      </c>
      <c r="P1892" s="325">
        <v>46</v>
      </c>
      <c r="Q1892" s="325">
        <v>37.4</v>
      </c>
    </row>
    <row r="1893" spans="1:17" x14ac:dyDescent="0.25">
      <c r="A1893" s="325">
        <v>201718</v>
      </c>
      <c r="B1893" s="325" t="s">
        <v>144</v>
      </c>
      <c r="C1893" s="325" t="s">
        <v>123</v>
      </c>
      <c r="D1893" s="325" t="s">
        <v>38</v>
      </c>
      <c r="E1893" s="325" t="s">
        <v>139</v>
      </c>
      <c r="F1893" s="325" t="s">
        <v>43</v>
      </c>
      <c r="G1893" s="325">
        <v>803</v>
      </c>
      <c r="H1893" s="325" t="s">
        <v>358</v>
      </c>
      <c r="I1893" s="325" t="s">
        <v>359</v>
      </c>
      <c r="J1893" s="325" t="str">
        <f t="shared" si="58"/>
        <v>CharSouth GloucestershireTime in service2 years or more but less than 5 yearsTime in service2 years or more but less than 5 years</v>
      </c>
      <c r="K1893" s="325" t="s">
        <v>479</v>
      </c>
      <c r="L1893" s="325" t="s">
        <v>481</v>
      </c>
      <c r="M1893" s="325" t="str">
        <f t="shared" si="59"/>
        <v>Time in service2 years or more but less than 5 years</v>
      </c>
      <c r="N1893" s="325">
        <v>33.5</v>
      </c>
      <c r="O1893" s="325">
        <v>29</v>
      </c>
      <c r="P1893" s="325">
        <v>36</v>
      </c>
      <c r="Q1893" s="325">
        <v>29.3</v>
      </c>
    </row>
    <row r="1894" spans="1:17" x14ac:dyDescent="0.25">
      <c r="A1894" s="325">
        <v>201718</v>
      </c>
      <c r="B1894" s="325" t="s">
        <v>144</v>
      </c>
      <c r="C1894" s="325" t="s">
        <v>123</v>
      </c>
      <c r="D1894" s="325" t="s">
        <v>38</v>
      </c>
      <c r="E1894" s="325" t="s">
        <v>139</v>
      </c>
      <c r="F1894" s="325" t="s">
        <v>43</v>
      </c>
      <c r="G1894" s="325">
        <v>803</v>
      </c>
      <c r="H1894" s="325" t="s">
        <v>358</v>
      </c>
      <c r="I1894" s="325" t="s">
        <v>359</v>
      </c>
      <c r="J1894" s="325" t="str">
        <f t="shared" si="58"/>
        <v>CharSouth GloucestershireTime in service5 years or more but less than 10 yearsTime in service5 years or more but less than 10 years</v>
      </c>
      <c r="K1894" s="325" t="s">
        <v>479</v>
      </c>
      <c r="L1894" s="325" t="s">
        <v>482</v>
      </c>
      <c r="M1894" s="325" t="str">
        <f t="shared" si="59"/>
        <v>Time in service5 years or more but less than 10 years</v>
      </c>
      <c r="N1894" s="325">
        <v>20.6</v>
      </c>
      <c r="O1894" s="325">
        <v>17.8</v>
      </c>
      <c r="P1894" s="325">
        <v>23</v>
      </c>
      <c r="Q1894" s="325">
        <v>18.7</v>
      </c>
    </row>
    <row r="1895" spans="1:17" x14ac:dyDescent="0.25">
      <c r="A1895" s="325">
        <v>201718</v>
      </c>
      <c r="B1895" s="325" t="s">
        <v>144</v>
      </c>
      <c r="C1895" s="325" t="s">
        <v>123</v>
      </c>
      <c r="D1895" s="325" t="s">
        <v>38</v>
      </c>
      <c r="E1895" s="325" t="s">
        <v>139</v>
      </c>
      <c r="F1895" s="325" t="s">
        <v>43</v>
      </c>
      <c r="G1895" s="325">
        <v>803</v>
      </c>
      <c r="H1895" s="325" t="s">
        <v>358</v>
      </c>
      <c r="I1895" s="325" t="s">
        <v>359</v>
      </c>
      <c r="J1895" s="325" t="str">
        <f t="shared" si="58"/>
        <v>CharSouth GloucestershireTime in service10 years or more but less than 20 yearsTime in service10 years or more but less than 20 years</v>
      </c>
      <c r="K1895" s="325" t="s">
        <v>479</v>
      </c>
      <c r="L1895" s="325" t="s">
        <v>483</v>
      </c>
      <c r="M1895" s="325" t="str">
        <f t="shared" si="59"/>
        <v>Time in service10 years or more but less than 20 years</v>
      </c>
      <c r="N1895" s="325">
        <v>14.9</v>
      </c>
      <c r="O1895" s="325">
        <v>12.9</v>
      </c>
      <c r="P1895" s="325">
        <v>16</v>
      </c>
      <c r="Q1895" s="325">
        <v>13</v>
      </c>
    </row>
    <row r="1896" spans="1:17" x14ac:dyDescent="0.25">
      <c r="A1896" s="325">
        <v>201718</v>
      </c>
      <c r="B1896" s="325" t="s">
        <v>144</v>
      </c>
      <c r="C1896" s="325" t="s">
        <v>123</v>
      </c>
      <c r="D1896" s="325" t="s">
        <v>38</v>
      </c>
      <c r="E1896" s="325" t="s">
        <v>139</v>
      </c>
      <c r="F1896" s="325" t="s">
        <v>43</v>
      </c>
      <c r="G1896" s="325">
        <v>803</v>
      </c>
      <c r="H1896" s="325" t="s">
        <v>358</v>
      </c>
      <c r="I1896" s="325" t="s">
        <v>359</v>
      </c>
      <c r="J1896" s="325" t="str">
        <f t="shared" si="58"/>
        <v>CharSouth GloucestershireTime in service20 years or more but less than 30 yearsTime in service20 years or more but less than 30 years</v>
      </c>
      <c r="K1896" s="325" t="s">
        <v>479</v>
      </c>
      <c r="L1896" s="325" t="s">
        <v>484</v>
      </c>
      <c r="M1896" s="325" t="str">
        <f t="shared" si="59"/>
        <v>Time in service20 years or more but less than 30 years</v>
      </c>
      <c r="N1896" s="325">
        <v>1</v>
      </c>
      <c r="O1896" s="325">
        <v>0.9</v>
      </c>
      <c r="P1896" s="325">
        <v>1</v>
      </c>
      <c r="Q1896" s="325">
        <v>0.8</v>
      </c>
    </row>
    <row r="1897" spans="1:17" x14ac:dyDescent="0.25">
      <c r="A1897" s="325">
        <v>201718</v>
      </c>
      <c r="B1897" s="325" t="s">
        <v>144</v>
      </c>
      <c r="C1897" s="325" t="s">
        <v>123</v>
      </c>
      <c r="D1897" s="325" t="s">
        <v>38</v>
      </c>
      <c r="E1897" s="325" t="s">
        <v>139</v>
      </c>
      <c r="F1897" s="325" t="s">
        <v>43</v>
      </c>
      <c r="G1897" s="325">
        <v>803</v>
      </c>
      <c r="H1897" s="325" t="s">
        <v>358</v>
      </c>
      <c r="I1897" s="325" t="s">
        <v>359</v>
      </c>
      <c r="J1897" s="325" t="str">
        <f t="shared" si="58"/>
        <v>CharSouth GloucestershireTime in service30 years or moreTime in service30 years or more</v>
      </c>
      <c r="K1897" s="325" t="s">
        <v>479</v>
      </c>
      <c r="L1897" s="325" t="s">
        <v>485</v>
      </c>
      <c r="M1897" s="325" t="str">
        <f t="shared" si="59"/>
        <v>Time in service30 years or more</v>
      </c>
      <c r="N1897" s="325">
        <v>1</v>
      </c>
      <c r="O1897" s="325">
        <v>0.9</v>
      </c>
      <c r="P1897" s="325">
        <v>1</v>
      </c>
      <c r="Q1897" s="325">
        <v>0.8</v>
      </c>
    </row>
    <row r="1898" spans="1:17" x14ac:dyDescent="0.25">
      <c r="A1898" s="325">
        <v>201718</v>
      </c>
      <c r="B1898" s="325" t="s">
        <v>144</v>
      </c>
      <c r="C1898" s="325" t="s">
        <v>123</v>
      </c>
      <c r="D1898" s="325" t="s">
        <v>38</v>
      </c>
      <c r="E1898" s="325" t="s">
        <v>139</v>
      </c>
      <c r="F1898" s="325" t="s">
        <v>43</v>
      </c>
      <c r="G1898" s="325">
        <v>866</v>
      </c>
      <c r="H1898" s="325" t="s">
        <v>360</v>
      </c>
      <c r="I1898" s="325" t="s">
        <v>41</v>
      </c>
      <c r="J1898" s="325" t="str">
        <f t="shared" si="58"/>
        <v>CharSwindonTime in serviceLess than 2 yearsTime in serviceLess than 2 years</v>
      </c>
      <c r="K1898" s="325" t="s">
        <v>479</v>
      </c>
      <c r="L1898" s="325" t="s">
        <v>480</v>
      </c>
      <c r="M1898" s="325" t="str">
        <f t="shared" si="59"/>
        <v>Time in serviceLess than 2 years</v>
      </c>
      <c r="N1898" s="325">
        <v>27.7</v>
      </c>
      <c r="O1898" s="325">
        <v>31.6</v>
      </c>
      <c r="P1898" s="325">
        <v>29</v>
      </c>
      <c r="Q1898" s="325">
        <v>30.5</v>
      </c>
    </row>
    <row r="1899" spans="1:17" x14ac:dyDescent="0.25">
      <c r="A1899" s="325">
        <v>201718</v>
      </c>
      <c r="B1899" s="325" t="s">
        <v>144</v>
      </c>
      <c r="C1899" s="325" t="s">
        <v>123</v>
      </c>
      <c r="D1899" s="325" t="s">
        <v>38</v>
      </c>
      <c r="E1899" s="325" t="s">
        <v>139</v>
      </c>
      <c r="F1899" s="325" t="s">
        <v>43</v>
      </c>
      <c r="G1899" s="325">
        <v>866</v>
      </c>
      <c r="H1899" s="325" t="s">
        <v>360</v>
      </c>
      <c r="I1899" s="325" t="s">
        <v>41</v>
      </c>
      <c r="J1899" s="325" t="str">
        <f t="shared" si="58"/>
        <v>CharSwindonTime in service2 years or more but less than 5 yearsTime in service2 years or more but less than 5 years</v>
      </c>
      <c r="K1899" s="325" t="s">
        <v>479</v>
      </c>
      <c r="L1899" s="325" t="s">
        <v>481</v>
      </c>
      <c r="M1899" s="325" t="str">
        <f t="shared" si="59"/>
        <v>Time in service2 years or more but less than 5 years</v>
      </c>
      <c r="N1899" s="325">
        <v>29.7</v>
      </c>
      <c r="O1899" s="325">
        <v>33.9</v>
      </c>
      <c r="P1899" s="325">
        <v>31</v>
      </c>
      <c r="Q1899" s="325">
        <v>32.6</v>
      </c>
    </row>
    <row r="1900" spans="1:17" x14ac:dyDescent="0.25">
      <c r="A1900" s="325">
        <v>201718</v>
      </c>
      <c r="B1900" s="325" t="s">
        <v>144</v>
      </c>
      <c r="C1900" s="325" t="s">
        <v>123</v>
      </c>
      <c r="D1900" s="325" t="s">
        <v>38</v>
      </c>
      <c r="E1900" s="325" t="s">
        <v>139</v>
      </c>
      <c r="F1900" s="325" t="s">
        <v>43</v>
      </c>
      <c r="G1900" s="325">
        <v>866</v>
      </c>
      <c r="H1900" s="325" t="s">
        <v>360</v>
      </c>
      <c r="I1900" s="325" t="s">
        <v>41</v>
      </c>
      <c r="J1900" s="325" t="str">
        <f t="shared" si="58"/>
        <v>CharSwindonTime in service5 years or more but less than 10 yearsTime in service5 years or more but less than 10 years</v>
      </c>
      <c r="K1900" s="325" t="s">
        <v>479</v>
      </c>
      <c r="L1900" s="325" t="s">
        <v>482</v>
      </c>
      <c r="M1900" s="325" t="str">
        <f t="shared" si="59"/>
        <v>Time in service5 years or more but less than 10 years</v>
      </c>
      <c r="N1900" s="325">
        <v>16.899999999999999</v>
      </c>
      <c r="O1900" s="325">
        <v>19.3</v>
      </c>
      <c r="P1900" s="325">
        <v>19</v>
      </c>
      <c r="Q1900" s="325">
        <v>20</v>
      </c>
    </row>
    <row r="1901" spans="1:17" x14ac:dyDescent="0.25">
      <c r="A1901" s="325">
        <v>201718</v>
      </c>
      <c r="B1901" s="325" t="s">
        <v>144</v>
      </c>
      <c r="C1901" s="325" t="s">
        <v>123</v>
      </c>
      <c r="D1901" s="325" t="s">
        <v>38</v>
      </c>
      <c r="E1901" s="325" t="s">
        <v>139</v>
      </c>
      <c r="F1901" s="325" t="s">
        <v>43</v>
      </c>
      <c r="G1901" s="325">
        <v>866</v>
      </c>
      <c r="H1901" s="325" t="s">
        <v>360</v>
      </c>
      <c r="I1901" s="325" t="s">
        <v>41</v>
      </c>
      <c r="J1901" s="325" t="str">
        <f t="shared" si="58"/>
        <v>CharSwindonTime in service10 years or more but less than 20 yearsTime in service10 years or more but less than 20 years</v>
      </c>
      <c r="K1901" s="325" t="s">
        <v>479</v>
      </c>
      <c r="L1901" s="325" t="s">
        <v>483</v>
      </c>
      <c r="M1901" s="325" t="str">
        <f t="shared" si="59"/>
        <v>Time in service10 years or more but less than 20 years</v>
      </c>
      <c r="N1901" s="325">
        <v>9.6</v>
      </c>
      <c r="O1901" s="325">
        <v>10.9</v>
      </c>
      <c r="P1901" s="325">
        <v>12</v>
      </c>
      <c r="Q1901" s="325">
        <v>12.6</v>
      </c>
    </row>
    <row r="1902" spans="1:17" x14ac:dyDescent="0.25">
      <c r="A1902" s="325">
        <v>201718</v>
      </c>
      <c r="B1902" s="325" t="s">
        <v>144</v>
      </c>
      <c r="C1902" s="325" t="s">
        <v>123</v>
      </c>
      <c r="D1902" s="325" t="s">
        <v>38</v>
      </c>
      <c r="E1902" s="325" t="s">
        <v>139</v>
      </c>
      <c r="F1902" s="325" t="s">
        <v>43</v>
      </c>
      <c r="G1902" s="325">
        <v>866</v>
      </c>
      <c r="H1902" s="325" t="s">
        <v>360</v>
      </c>
      <c r="I1902" s="325" t="s">
        <v>41</v>
      </c>
      <c r="J1902" s="325" t="str">
        <f t="shared" si="58"/>
        <v>CharSwindonTime in service20 years or more but less than 30 yearsTime in service20 years or more but less than 30 years</v>
      </c>
      <c r="K1902" s="325" t="s">
        <v>479</v>
      </c>
      <c r="L1902" s="325" t="s">
        <v>484</v>
      </c>
      <c r="M1902" s="325" t="str">
        <f t="shared" si="59"/>
        <v>Time in service20 years or more but less than 30 years</v>
      </c>
      <c r="N1902" s="325">
        <v>3.8</v>
      </c>
      <c r="O1902" s="325">
        <v>4.3</v>
      </c>
      <c r="P1902" s="325">
        <v>4</v>
      </c>
      <c r="Q1902" s="325">
        <v>4.2</v>
      </c>
    </row>
    <row r="1903" spans="1:17" x14ac:dyDescent="0.25">
      <c r="A1903" s="325">
        <v>201718</v>
      </c>
      <c r="B1903" s="325" t="s">
        <v>144</v>
      </c>
      <c r="C1903" s="325" t="s">
        <v>123</v>
      </c>
      <c r="D1903" s="325" t="s">
        <v>38</v>
      </c>
      <c r="E1903" s="325" t="s">
        <v>139</v>
      </c>
      <c r="F1903" s="325" t="s">
        <v>43</v>
      </c>
      <c r="G1903" s="325">
        <v>866</v>
      </c>
      <c r="H1903" s="325" t="s">
        <v>360</v>
      </c>
      <c r="I1903" s="325" t="s">
        <v>41</v>
      </c>
      <c r="J1903" s="325" t="str">
        <f t="shared" si="58"/>
        <v>CharSwindonTime in service30 years or moreTime in service30 years or more</v>
      </c>
      <c r="K1903" s="325" t="s">
        <v>479</v>
      </c>
      <c r="L1903" s="325" t="s">
        <v>485</v>
      </c>
      <c r="M1903" s="325" t="str">
        <f t="shared" si="59"/>
        <v>Time in service30 years or more</v>
      </c>
      <c r="N1903" s="325">
        <v>0</v>
      </c>
      <c r="O1903" s="325">
        <v>0</v>
      </c>
      <c r="P1903" s="325">
        <v>0</v>
      </c>
      <c r="Q1903" s="325">
        <v>0</v>
      </c>
    </row>
    <row r="1904" spans="1:17" x14ac:dyDescent="0.25">
      <c r="A1904" s="325">
        <v>201718</v>
      </c>
      <c r="B1904" s="325" t="s">
        <v>144</v>
      </c>
      <c r="C1904" s="325" t="s">
        <v>123</v>
      </c>
      <c r="D1904" s="325" t="s">
        <v>38</v>
      </c>
      <c r="E1904" s="325" t="s">
        <v>139</v>
      </c>
      <c r="F1904" s="325" t="s">
        <v>43</v>
      </c>
      <c r="G1904" s="325">
        <v>880</v>
      </c>
      <c r="H1904" s="325" t="s">
        <v>361</v>
      </c>
      <c r="I1904" s="325" t="s">
        <v>76</v>
      </c>
      <c r="J1904" s="325" t="str">
        <f t="shared" si="58"/>
        <v>CharTorbayTime in serviceLess than 2 yearsTime in serviceLess than 2 years</v>
      </c>
      <c r="K1904" s="325" t="s">
        <v>479</v>
      </c>
      <c r="L1904" s="325" t="s">
        <v>480</v>
      </c>
      <c r="M1904" s="325" t="str">
        <f t="shared" si="59"/>
        <v>Time in serviceLess than 2 years</v>
      </c>
      <c r="N1904" s="325">
        <v>21.4</v>
      </c>
      <c r="O1904" s="325">
        <v>29.5</v>
      </c>
      <c r="P1904" s="325">
        <v>22</v>
      </c>
      <c r="Q1904" s="325">
        <v>27.8</v>
      </c>
    </row>
    <row r="1905" spans="1:17" x14ac:dyDescent="0.25">
      <c r="A1905" s="325">
        <v>201718</v>
      </c>
      <c r="B1905" s="325" t="s">
        <v>144</v>
      </c>
      <c r="C1905" s="325" t="s">
        <v>123</v>
      </c>
      <c r="D1905" s="325" t="s">
        <v>38</v>
      </c>
      <c r="E1905" s="325" t="s">
        <v>139</v>
      </c>
      <c r="F1905" s="325" t="s">
        <v>43</v>
      </c>
      <c r="G1905" s="325">
        <v>880</v>
      </c>
      <c r="H1905" s="325" t="s">
        <v>361</v>
      </c>
      <c r="I1905" s="325" t="s">
        <v>76</v>
      </c>
      <c r="J1905" s="325" t="str">
        <f t="shared" si="58"/>
        <v>CharTorbayTime in service2 years or more but less than 5 yearsTime in service2 years or more but less than 5 years</v>
      </c>
      <c r="K1905" s="325" t="s">
        <v>479</v>
      </c>
      <c r="L1905" s="325" t="s">
        <v>481</v>
      </c>
      <c r="M1905" s="325" t="str">
        <f t="shared" si="59"/>
        <v>Time in service2 years or more but less than 5 years</v>
      </c>
      <c r="N1905" s="325">
        <v>13</v>
      </c>
      <c r="O1905" s="325">
        <v>17.899999999999999</v>
      </c>
      <c r="P1905" s="325">
        <v>14</v>
      </c>
      <c r="Q1905" s="325">
        <v>17.7</v>
      </c>
    </row>
    <row r="1906" spans="1:17" x14ac:dyDescent="0.25">
      <c r="A1906" s="325">
        <v>201718</v>
      </c>
      <c r="B1906" s="325" t="s">
        <v>144</v>
      </c>
      <c r="C1906" s="325" t="s">
        <v>123</v>
      </c>
      <c r="D1906" s="325" t="s">
        <v>38</v>
      </c>
      <c r="E1906" s="325" t="s">
        <v>139</v>
      </c>
      <c r="F1906" s="325" t="s">
        <v>43</v>
      </c>
      <c r="G1906" s="325">
        <v>880</v>
      </c>
      <c r="H1906" s="325" t="s">
        <v>361</v>
      </c>
      <c r="I1906" s="325" t="s">
        <v>76</v>
      </c>
      <c r="J1906" s="325" t="str">
        <f t="shared" si="58"/>
        <v>CharTorbayTime in service5 years or more but less than 10 yearsTime in service5 years or more but less than 10 years</v>
      </c>
      <c r="K1906" s="325" t="s">
        <v>479</v>
      </c>
      <c r="L1906" s="325" t="s">
        <v>482</v>
      </c>
      <c r="M1906" s="325" t="str">
        <f t="shared" si="59"/>
        <v>Time in service5 years or more but less than 10 years</v>
      </c>
      <c r="N1906" s="325">
        <v>14.8</v>
      </c>
      <c r="O1906" s="325">
        <v>20.399999999999999</v>
      </c>
      <c r="P1906" s="325">
        <v>17</v>
      </c>
      <c r="Q1906" s="325">
        <v>21.5</v>
      </c>
    </row>
    <row r="1907" spans="1:17" x14ac:dyDescent="0.25">
      <c r="A1907" s="325">
        <v>201718</v>
      </c>
      <c r="B1907" s="325" t="s">
        <v>144</v>
      </c>
      <c r="C1907" s="325" t="s">
        <v>123</v>
      </c>
      <c r="D1907" s="325" t="s">
        <v>38</v>
      </c>
      <c r="E1907" s="325" t="s">
        <v>139</v>
      </c>
      <c r="F1907" s="325" t="s">
        <v>43</v>
      </c>
      <c r="G1907" s="325">
        <v>880</v>
      </c>
      <c r="H1907" s="325" t="s">
        <v>361</v>
      </c>
      <c r="I1907" s="325" t="s">
        <v>76</v>
      </c>
      <c r="J1907" s="325" t="str">
        <f t="shared" si="58"/>
        <v>CharTorbayTime in service10 years or more but less than 20 yearsTime in service10 years or more but less than 20 years</v>
      </c>
      <c r="K1907" s="325" t="s">
        <v>479</v>
      </c>
      <c r="L1907" s="325" t="s">
        <v>483</v>
      </c>
      <c r="M1907" s="325" t="str">
        <f t="shared" si="59"/>
        <v>Time in service10 years or more but less than 20 years</v>
      </c>
      <c r="N1907" s="325">
        <v>21.3</v>
      </c>
      <c r="O1907" s="325">
        <v>29.4</v>
      </c>
      <c r="P1907" s="325">
        <v>24</v>
      </c>
      <c r="Q1907" s="325">
        <v>30.4</v>
      </c>
    </row>
    <row r="1908" spans="1:17" x14ac:dyDescent="0.25">
      <c r="A1908" s="325">
        <v>201718</v>
      </c>
      <c r="B1908" s="325" t="s">
        <v>144</v>
      </c>
      <c r="C1908" s="325" t="s">
        <v>123</v>
      </c>
      <c r="D1908" s="325" t="s">
        <v>38</v>
      </c>
      <c r="E1908" s="325" t="s">
        <v>139</v>
      </c>
      <c r="F1908" s="325" t="s">
        <v>43</v>
      </c>
      <c r="G1908" s="325">
        <v>880</v>
      </c>
      <c r="H1908" s="325" t="s">
        <v>361</v>
      </c>
      <c r="I1908" s="325" t="s">
        <v>76</v>
      </c>
      <c r="J1908" s="325" t="str">
        <f t="shared" si="58"/>
        <v>CharTorbayTime in service20 years or more but less than 30 yearsTime in service20 years or more but less than 30 years</v>
      </c>
      <c r="K1908" s="325" t="s">
        <v>479</v>
      </c>
      <c r="L1908" s="325" t="s">
        <v>484</v>
      </c>
      <c r="M1908" s="325" t="str">
        <f t="shared" si="59"/>
        <v>Time in service20 years or more but less than 30 years</v>
      </c>
      <c r="N1908" s="325">
        <v>2</v>
      </c>
      <c r="O1908" s="325">
        <v>2.8</v>
      </c>
      <c r="P1908" s="325">
        <v>2</v>
      </c>
      <c r="Q1908" s="325">
        <v>2.5</v>
      </c>
    </row>
    <row r="1909" spans="1:17" x14ac:dyDescent="0.25">
      <c r="A1909" s="325">
        <v>201718</v>
      </c>
      <c r="B1909" s="325" t="s">
        <v>144</v>
      </c>
      <c r="C1909" s="325" t="s">
        <v>123</v>
      </c>
      <c r="D1909" s="325" t="s">
        <v>38</v>
      </c>
      <c r="E1909" s="325" t="s">
        <v>139</v>
      </c>
      <c r="F1909" s="325" t="s">
        <v>43</v>
      </c>
      <c r="G1909" s="325">
        <v>880</v>
      </c>
      <c r="H1909" s="325" t="s">
        <v>361</v>
      </c>
      <c r="I1909" s="325" t="s">
        <v>76</v>
      </c>
      <c r="J1909" s="325" t="str">
        <f t="shared" si="58"/>
        <v>CharTorbayTime in service30 years or moreTime in service30 years or more</v>
      </c>
      <c r="K1909" s="325" t="s">
        <v>479</v>
      </c>
      <c r="L1909" s="325" t="s">
        <v>485</v>
      </c>
      <c r="M1909" s="325" t="str">
        <f t="shared" si="59"/>
        <v>Time in service30 years or more</v>
      </c>
      <c r="N1909" s="325">
        <v>0</v>
      </c>
      <c r="O1909" s="325">
        <v>0</v>
      </c>
      <c r="P1909" s="325">
        <v>0</v>
      </c>
      <c r="Q1909" s="325">
        <v>0</v>
      </c>
    </row>
    <row r="1910" spans="1:17" x14ac:dyDescent="0.25">
      <c r="A1910" s="325">
        <v>201718</v>
      </c>
      <c r="B1910" s="325" t="s">
        <v>144</v>
      </c>
      <c r="C1910" s="325" t="s">
        <v>123</v>
      </c>
      <c r="D1910" s="325" t="s">
        <v>38</v>
      </c>
      <c r="E1910" s="325" t="s">
        <v>139</v>
      </c>
      <c r="F1910" s="325" t="s">
        <v>43</v>
      </c>
      <c r="G1910" s="325">
        <v>865</v>
      </c>
      <c r="H1910" s="325" t="s">
        <v>363</v>
      </c>
      <c r="I1910" s="325" t="s">
        <v>364</v>
      </c>
      <c r="J1910" s="325" t="str">
        <f t="shared" si="58"/>
        <v>CharWiltshireTime in serviceLess than 2 yearsTime in serviceLess than 2 years</v>
      </c>
      <c r="K1910" s="325" t="s">
        <v>479</v>
      </c>
      <c r="L1910" s="325" t="s">
        <v>480</v>
      </c>
      <c r="M1910" s="325" t="str">
        <f t="shared" si="59"/>
        <v>Time in serviceLess than 2 years</v>
      </c>
      <c r="N1910" s="325">
        <v>55.6</v>
      </c>
      <c r="O1910" s="325">
        <v>26.8</v>
      </c>
      <c r="P1910" s="325">
        <v>60</v>
      </c>
      <c r="Q1910" s="325">
        <v>26.5</v>
      </c>
    </row>
    <row r="1911" spans="1:17" x14ac:dyDescent="0.25">
      <c r="A1911" s="325">
        <v>201718</v>
      </c>
      <c r="B1911" s="325" t="s">
        <v>144</v>
      </c>
      <c r="C1911" s="325" t="s">
        <v>123</v>
      </c>
      <c r="D1911" s="325" t="s">
        <v>38</v>
      </c>
      <c r="E1911" s="325" t="s">
        <v>139</v>
      </c>
      <c r="F1911" s="325" t="s">
        <v>43</v>
      </c>
      <c r="G1911" s="325">
        <v>865</v>
      </c>
      <c r="H1911" s="325" t="s">
        <v>363</v>
      </c>
      <c r="I1911" s="325" t="s">
        <v>364</v>
      </c>
      <c r="J1911" s="325" t="str">
        <f t="shared" si="58"/>
        <v>CharWiltshireTime in service2 years or more but less than 5 yearsTime in service2 years or more but less than 5 years</v>
      </c>
      <c r="K1911" s="325" t="s">
        <v>479</v>
      </c>
      <c r="L1911" s="325" t="s">
        <v>481</v>
      </c>
      <c r="M1911" s="325" t="str">
        <f t="shared" si="59"/>
        <v>Time in service2 years or more but less than 5 years</v>
      </c>
      <c r="N1911" s="325">
        <v>75.400000000000006</v>
      </c>
      <c r="O1911" s="325">
        <v>36.4</v>
      </c>
      <c r="P1911" s="325">
        <v>81</v>
      </c>
      <c r="Q1911" s="325">
        <v>35.799999999999997</v>
      </c>
    </row>
    <row r="1912" spans="1:17" x14ac:dyDescent="0.25">
      <c r="A1912" s="325">
        <v>201718</v>
      </c>
      <c r="B1912" s="325" t="s">
        <v>144</v>
      </c>
      <c r="C1912" s="325" t="s">
        <v>123</v>
      </c>
      <c r="D1912" s="325" t="s">
        <v>38</v>
      </c>
      <c r="E1912" s="325" t="s">
        <v>139</v>
      </c>
      <c r="F1912" s="325" t="s">
        <v>43</v>
      </c>
      <c r="G1912" s="325">
        <v>865</v>
      </c>
      <c r="H1912" s="325" t="s">
        <v>363</v>
      </c>
      <c r="I1912" s="325" t="s">
        <v>364</v>
      </c>
      <c r="J1912" s="325" t="str">
        <f t="shared" si="58"/>
        <v>CharWiltshireTime in service5 years or more but less than 10 yearsTime in service5 years or more but less than 10 years</v>
      </c>
      <c r="K1912" s="325" t="s">
        <v>479</v>
      </c>
      <c r="L1912" s="325" t="s">
        <v>482</v>
      </c>
      <c r="M1912" s="325" t="str">
        <f t="shared" si="59"/>
        <v>Time in service5 years or more but less than 10 years</v>
      </c>
      <c r="N1912" s="325">
        <v>37.799999999999997</v>
      </c>
      <c r="O1912" s="325">
        <v>18.3</v>
      </c>
      <c r="P1912" s="325">
        <v>42</v>
      </c>
      <c r="Q1912" s="325">
        <v>18.600000000000001</v>
      </c>
    </row>
    <row r="1913" spans="1:17" x14ac:dyDescent="0.25">
      <c r="A1913" s="325">
        <v>201718</v>
      </c>
      <c r="B1913" s="325" t="s">
        <v>144</v>
      </c>
      <c r="C1913" s="325" t="s">
        <v>123</v>
      </c>
      <c r="D1913" s="325" t="s">
        <v>38</v>
      </c>
      <c r="E1913" s="325" t="s">
        <v>139</v>
      </c>
      <c r="F1913" s="325" t="s">
        <v>43</v>
      </c>
      <c r="G1913" s="325">
        <v>865</v>
      </c>
      <c r="H1913" s="325" t="s">
        <v>363</v>
      </c>
      <c r="I1913" s="325" t="s">
        <v>364</v>
      </c>
      <c r="J1913" s="325" t="str">
        <f t="shared" si="58"/>
        <v>CharWiltshireTime in service10 years or more but less than 20 yearsTime in service10 years or more but less than 20 years</v>
      </c>
      <c r="K1913" s="325" t="s">
        <v>479</v>
      </c>
      <c r="L1913" s="325" t="s">
        <v>483</v>
      </c>
      <c r="M1913" s="325" t="str">
        <f t="shared" si="59"/>
        <v>Time in service10 years or more but less than 20 years</v>
      </c>
      <c r="N1913" s="325">
        <v>27.2</v>
      </c>
      <c r="O1913" s="325">
        <v>13.1</v>
      </c>
      <c r="P1913" s="325">
        <v>31</v>
      </c>
      <c r="Q1913" s="325">
        <v>13.7</v>
      </c>
    </row>
    <row r="1914" spans="1:17" x14ac:dyDescent="0.25">
      <c r="A1914" s="325">
        <v>201718</v>
      </c>
      <c r="B1914" s="325" t="s">
        <v>144</v>
      </c>
      <c r="C1914" s="325" t="s">
        <v>123</v>
      </c>
      <c r="D1914" s="325" t="s">
        <v>38</v>
      </c>
      <c r="E1914" s="325" t="s">
        <v>139</v>
      </c>
      <c r="F1914" s="325" t="s">
        <v>43</v>
      </c>
      <c r="G1914" s="325">
        <v>865</v>
      </c>
      <c r="H1914" s="325" t="s">
        <v>363</v>
      </c>
      <c r="I1914" s="325" t="s">
        <v>364</v>
      </c>
      <c r="J1914" s="325" t="str">
        <f t="shared" si="58"/>
        <v>CharWiltshireTime in service20 years or more but less than 30 yearsTime in service20 years or more but less than 30 years</v>
      </c>
      <c r="K1914" s="325" t="s">
        <v>479</v>
      </c>
      <c r="L1914" s="325" t="s">
        <v>484</v>
      </c>
      <c r="M1914" s="325" t="str">
        <f t="shared" si="59"/>
        <v>Time in service20 years or more but less than 30 years</v>
      </c>
      <c r="N1914" s="325">
        <v>9.1999999999999993</v>
      </c>
      <c r="O1914" s="325">
        <v>4.4000000000000004</v>
      </c>
      <c r="P1914" s="325">
        <v>10</v>
      </c>
      <c r="Q1914" s="325">
        <v>4.4000000000000004</v>
      </c>
    </row>
    <row r="1915" spans="1:17" x14ac:dyDescent="0.25">
      <c r="A1915" s="325">
        <v>201718</v>
      </c>
      <c r="B1915" s="325" t="s">
        <v>144</v>
      </c>
      <c r="C1915" s="325" t="s">
        <v>123</v>
      </c>
      <c r="D1915" s="325" t="s">
        <v>38</v>
      </c>
      <c r="E1915" s="325" t="s">
        <v>139</v>
      </c>
      <c r="F1915" s="325" t="s">
        <v>43</v>
      </c>
      <c r="G1915" s="325">
        <v>865</v>
      </c>
      <c r="H1915" s="325" t="s">
        <v>363</v>
      </c>
      <c r="I1915" s="325" t="s">
        <v>364</v>
      </c>
      <c r="J1915" s="325" t="str">
        <f t="shared" si="58"/>
        <v>CharWiltshireTime in service30 years or moreTime in service30 years or more</v>
      </c>
      <c r="K1915" s="325" t="s">
        <v>479</v>
      </c>
      <c r="L1915" s="325" t="s">
        <v>485</v>
      </c>
      <c r="M1915" s="325" t="str">
        <f t="shared" si="59"/>
        <v>Time in service30 years or more</v>
      </c>
      <c r="N1915" s="325">
        <v>2</v>
      </c>
      <c r="O1915" s="325">
        <v>1</v>
      </c>
      <c r="P1915" s="325">
        <v>2</v>
      </c>
      <c r="Q1915" s="325">
        <v>0.9</v>
      </c>
    </row>
    <row r="1916" spans="1:17" x14ac:dyDescent="0.25">
      <c r="A1916" s="325">
        <v>201718</v>
      </c>
      <c r="B1916" s="325" t="s">
        <v>144</v>
      </c>
      <c r="C1916" s="325" t="s">
        <v>123</v>
      </c>
      <c r="D1916" s="325" t="s">
        <v>38</v>
      </c>
      <c r="E1916" s="325" t="s">
        <v>140</v>
      </c>
      <c r="F1916" s="325" t="s">
        <v>141</v>
      </c>
      <c r="G1916" s="325">
        <v>202</v>
      </c>
      <c r="H1916" s="325" t="s">
        <v>365</v>
      </c>
      <c r="I1916" s="325" t="s">
        <v>366</v>
      </c>
      <c r="J1916" s="325" t="str">
        <f t="shared" si="58"/>
        <v>CharCamdenTime in serviceLess than 2 yearsTime in serviceLess than 2 years</v>
      </c>
      <c r="K1916" s="325" t="s">
        <v>479</v>
      </c>
      <c r="L1916" s="325" t="s">
        <v>480</v>
      </c>
      <c r="M1916" s="325" t="str">
        <f t="shared" si="59"/>
        <v>Time in serviceLess than 2 years</v>
      </c>
      <c r="N1916" s="325">
        <v>55.1</v>
      </c>
      <c r="O1916" s="325">
        <v>30.2</v>
      </c>
      <c r="P1916" s="325">
        <v>56</v>
      </c>
      <c r="Q1916" s="325">
        <v>29</v>
      </c>
    </row>
    <row r="1917" spans="1:17" x14ac:dyDescent="0.25">
      <c r="A1917" s="325">
        <v>201718</v>
      </c>
      <c r="B1917" s="325" t="s">
        <v>144</v>
      </c>
      <c r="C1917" s="325" t="s">
        <v>123</v>
      </c>
      <c r="D1917" s="325" t="s">
        <v>38</v>
      </c>
      <c r="E1917" s="325" t="s">
        <v>140</v>
      </c>
      <c r="F1917" s="325" t="s">
        <v>141</v>
      </c>
      <c r="G1917" s="325">
        <v>202</v>
      </c>
      <c r="H1917" s="325" t="s">
        <v>365</v>
      </c>
      <c r="I1917" s="325" t="s">
        <v>366</v>
      </c>
      <c r="J1917" s="325" t="str">
        <f t="shared" si="58"/>
        <v>CharCamdenTime in service2 years or more but less than 5 yearsTime in service2 years or more but less than 5 years</v>
      </c>
      <c r="K1917" s="325" t="s">
        <v>479</v>
      </c>
      <c r="L1917" s="325" t="s">
        <v>481</v>
      </c>
      <c r="M1917" s="325" t="str">
        <f t="shared" si="59"/>
        <v>Time in service2 years or more but less than 5 years</v>
      </c>
      <c r="N1917" s="325">
        <v>40.1</v>
      </c>
      <c r="O1917" s="325">
        <v>22</v>
      </c>
      <c r="P1917" s="325">
        <v>42</v>
      </c>
      <c r="Q1917" s="325">
        <v>21.8</v>
      </c>
    </row>
    <row r="1918" spans="1:17" x14ac:dyDescent="0.25">
      <c r="A1918" s="325">
        <v>201718</v>
      </c>
      <c r="B1918" s="325" t="s">
        <v>144</v>
      </c>
      <c r="C1918" s="325" t="s">
        <v>123</v>
      </c>
      <c r="D1918" s="325" t="s">
        <v>38</v>
      </c>
      <c r="E1918" s="325" t="s">
        <v>140</v>
      </c>
      <c r="F1918" s="325" t="s">
        <v>141</v>
      </c>
      <c r="G1918" s="325">
        <v>202</v>
      </c>
      <c r="H1918" s="325" t="s">
        <v>365</v>
      </c>
      <c r="I1918" s="325" t="s">
        <v>366</v>
      </c>
      <c r="J1918" s="325" t="str">
        <f t="shared" si="58"/>
        <v>CharCamdenTime in service5 years or more but less than 10 yearsTime in service5 years or more but less than 10 years</v>
      </c>
      <c r="K1918" s="325" t="s">
        <v>479</v>
      </c>
      <c r="L1918" s="325" t="s">
        <v>482</v>
      </c>
      <c r="M1918" s="325" t="str">
        <f t="shared" si="59"/>
        <v>Time in service5 years or more but less than 10 years</v>
      </c>
      <c r="N1918" s="325">
        <v>27</v>
      </c>
      <c r="O1918" s="325">
        <v>14.8</v>
      </c>
      <c r="P1918" s="325">
        <v>28</v>
      </c>
      <c r="Q1918" s="325">
        <v>14.5</v>
      </c>
    </row>
    <row r="1919" spans="1:17" x14ac:dyDescent="0.25">
      <c r="A1919" s="325">
        <v>201718</v>
      </c>
      <c r="B1919" s="325" t="s">
        <v>144</v>
      </c>
      <c r="C1919" s="325" t="s">
        <v>123</v>
      </c>
      <c r="D1919" s="325" t="s">
        <v>38</v>
      </c>
      <c r="E1919" s="325" t="s">
        <v>140</v>
      </c>
      <c r="F1919" s="325" t="s">
        <v>141</v>
      </c>
      <c r="G1919" s="325">
        <v>202</v>
      </c>
      <c r="H1919" s="325" t="s">
        <v>365</v>
      </c>
      <c r="I1919" s="325" t="s">
        <v>366</v>
      </c>
      <c r="J1919" s="325" t="str">
        <f t="shared" si="58"/>
        <v>CharCamdenTime in service10 years or more but less than 20 yearsTime in service10 years or more but less than 20 years</v>
      </c>
      <c r="K1919" s="325" t="s">
        <v>479</v>
      </c>
      <c r="L1919" s="325" t="s">
        <v>483</v>
      </c>
      <c r="M1919" s="325" t="str">
        <f t="shared" si="59"/>
        <v>Time in service10 years or more but less than 20 years</v>
      </c>
      <c r="N1919" s="325">
        <v>43.8</v>
      </c>
      <c r="O1919" s="325">
        <v>24</v>
      </c>
      <c r="P1919" s="325">
        <v>47</v>
      </c>
      <c r="Q1919" s="325">
        <v>24.4</v>
      </c>
    </row>
    <row r="1920" spans="1:17" x14ac:dyDescent="0.25">
      <c r="A1920" s="325">
        <v>201718</v>
      </c>
      <c r="B1920" s="325" t="s">
        <v>144</v>
      </c>
      <c r="C1920" s="325" t="s">
        <v>123</v>
      </c>
      <c r="D1920" s="325" t="s">
        <v>38</v>
      </c>
      <c r="E1920" s="325" t="s">
        <v>140</v>
      </c>
      <c r="F1920" s="325" t="s">
        <v>141</v>
      </c>
      <c r="G1920" s="325">
        <v>202</v>
      </c>
      <c r="H1920" s="325" t="s">
        <v>365</v>
      </c>
      <c r="I1920" s="325" t="s">
        <v>366</v>
      </c>
      <c r="J1920" s="325" t="str">
        <f t="shared" si="58"/>
        <v>CharCamdenTime in service20 years or more but less than 30 yearsTime in service20 years or more but less than 30 years</v>
      </c>
      <c r="K1920" s="325" t="s">
        <v>479</v>
      </c>
      <c r="L1920" s="325" t="s">
        <v>484</v>
      </c>
      <c r="M1920" s="325" t="str">
        <f t="shared" si="59"/>
        <v>Time in service20 years or more but less than 30 years</v>
      </c>
      <c r="N1920" s="325">
        <v>13.4</v>
      </c>
      <c r="O1920" s="325">
        <v>7.3</v>
      </c>
      <c r="P1920" s="325">
        <v>16</v>
      </c>
      <c r="Q1920" s="325">
        <v>8.3000000000000007</v>
      </c>
    </row>
    <row r="1921" spans="1:17" x14ac:dyDescent="0.25">
      <c r="A1921" s="325">
        <v>201718</v>
      </c>
      <c r="B1921" s="325" t="s">
        <v>144</v>
      </c>
      <c r="C1921" s="325" t="s">
        <v>123</v>
      </c>
      <c r="D1921" s="325" t="s">
        <v>38</v>
      </c>
      <c r="E1921" s="325" t="s">
        <v>140</v>
      </c>
      <c r="F1921" s="325" t="s">
        <v>141</v>
      </c>
      <c r="G1921" s="325">
        <v>202</v>
      </c>
      <c r="H1921" s="325" t="s">
        <v>365</v>
      </c>
      <c r="I1921" s="325" t="s">
        <v>366</v>
      </c>
      <c r="J1921" s="325" t="str">
        <f t="shared" si="58"/>
        <v>CharCamdenTime in service30 years or moreTime in service30 years or more</v>
      </c>
      <c r="K1921" s="325" t="s">
        <v>479</v>
      </c>
      <c r="L1921" s="325" t="s">
        <v>485</v>
      </c>
      <c r="M1921" s="325" t="str">
        <f t="shared" si="59"/>
        <v>Time in service30 years or more</v>
      </c>
      <c r="N1921" s="325">
        <v>3</v>
      </c>
      <c r="O1921" s="325">
        <v>1.6</v>
      </c>
      <c r="P1921" s="325">
        <v>4</v>
      </c>
      <c r="Q1921" s="325">
        <v>2.1</v>
      </c>
    </row>
    <row r="1922" spans="1:17" x14ac:dyDescent="0.25">
      <c r="A1922" s="325">
        <v>201718</v>
      </c>
      <c r="B1922" s="325" t="s">
        <v>144</v>
      </c>
      <c r="C1922" s="325" t="s">
        <v>123</v>
      </c>
      <c r="D1922" s="325" t="s">
        <v>38</v>
      </c>
      <c r="E1922" s="325" t="s">
        <v>140</v>
      </c>
      <c r="F1922" s="325" t="s">
        <v>141</v>
      </c>
      <c r="G1922" s="325">
        <v>201</v>
      </c>
      <c r="H1922" s="325" t="s">
        <v>367</v>
      </c>
      <c r="I1922" s="325" t="s">
        <v>368</v>
      </c>
      <c r="J1922" s="325" t="str">
        <f t="shared" si="58"/>
        <v>CharCity of LondonTime in serviceLess than 2 yearsTime in serviceLess than 2 years</v>
      </c>
      <c r="K1922" s="325" t="s">
        <v>479</v>
      </c>
      <c r="L1922" s="325" t="s">
        <v>480</v>
      </c>
      <c r="M1922" s="325" t="str">
        <f t="shared" si="59"/>
        <v>Time in serviceLess than 2 years</v>
      </c>
      <c r="N1922" s="325">
        <v>2</v>
      </c>
      <c r="O1922" s="325">
        <v>26.3</v>
      </c>
      <c r="P1922" s="325">
        <v>2</v>
      </c>
      <c r="Q1922" s="325">
        <v>25</v>
      </c>
    </row>
    <row r="1923" spans="1:17" x14ac:dyDescent="0.25">
      <c r="A1923" s="325">
        <v>201718</v>
      </c>
      <c r="B1923" s="325" t="s">
        <v>144</v>
      </c>
      <c r="C1923" s="325" t="s">
        <v>123</v>
      </c>
      <c r="D1923" s="325" t="s">
        <v>38</v>
      </c>
      <c r="E1923" s="325" t="s">
        <v>140</v>
      </c>
      <c r="F1923" s="325" t="s">
        <v>141</v>
      </c>
      <c r="G1923" s="325">
        <v>201</v>
      </c>
      <c r="H1923" s="325" t="s">
        <v>367</v>
      </c>
      <c r="I1923" s="325" t="s">
        <v>368</v>
      </c>
      <c r="J1923" s="325" t="str">
        <f t="shared" ref="J1923:J1986" si="60">CONCATENATE("Char",I1923,K1923,L1923,M1923)</f>
        <v>CharCity of LondonTime in service2 years or more but less than 5 yearsTime in service2 years or more but less than 5 years</v>
      </c>
      <c r="K1923" s="325" t="s">
        <v>479</v>
      </c>
      <c r="L1923" s="325" t="s">
        <v>481</v>
      </c>
      <c r="M1923" s="325" t="str">
        <f t="shared" ref="M1923:M1986" si="61">CONCATENATE(K1923,L1923,)</f>
        <v>Time in service2 years or more but less than 5 years</v>
      </c>
      <c r="N1923" s="325">
        <v>3</v>
      </c>
      <c r="O1923" s="325">
        <v>39.5</v>
      </c>
      <c r="P1923" s="325">
        <v>3</v>
      </c>
      <c r="Q1923" s="325">
        <v>37.5</v>
      </c>
    </row>
    <row r="1924" spans="1:17" x14ac:dyDescent="0.25">
      <c r="A1924" s="325">
        <v>201718</v>
      </c>
      <c r="B1924" s="325" t="s">
        <v>144</v>
      </c>
      <c r="C1924" s="325" t="s">
        <v>123</v>
      </c>
      <c r="D1924" s="325" t="s">
        <v>38</v>
      </c>
      <c r="E1924" s="325" t="s">
        <v>140</v>
      </c>
      <c r="F1924" s="325" t="s">
        <v>141</v>
      </c>
      <c r="G1924" s="325">
        <v>201</v>
      </c>
      <c r="H1924" s="325" t="s">
        <v>367</v>
      </c>
      <c r="I1924" s="325" t="s">
        <v>368</v>
      </c>
      <c r="J1924" s="325" t="str">
        <f t="shared" si="60"/>
        <v>CharCity of LondonTime in service5 years or more but less than 10 yearsTime in service5 years or more but less than 10 years</v>
      </c>
      <c r="K1924" s="325" t="s">
        <v>479</v>
      </c>
      <c r="L1924" s="325" t="s">
        <v>482</v>
      </c>
      <c r="M1924" s="325" t="str">
        <f t="shared" si="61"/>
        <v>Time in service5 years or more but less than 10 years</v>
      </c>
      <c r="N1924" s="325">
        <v>1.6</v>
      </c>
      <c r="O1924" s="325">
        <v>21.1</v>
      </c>
      <c r="P1924" s="325">
        <v>2</v>
      </c>
      <c r="Q1924" s="325">
        <v>25</v>
      </c>
    </row>
    <row r="1925" spans="1:17" x14ac:dyDescent="0.25">
      <c r="A1925" s="325">
        <v>201718</v>
      </c>
      <c r="B1925" s="325" t="s">
        <v>144</v>
      </c>
      <c r="C1925" s="325" t="s">
        <v>123</v>
      </c>
      <c r="D1925" s="325" t="s">
        <v>38</v>
      </c>
      <c r="E1925" s="325" t="s">
        <v>140</v>
      </c>
      <c r="F1925" s="325" t="s">
        <v>141</v>
      </c>
      <c r="G1925" s="325">
        <v>201</v>
      </c>
      <c r="H1925" s="325" t="s">
        <v>367</v>
      </c>
      <c r="I1925" s="325" t="s">
        <v>368</v>
      </c>
      <c r="J1925" s="325" t="str">
        <f t="shared" si="60"/>
        <v>CharCity of LondonTime in service10 years or more but less than 20 yearsTime in service10 years or more but less than 20 years</v>
      </c>
      <c r="K1925" s="325" t="s">
        <v>479</v>
      </c>
      <c r="L1925" s="325" t="s">
        <v>483</v>
      </c>
      <c r="M1925" s="325" t="str">
        <f t="shared" si="61"/>
        <v>Time in service10 years or more but less than 20 years</v>
      </c>
      <c r="N1925" s="325">
        <v>1</v>
      </c>
      <c r="O1925" s="325">
        <v>13.2</v>
      </c>
      <c r="P1925" s="325">
        <v>1</v>
      </c>
      <c r="Q1925" s="325">
        <v>12.5</v>
      </c>
    </row>
    <row r="1926" spans="1:17" x14ac:dyDescent="0.25">
      <c r="A1926" s="325">
        <v>201718</v>
      </c>
      <c r="B1926" s="325" t="s">
        <v>144</v>
      </c>
      <c r="C1926" s="325" t="s">
        <v>123</v>
      </c>
      <c r="D1926" s="325" t="s">
        <v>38</v>
      </c>
      <c r="E1926" s="325" t="s">
        <v>140</v>
      </c>
      <c r="F1926" s="325" t="s">
        <v>141</v>
      </c>
      <c r="G1926" s="325">
        <v>201</v>
      </c>
      <c r="H1926" s="325" t="s">
        <v>367</v>
      </c>
      <c r="I1926" s="325" t="s">
        <v>368</v>
      </c>
      <c r="J1926" s="325" t="str">
        <f t="shared" si="60"/>
        <v>CharCity of LondonTime in service20 years or more but less than 30 yearsTime in service20 years or more but less than 30 years</v>
      </c>
      <c r="K1926" s="325" t="s">
        <v>479</v>
      </c>
      <c r="L1926" s="325" t="s">
        <v>484</v>
      </c>
      <c r="M1926" s="325" t="str">
        <f t="shared" si="61"/>
        <v>Time in service20 years or more but less than 30 years</v>
      </c>
      <c r="N1926" s="325">
        <v>0</v>
      </c>
      <c r="O1926" s="325">
        <v>0</v>
      </c>
      <c r="P1926" s="325">
        <v>0</v>
      </c>
      <c r="Q1926" s="325">
        <v>0</v>
      </c>
    </row>
    <row r="1927" spans="1:17" x14ac:dyDescent="0.25">
      <c r="A1927" s="325">
        <v>201718</v>
      </c>
      <c r="B1927" s="325" t="s">
        <v>144</v>
      </c>
      <c r="C1927" s="325" t="s">
        <v>123</v>
      </c>
      <c r="D1927" s="325" t="s">
        <v>38</v>
      </c>
      <c r="E1927" s="325" t="s">
        <v>140</v>
      </c>
      <c r="F1927" s="325" t="s">
        <v>141</v>
      </c>
      <c r="G1927" s="325">
        <v>201</v>
      </c>
      <c r="H1927" s="325" t="s">
        <v>367</v>
      </c>
      <c r="I1927" s="325" t="s">
        <v>368</v>
      </c>
      <c r="J1927" s="325" t="str">
        <f t="shared" si="60"/>
        <v>CharCity of LondonTime in service30 years or moreTime in service30 years or more</v>
      </c>
      <c r="K1927" s="325" t="s">
        <v>479</v>
      </c>
      <c r="L1927" s="325" t="s">
        <v>485</v>
      </c>
      <c r="M1927" s="325" t="str">
        <f t="shared" si="61"/>
        <v>Time in service30 years or more</v>
      </c>
      <c r="N1927" s="325">
        <v>0</v>
      </c>
      <c r="O1927" s="325">
        <v>0</v>
      </c>
      <c r="P1927" s="325">
        <v>0</v>
      </c>
      <c r="Q1927" s="325">
        <v>0</v>
      </c>
    </row>
    <row r="1928" spans="1:17" x14ac:dyDescent="0.25">
      <c r="A1928" s="325">
        <v>201718</v>
      </c>
      <c r="B1928" s="325" t="s">
        <v>144</v>
      </c>
      <c r="C1928" s="325" t="s">
        <v>123</v>
      </c>
      <c r="D1928" s="325" t="s">
        <v>38</v>
      </c>
      <c r="E1928" s="325" t="s">
        <v>140</v>
      </c>
      <c r="F1928" s="325" t="s">
        <v>141</v>
      </c>
      <c r="G1928" s="325">
        <v>204</v>
      </c>
      <c r="H1928" s="325" t="s">
        <v>369</v>
      </c>
      <c r="I1928" s="325" t="s">
        <v>370</v>
      </c>
      <c r="J1928" s="325" t="str">
        <f t="shared" si="60"/>
        <v>CharHackneyTime in serviceLess than 2 yearsTime in serviceLess than 2 years</v>
      </c>
      <c r="K1928" s="325" t="s">
        <v>479</v>
      </c>
      <c r="L1928" s="325" t="s">
        <v>480</v>
      </c>
      <c r="M1928" s="325" t="str">
        <f t="shared" si="61"/>
        <v>Time in serviceLess than 2 years</v>
      </c>
      <c r="N1928" s="325">
        <v>52.8</v>
      </c>
      <c r="O1928" s="325">
        <v>30.9</v>
      </c>
      <c r="P1928" s="325">
        <v>53</v>
      </c>
      <c r="Q1928" s="325">
        <v>30.3</v>
      </c>
    </row>
    <row r="1929" spans="1:17" x14ac:dyDescent="0.25">
      <c r="A1929" s="325">
        <v>201718</v>
      </c>
      <c r="B1929" s="325" t="s">
        <v>144</v>
      </c>
      <c r="C1929" s="325" t="s">
        <v>123</v>
      </c>
      <c r="D1929" s="325" t="s">
        <v>38</v>
      </c>
      <c r="E1929" s="325" t="s">
        <v>140</v>
      </c>
      <c r="F1929" s="325" t="s">
        <v>141</v>
      </c>
      <c r="G1929" s="325">
        <v>204</v>
      </c>
      <c r="H1929" s="325" t="s">
        <v>369</v>
      </c>
      <c r="I1929" s="325" t="s">
        <v>370</v>
      </c>
      <c r="J1929" s="325" t="str">
        <f t="shared" si="60"/>
        <v>CharHackneyTime in service2 years or more but less than 5 yearsTime in service2 years or more but less than 5 years</v>
      </c>
      <c r="K1929" s="325" t="s">
        <v>479</v>
      </c>
      <c r="L1929" s="325" t="s">
        <v>481</v>
      </c>
      <c r="M1929" s="325" t="str">
        <f t="shared" si="61"/>
        <v>Time in service2 years or more but less than 5 years</v>
      </c>
      <c r="N1929" s="325">
        <v>49.4</v>
      </c>
      <c r="O1929" s="325">
        <v>29</v>
      </c>
      <c r="P1929" s="325">
        <v>51</v>
      </c>
      <c r="Q1929" s="325">
        <v>29.1</v>
      </c>
    </row>
    <row r="1930" spans="1:17" x14ac:dyDescent="0.25">
      <c r="A1930" s="325">
        <v>201718</v>
      </c>
      <c r="B1930" s="325" t="s">
        <v>144</v>
      </c>
      <c r="C1930" s="325" t="s">
        <v>123</v>
      </c>
      <c r="D1930" s="325" t="s">
        <v>38</v>
      </c>
      <c r="E1930" s="325" t="s">
        <v>140</v>
      </c>
      <c r="F1930" s="325" t="s">
        <v>141</v>
      </c>
      <c r="G1930" s="325">
        <v>204</v>
      </c>
      <c r="H1930" s="325" t="s">
        <v>369</v>
      </c>
      <c r="I1930" s="325" t="s">
        <v>370</v>
      </c>
      <c r="J1930" s="325" t="str">
        <f t="shared" si="60"/>
        <v>CharHackneyTime in service5 years or more but less than 10 yearsTime in service5 years or more but less than 10 years</v>
      </c>
      <c r="K1930" s="325" t="s">
        <v>479</v>
      </c>
      <c r="L1930" s="325" t="s">
        <v>482</v>
      </c>
      <c r="M1930" s="325" t="str">
        <f t="shared" si="61"/>
        <v>Time in service5 years or more but less than 10 years</v>
      </c>
      <c r="N1930" s="325">
        <v>43.3</v>
      </c>
      <c r="O1930" s="325">
        <v>25.4</v>
      </c>
      <c r="P1930" s="325">
        <v>45</v>
      </c>
      <c r="Q1930" s="325">
        <v>25.7</v>
      </c>
    </row>
    <row r="1931" spans="1:17" x14ac:dyDescent="0.25">
      <c r="A1931" s="325">
        <v>201718</v>
      </c>
      <c r="B1931" s="325" t="s">
        <v>144</v>
      </c>
      <c r="C1931" s="325" t="s">
        <v>123</v>
      </c>
      <c r="D1931" s="325" t="s">
        <v>38</v>
      </c>
      <c r="E1931" s="325" t="s">
        <v>140</v>
      </c>
      <c r="F1931" s="325" t="s">
        <v>141</v>
      </c>
      <c r="G1931" s="325">
        <v>204</v>
      </c>
      <c r="H1931" s="325" t="s">
        <v>369</v>
      </c>
      <c r="I1931" s="325" t="s">
        <v>370</v>
      </c>
      <c r="J1931" s="325" t="str">
        <f t="shared" si="60"/>
        <v>CharHackneyTime in service10 years or more but less than 20 yearsTime in service10 years or more but less than 20 years</v>
      </c>
      <c r="K1931" s="325" t="s">
        <v>479</v>
      </c>
      <c r="L1931" s="325" t="s">
        <v>483</v>
      </c>
      <c r="M1931" s="325" t="str">
        <f t="shared" si="61"/>
        <v>Time in service10 years or more but less than 20 years</v>
      </c>
      <c r="N1931" s="325">
        <v>18.3</v>
      </c>
      <c r="O1931" s="325">
        <v>10.7</v>
      </c>
      <c r="P1931" s="325">
        <v>19</v>
      </c>
      <c r="Q1931" s="325">
        <v>10.9</v>
      </c>
    </row>
    <row r="1932" spans="1:17" x14ac:dyDescent="0.25">
      <c r="A1932" s="325">
        <v>201718</v>
      </c>
      <c r="B1932" s="325" t="s">
        <v>144</v>
      </c>
      <c r="C1932" s="325" t="s">
        <v>123</v>
      </c>
      <c r="D1932" s="325" t="s">
        <v>38</v>
      </c>
      <c r="E1932" s="325" t="s">
        <v>140</v>
      </c>
      <c r="F1932" s="325" t="s">
        <v>141</v>
      </c>
      <c r="G1932" s="325">
        <v>204</v>
      </c>
      <c r="H1932" s="325" t="s">
        <v>369</v>
      </c>
      <c r="I1932" s="325" t="s">
        <v>370</v>
      </c>
      <c r="J1932" s="325" t="str">
        <f t="shared" si="60"/>
        <v>CharHackneyTime in service20 years or more but less than 30 yearsTime in service20 years or more but less than 30 years</v>
      </c>
      <c r="K1932" s="325" t="s">
        <v>479</v>
      </c>
      <c r="L1932" s="325" t="s">
        <v>484</v>
      </c>
      <c r="M1932" s="325" t="str">
        <f t="shared" si="61"/>
        <v>Time in service20 years or more but less than 30 years</v>
      </c>
      <c r="N1932" s="325">
        <v>2.8</v>
      </c>
      <c r="O1932" s="325">
        <v>1.6</v>
      </c>
      <c r="P1932" s="325">
        <v>3</v>
      </c>
      <c r="Q1932" s="325">
        <v>1.7</v>
      </c>
    </row>
    <row r="1933" spans="1:17" x14ac:dyDescent="0.25">
      <c r="A1933" s="325">
        <v>201718</v>
      </c>
      <c r="B1933" s="325" t="s">
        <v>144</v>
      </c>
      <c r="C1933" s="325" t="s">
        <v>123</v>
      </c>
      <c r="D1933" s="325" t="s">
        <v>38</v>
      </c>
      <c r="E1933" s="325" t="s">
        <v>140</v>
      </c>
      <c r="F1933" s="325" t="s">
        <v>141</v>
      </c>
      <c r="G1933" s="325">
        <v>204</v>
      </c>
      <c r="H1933" s="325" t="s">
        <v>369</v>
      </c>
      <c r="I1933" s="325" t="s">
        <v>370</v>
      </c>
      <c r="J1933" s="325" t="str">
        <f t="shared" si="60"/>
        <v>CharHackneyTime in service30 years or moreTime in service30 years or more</v>
      </c>
      <c r="K1933" s="325" t="s">
        <v>479</v>
      </c>
      <c r="L1933" s="325" t="s">
        <v>485</v>
      </c>
      <c r="M1933" s="325" t="str">
        <f t="shared" si="61"/>
        <v>Time in service30 years or more</v>
      </c>
      <c r="N1933" s="325">
        <v>4</v>
      </c>
      <c r="O1933" s="325">
        <v>2.2999999999999998</v>
      </c>
      <c r="P1933" s="325">
        <v>4</v>
      </c>
      <c r="Q1933" s="325">
        <v>2.2999999999999998</v>
      </c>
    </row>
    <row r="1934" spans="1:17" x14ac:dyDescent="0.25">
      <c r="A1934" s="325">
        <v>201718</v>
      </c>
      <c r="B1934" s="325" t="s">
        <v>144</v>
      </c>
      <c r="C1934" s="325" t="s">
        <v>123</v>
      </c>
      <c r="D1934" s="325" t="s">
        <v>38</v>
      </c>
      <c r="E1934" s="325" t="s">
        <v>140</v>
      </c>
      <c r="F1934" s="325" t="s">
        <v>141</v>
      </c>
      <c r="G1934" s="325">
        <v>205</v>
      </c>
      <c r="H1934" s="325" t="s">
        <v>371</v>
      </c>
      <c r="I1934" s="325" t="s">
        <v>372</v>
      </c>
      <c r="J1934" s="325" t="str">
        <f t="shared" si="60"/>
        <v>CharHammersmith and FulhamTime in serviceLess than 2 yearsTime in serviceLess than 2 years</v>
      </c>
      <c r="K1934" s="325" t="s">
        <v>479</v>
      </c>
      <c r="L1934" s="325" t="s">
        <v>480</v>
      </c>
      <c r="M1934" s="325" t="str">
        <f t="shared" si="61"/>
        <v>Time in serviceLess than 2 years</v>
      </c>
      <c r="N1934" s="325">
        <v>59.4</v>
      </c>
      <c r="O1934" s="325">
        <v>43.2</v>
      </c>
      <c r="P1934" s="325">
        <v>61</v>
      </c>
      <c r="Q1934" s="325">
        <v>42.7</v>
      </c>
    </row>
    <row r="1935" spans="1:17" x14ac:dyDescent="0.25">
      <c r="A1935" s="325">
        <v>201718</v>
      </c>
      <c r="B1935" s="325" t="s">
        <v>144</v>
      </c>
      <c r="C1935" s="325" t="s">
        <v>123</v>
      </c>
      <c r="D1935" s="325" t="s">
        <v>38</v>
      </c>
      <c r="E1935" s="325" t="s">
        <v>140</v>
      </c>
      <c r="F1935" s="325" t="s">
        <v>141</v>
      </c>
      <c r="G1935" s="325">
        <v>205</v>
      </c>
      <c r="H1935" s="325" t="s">
        <v>371</v>
      </c>
      <c r="I1935" s="325" t="s">
        <v>372</v>
      </c>
      <c r="J1935" s="325" t="str">
        <f t="shared" si="60"/>
        <v>CharHammersmith and FulhamTime in service2 years or more but less than 5 yearsTime in service2 years or more but less than 5 years</v>
      </c>
      <c r="K1935" s="325" t="s">
        <v>479</v>
      </c>
      <c r="L1935" s="325" t="s">
        <v>481</v>
      </c>
      <c r="M1935" s="325" t="str">
        <f t="shared" si="61"/>
        <v>Time in service2 years or more but less than 5 years</v>
      </c>
      <c r="N1935" s="325">
        <v>35.6</v>
      </c>
      <c r="O1935" s="325">
        <v>25.9</v>
      </c>
      <c r="P1935" s="325">
        <v>36</v>
      </c>
      <c r="Q1935" s="325">
        <v>25.2</v>
      </c>
    </row>
    <row r="1936" spans="1:17" x14ac:dyDescent="0.25">
      <c r="A1936" s="325">
        <v>201718</v>
      </c>
      <c r="B1936" s="325" t="s">
        <v>144</v>
      </c>
      <c r="C1936" s="325" t="s">
        <v>123</v>
      </c>
      <c r="D1936" s="325" t="s">
        <v>38</v>
      </c>
      <c r="E1936" s="325" t="s">
        <v>140</v>
      </c>
      <c r="F1936" s="325" t="s">
        <v>141</v>
      </c>
      <c r="G1936" s="325">
        <v>205</v>
      </c>
      <c r="H1936" s="325" t="s">
        <v>371</v>
      </c>
      <c r="I1936" s="325" t="s">
        <v>372</v>
      </c>
      <c r="J1936" s="325" t="str">
        <f t="shared" si="60"/>
        <v>CharHammersmith and FulhamTime in service5 years or more but less than 10 yearsTime in service5 years or more but less than 10 years</v>
      </c>
      <c r="K1936" s="325" t="s">
        <v>479</v>
      </c>
      <c r="L1936" s="325" t="s">
        <v>482</v>
      </c>
      <c r="M1936" s="325" t="str">
        <f t="shared" si="61"/>
        <v>Time in service5 years or more but less than 10 years</v>
      </c>
      <c r="N1936" s="325">
        <v>12.2</v>
      </c>
      <c r="O1936" s="325">
        <v>8.9</v>
      </c>
      <c r="P1936" s="325">
        <v>14</v>
      </c>
      <c r="Q1936" s="325">
        <v>9.8000000000000007</v>
      </c>
    </row>
    <row r="1937" spans="1:17" x14ac:dyDescent="0.25">
      <c r="A1937" s="325">
        <v>201718</v>
      </c>
      <c r="B1937" s="325" t="s">
        <v>144</v>
      </c>
      <c r="C1937" s="325" t="s">
        <v>123</v>
      </c>
      <c r="D1937" s="325" t="s">
        <v>38</v>
      </c>
      <c r="E1937" s="325" t="s">
        <v>140</v>
      </c>
      <c r="F1937" s="325" t="s">
        <v>141</v>
      </c>
      <c r="G1937" s="325">
        <v>205</v>
      </c>
      <c r="H1937" s="325" t="s">
        <v>371</v>
      </c>
      <c r="I1937" s="325" t="s">
        <v>372</v>
      </c>
      <c r="J1937" s="325" t="str">
        <f t="shared" si="60"/>
        <v>CharHammersmith and FulhamTime in service10 years or more but less than 20 yearsTime in service10 years or more but less than 20 years</v>
      </c>
      <c r="K1937" s="325" t="s">
        <v>479</v>
      </c>
      <c r="L1937" s="325" t="s">
        <v>483</v>
      </c>
      <c r="M1937" s="325" t="str">
        <f t="shared" si="61"/>
        <v>Time in service10 years or more but less than 20 years</v>
      </c>
      <c r="N1937" s="325">
        <v>19.5</v>
      </c>
      <c r="O1937" s="325">
        <v>14.2</v>
      </c>
      <c r="P1937" s="325">
        <v>21</v>
      </c>
      <c r="Q1937" s="325">
        <v>14.7</v>
      </c>
    </row>
    <row r="1938" spans="1:17" x14ac:dyDescent="0.25">
      <c r="A1938" s="325">
        <v>201718</v>
      </c>
      <c r="B1938" s="325" t="s">
        <v>144</v>
      </c>
      <c r="C1938" s="325" t="s">
        <v>123</v>
      </c>
      <c r="D1938" s="325" t="s">
        <v>38</v>
      </c>
      <c r="E1938" s="325" t="s">
        <v>140</v>
      </c>
      <c r="F1938" s="325" t="s">
        <v>141</v>
      </c>
      <c r="G1938" s="325">
        <v>205</v>
      </c>
      <c r="H1938" s="325" t="s">
        <v>371</v>
      </c>
      <c r="I1938" s="325" t="s">
        <v>372</v>
      </c>
      <c r="J1938" s="325" t="str">
        <f t="shared" si="60"/>
        <v>CharHammersmith and FulhamTime in service20 years or more but less than 30 yearsTime in service20 years or more but less than 30 years</v>
      </c>
      <c r="K1938" s="325" t="s">
        <v>479</v>
      </c>
      <c r="L1938" s="325" t="s">
        <v>484</v>
      </c>
      <c r="M1938" s="325" t="str">
        <f t="shared" si="61"/>
        <v>Time in service20 years or more but less than 30 years</v>
      </c>
      <c r="N1938" s="325">
        <v>9.8000000000000007</v>
      </c>
      <c r="O1938" s="325">
        <v>7.1</v>
      </c>
      <c r="P1938" s="325">
        <v>10</v>
      </c>
      <c r="Q1938" s="325">
        <v>7</v>
      </c>
    </row>
    <row r="1939" spans="1:17" x14ac:dyDescent="0.25">
      <c r="A1939" s="325">
        <v>201718</v>
      </c>
      <c r="B1939" s="325" t="s">
        <v>144</v>
      </c>
      <c r="C1939" s="325" t="s">
        <v>123</v>
      </c>
      <c r="D1939" s="325" t="s">
        <v>38</v>
      </c>
      <c r="E1939" s="325" t="s">
        <v>140</v>
      </c>
      <c r="F1939" s="325" t="s">
        <v>141</v>
      </c>
      <c r="G1939" s="325">
        <v>205</v>
      </c>
      <c r="H1939" s="325" t="s">
        <v>371</v>
      </c>
      <c r="I1939" s="325" t="s">
        <v>372</v>
      </c>
      <c r="J1939" s="325" t="str">
        <f t="shared" si="60"/>
        <v>CharHammersmith and FulhamTime in service30 years or moreTime in service30 years or more</v>
      </c>
      <c r="K1939" s="325" t="s">
        <v>479</v>
      </c>
      <c r="L1939" s="325" t="s">
        <v>485</v>
      </c>
      <c r="M1939" s="325" t="str">
        <f t="shared" si="61"/>
        <v>Time in service30 years or more</v>
      </c>
      <c r="N1939" s="325">
        <v>1</v>
      </c>
      <c r="O1939" s="325">
        <v>0.7</v>
      </c>
      <c r="P1939" s="325">
        <v>1</v>
      </c>
      <c r="Q1939" s="325">
        <v>0.7</v>
      </c>
    </row>
    <row r="1940" spans="1:17" x14ac:dyDescent="0.25">
      <c r="A1940" s="325">
        <v>201718</v>
      </c>
      <c r="B1940" s="325" t="s">
        <v>144</v>
      </c>
      <c r="C1940" s="325" t="s">
        <v>123</v>
      </c>
      <c r="D1940" s="325" t="s">
        <v>38</v>
      </c>
      <c r="E1940" s="325" t="s">
        <v>140</v>
      </c>
      <c r="F1940" s="325" t="s">
        <v>141</v>
      </c>
      <c r="G1940" s="325">
        <v>309</v>
      </c>
      <c r="H1940" s="325" t="s">
        <v>373</v>
      </c>
      <c r="I1940" s="325" t="s">
        <v>374</v>
      </c>
      <c r="J1940" s="325" t="str">
        <f t="shared" si="60"/>
        <v>CharHaringeyTime in serviceLess than 2 yearsTime in serviceLess than 2 years</v>
      </c>
      <c r="K1940" s="325" t="s">
        <v>479</v>
      </c>
      <c r="L1940" s="325" t="s">
        <v>480</v>
      </c>
      <c r="M1940" s="325" t="str">
        <f t="shared" si="61"/>
        <v>Time in serviceLess than 2 years</v>
      </c>
      <c r="N1940" s="325">
        <v>36</v>
      </c>
      <c r="O1940" s="325">
        <v>25.6</v>
      </c>
      <c r="P1940" s="325">
        <v>36</v>
      </c>
      <c r="Q1940" s="325">
        <v>25.2</v>
      </c>
    </row>
    <row r="1941" spans="1:17" x14ac:dyDescent="0.25">
      <c r="A1941" s="325">
        <v>201718</v>
      </c>
      <c r="B1941" s="325" t="s">
        <v>144</v>
      </c>
      <c r="C1941" s="325" t="s">
        <v>123</v>
      </c>
      <c r="D1941" s="325" t="s">
        <v>38</v>
      </c>
      <c r="E1941" s="325" t="s">
        <v>140</v>
      </c>
      <c r="F1941" s="325" t="s">
        <v>141</v>
      </c>
      <c r="G1941" s="325">
        <v>309</v>
      </c>
      <c r="H1941" s="325" t="s">
        <v>373</v>
      </c>
      <c r="I1941" s="325" t="s">
        <v>374</v>
      </c>
      <c r="J1941" s="325" t="str">
        <f t="shared" si="60"/>
        <v>CharHaringeyTime in service2 years or more but less than 5 yearsTime in service2 years or more but less than 5 years</v>
      </c>
      <c r="K1941" s="325" t="s">
        <v>479</v>
      </c>
      <c r="L1941" s="325" t="s">
        <v>481</v>
      </c>
      <c r="M1941" s="325" t="str">
        <f t="shared" si="61"/>
        <v>Time in service2 years or more but less than 5 years</v>
      </c>
      <c r="N1941" s="325">
        <v>39.6</v>
      </c>
      <c r="O1941" s="325">
        <v>28.2</v>
      </c>
      <c r="P1941" s="325">
        <v>40</v>
      </c>
      <c r="Q1941" s="325">
        <v>28</v>
      </c>
    </row>
    <row r="1942" spans="1:17" x14ac:dyDescent="0.25">
      <c r="A1942" s="325">
        <v>201718</v>
      </c>
      <c r="B1942" s="325" t="s">
        <v>144</v>
      </c>
      <c r="C1942" s="325" t="s">
        <v>123</v>
      </c>
      <c r="D1942" s="325" t="s">
        <v>38</v>
      </c>
      <c r="E1942" s="325" t="s">
        <v>140</v>
      </c>
      <c r="F1942" s="325" t="s">
        <v>141</v>
      </c>
      <c r="G1942" s="325">
        <v>309</v>
      </c>
      <c r="H1942" s="325" t="s">
        <v>373</v>
      </c>
      <c r="I1942" s="325" t="s">
        <v>374</v>
      </c>
      <c r="J1942" s="325" t="str">
        <f t="shared" si="60"/>
        <v>CharHaringeyTime in service5 years or more but less than 10 yearsTime in service5 years or more but less than 10 years</v>
      </c>
      <c r="K1942" s="325" t="s">
        <v>479</v>
      </c>
      <c r="L1942" s="325" t="s">
        <v>482</v>
      </c>
      <c r="M1942" s="325" t="str">
        <f t="shared" si="61"/>
        <v>Time in service5 years or more but less than 10 years</v>
      </c>
      <c r="N1942" s="325">
        <v>34.200000000000003</v>
      </c>
      <c r="O1942" s="325">
        <v>24.3</v>
      </c>
      <c r="P1942" s="325">
        <v>35</v>
      </c>
      <c r="Q1942" s="325">
        <v>24.5</v>
      </c>
    </row>
    <row r="1943" spans="1:17" x14ac:dyDescent="0.25">
      <c r="A1943" s="325">
        <v>201718</v>
      </c>
      <c r="B1943" s="325" t="s">
        <v>144</v>
      </c>
      <c r="C1943" s="325" t="s">
        <v>123</v>
      </c>
      <c r="D1943" s="325" t="s">
        <v>38</v>
      </c>
      <c r="E1943" s="325" t="s">
        <v>140</v>
      </c>
      <c r="F1943" s="325" t="s">
        <v>141</v>
      </c>
      <c r="G1943" s="325">
        <v>309</v>
      </c>
      <c r="H1943" s="325" t="s">
        <v>373</v>
      </c>
      <c r="I1943" s="325" t="s">
        <v>374</v>
      </c>
      <c r="J1943" s="325" t="str">
        <f t="shared" si="60"/>
        <v>CharHaringeyTime in service10 years or more but less than 20 yearsTime in service10 years or more but less than 20 years</v>
      </c>
      <c r="K1943" s="325" t="s">
        <v>479</v>
      </c>
      <c r="L1943" s="325" t="s">
        <v>483</v>
      </c>
      <c r="M1943" s="325" t="str">
        <f t="shared" si="61"/>
        <v>Time in service10 years or more but less than 20 years</v>
      </c>
      <c r="N1943" s="325">
        <v>28.8</v>
      </c>
      <c r="O1943" s="325">
        <v>20.5</v>
      </c>
      <c r="P1943" s="325">
        <v>30</v>
      </c>
      <c r="Q1943" s="325">
        <v>21</v>
      </c>
    </row>
    <row r="1944" spans="1:17" x14ac:dyDescent="0.25">
      <c r="A1944" s="325">
        <v>201718</v>
      </c>
      <c r="B1944" s="325" t="s">
        <v>144</v>
      </c>
      <c r="C1944" s="325" t="s">
        <v>123</v>
      </c>
      <c r="D1944" s="325" t="s">
        <v>38</v>
      </c>
      <c r="E1944" s="325" t="s">
        <v>140</v>
      </c>
      <c r="F1944" s="325" t="s">
        <v>141</v>
      </c>
      <c r="G1944" s="325">
        <v>309</v>
      </c>
      <c r="H1944" s="325" t="s">
        <v>373</v>
      </c>
      <c r="I1944" s="325" t="s">
        <v>374</v>
      </c>
      <c r="J1944" s="325" t="str">
        <f t="shared" si="60"/>
        <v>CharHaringeyTime in service20 years or more but less than 30 yearsTime in service20 years or more but less than 30 years</v>
      </c>
      <c r="K1944" s="325" t="s">
        <v>479</v>
      </c>
      <c r="L1944" s="325" t="s">
        <v>484</v>
      </c>
      <c r="M1944" s="325" t="str">
        <f t="shared" si="61"/>
        <v>Time in service20 years or more but less than 30 years</v>
      </c>
      <c r="N1944" s="325">
        <v>0</v>
      </c>
      <c r="O1944" s="325">
        <v>0</v>
      </c>
      <c r="P1944" s="325">
        <v>0</v>
      </c>
      <c r="Q1944" s="325">
        <v>0</v>
      </c>
    </row>
    <row r="1945" spans="1:17" x14ac:dyDescent="0.25">
      <c r="A1945" s="325">
        <v>201718</v>
      </c>
      <c r="B1945" s="325" t="s">
        <v>144</v>
      </c>
      <c r="C1945" s="325" t="s">
        <v>123</v>
      </c>
      <c r="D1945" s="325" t="s">
        <v>38</v>
      </c>
      <c r="E1945" s="325" t="s">
        <v>140</v>
      </c>
      <c r="F1945" s="325" t="s">
        <v>141</v>
      </c>
      <c r="G1945" s="325">
        <v>309</v>
      </c>
      <c r="H1945" s="325" t="s">
        <v>373</v>
      </c>
      <c r="I1945" s="325" t="s">
        <v>374</v>
      </c>
      <c r="J1945" s="325" t="str">
        <f t="shared" si="60"/>
        <v>CharHaringeyTime in service30 years or moreTime in service30 years or more</v>
      </c>
      <c r="K1945" s="325" t="s">
        <v>479</v>
      </c>
      <c r="L1945" s="325" t="s">
        <v>485</v>
      </c>
      <c r="M1945" s="325" t="str">
        <f t="shared" si="61"/>
        <v>Time in service30 years or more</v>
      </c>
      <c r="N1945" s="325">
        <v>2</v>
      </c>
      <c r="O1945" s="325">
        <v>1.4</v>
      </c>
      <c r="P1945" s="325">
        <v>2</v>
      </c>
      <c r="Q1945" s="325">
        <v>1.4</v>
      </c>
    </row>
    <row r="1946" spans="1:17" x14ac:dyDescent="0.25">
      <c r="A1946" s="325">
        <v>201718</v>
      </c>
      <c r="B1946" s="325" t="s">
        <v>144</v>
      </c>
      <c r="C1946" s="325" t="s">
        <v>123</v>
      </c>
      <c r="D1946" s="325" t="s">
        <v>38</v>
      </c>
      <c r="E1946" s="325" t="s">
        <v>140</v>
      </c>
      <c r="F1946" s="325" t="s">
        <v>141</v>
      </c>
      <c r="G1946" s="325">
        <v>206</v>
      </c>
      <c r="H1946" s="325" t="s">
        <v>375</v>
      </c>
      <c r="I1946" s="325" t="s">
        <v>376</v>
      </c>
      <c r="J1946" s="325" t="str">
        <f t="shared" si="60"/>
        <v>CharIslingtonTime in serviceLess than 2 yearsTime in serviceLess than 2 years</v>
      </c>
      <c r="K1946" s="325" t="s">
        <v>479</v>
      </c>
      <c r="L1946" s="325" t="s">
        <v>480</v>
      </c>
      <c r="M1946" s="325" t="str">
        <f t="shared" si="61"/>
        <v>Time in serviceLess than 2 years</v>
      </c>
      <c r="N1946" s="325">
        <v>59.8</v>
      </c>
      <c r="O1946" s="325">
        <v>27.9</v>
      </c>
      <c r="P1946" s="325">
        <v>62</v>
      </c>
      <c r="Q1946" s="325">
        <v>27.2</v>
      </c>
    </row>
    <row r="1947" spans="1:17" x14ac:dyDescent="0.25">
      <c r="A1947" s="325">
        <v>201718</v>
      </c>
      <c r="B1947" s="325" t="s">
        <v>144</v>
      </c>
      <c r="C1947" s="325" t="s">
        <v>123</v>
      </c>
      <c r="D1947" s="325" t="s">
        <v>38</v>
      </c>
      <c r="E1947" s="325" t="s">
        <v>140</v>
      </c>
      <c r="F1947" s="325" t="s">
        <v>141</v>
      </c>
      <c r="G1947" s="325">
        <v>206</v>
      </c>
      <c r="H1947" s="325" t="s">
        <v>375</v>
      </c>
      <c r="I1947" s="325" t="s">
        <v>376</v>
      </c>
      <c r="J1947" s="325" t="str">
        <f t="shared" si="60"/>
        <v>CharIslingtonTime in service2 years or more but less than 5 yearsTime in service2 years or more but less than 5 years</v>
      </c>
      <c r="K1947" s="325" t="s">
        <v>479</v>
      </c>
      <c r="L1947" s="325" t="s">
        <v>481</v>
      </c>
      <c r="M1947" s="325" t="str">
        <f t="shared" si="61"/>
        <v>Time in service2 years or more but less than 5 years</v>
      </c>
      <c r="N1947" s="325">
        <v>54.5</v>
      </c>
      <c r="O1947" s="325">
        <v>25.4</v>
      </c>
      <c r="P1947" s="325">
        <v>58</v>
      </c>
      <c r="Q1947" s="325">
        <v>25.4</v>
      </c>
    </row>
    <row r="1948" spans="1:17" x14ac:dyDescent="0.25">
      <c r="A1948" s="325">
        <v>201718</v>
      </c>
      <c r="B1948" s="325" t="s">
        <v>144</v>
      </c>
      <c r="C1948" s="325" t="s">
        <v>123</v>
      </c>
      <c r="D1948" s="325" t="s">
        <v>38</v>
      </c>
      <c r="E1948" s="325" t="s">
        <v>140</v>
      </c>
      <c r="F1948" s="325" t="s">
        <v>141</v>
      </c>
      <c r="G1948" s="325">
        <v>206</v>
      </c>
      <c r="H1948" s="325" t="s">
        <v>375</v>
      </c>
      <c r="I1948" s="325" t="s">
        <v>376</v>
      </c>
      <c r="J1948" s="325" t="str">
        <f t="shared" si="60"/>
        <v>CharIslingtonTime in service5 years or more but less than 10 yearsTime in service5 years or more but less than 10 years</v>
      </c>
      <c r="K1948" s="325" t="s">
        <v>479</v>
      </c>
      <c r="L1948" s="325" t="s">
        <v>482</v>
      </c>
      <c r="M1948" s="325" t="str">
        <f t="shared" si="61"/>
        <v>Time in service5 years or more but less than 10 years</v>
      </c>
      <c r="N1948" s="325">
        <v>30.2</v>
      </c>
      <c r="O1948" s="325">
        <v>14.1</v>
      </c>
      <c r="P1948" s="325">
        <v>32</v>
      </c>
      <c r="Q1948" s="325">
        <v>14</v>
      </c>
    </row>
    <row r="1949" spans="1:17" x14ac:dyDescent="0.25">
      <c r="A1949" s="325">
        <v>201718</v>
      </c>
      <c r="B1949" s="325" t="s">
        <v>144</v>
      </c>
      <c r="C1949" s="325" t="s">
        <v>123</v>
      </c>
      <c r="D1949" s="325" t="s">
        <v>38</v>
      </c>
      <c r="E1949" s="325" t="s">
        <v>140</v>
      </c>
      <c r="F1949" s="325" t="s">
        <v>141</v>
      </c>
      <c r="G1949" s="325">
        <v>206</v>
      </c>
      <c r="H1949" s="325" t="s">
        <v>375</v>
      </c>
      <c r="I1949" s="325" t="s">
        <v>376</v>
      </c>
      <c r="J1949" s="325" t="str">
        <f t="shared" si="60"/>
        <v>CharIslingtonTime in service10 years or more but less than 20 yearsTime in service10 years or more but less than 20 years</v>
      </c>
      <c r="K1949" s="325" t="s">
        <v>479</v>
      </c>
      <c r="L1949" s="325" t="s">
        <v>483</v>
      </c>
      <c r="M1949" s="325" t="str">
        <f t="shared" si="61"/>
        <v>Time in service10 years or more but less than 20 years</v>
      </c>
      <c r="N1949" s="325">
        <v>55.2</v>
      </c>
      <c r="O1949" s="325">
        <v>25.7</v>
      </c>
      <c r="P1949" s="325">
        <v>60</v>
      </c>
      <c r="Q1949" s="325">
        <v>26.3</v>
      </c>
    </row>
    <row r="1950" spans="1:17" x14ac:dyDescent="0.25">
      <c r="A1950" s="325">
        <v>201718</v>
      </c>
      <c r="B1950" s="325" t="s">
        <v>144</v>
      </c>
      <c r="C1950" s="325" t="s">
        <v>123</v>
      </c>
      <c r="D1950" s="325" t="s">
        <v>38</v>
      </c>
      <c r="E1950" s="325" t="s">
        <v>140</v>
      </c>
      <c r="F1950" s="325" t="s">
        <v>141</v>
      </c>
      <c r="G1950" s="325">
        <v>206</v>
      </c>
      <c r="H1950" s="325" t="s">
        <v>375</v>
      </c>
      <c r="I1950" s="325" t="s">
        <v>376</v>
      </c>
      <c r="J1950" s="325" t="str">
        <f t="shared" si="60"/>
        <v>CharIslingtonTime in service20 years or more but less than 30 yearsTime in service20 years or more but less than 30 years</v>
      </c>
      <c r="K1950" s="325" t="s">
        <v>479</v>
      </c>
      <c r="L1950" s="325" t="s">
        <v>484</v>
      </c>
      <c r="M1950" s="325" t="str">
        <f t="shared" si="61"/>
        <v>Time in service20 years or more but less than 30 years</v>
      </c>
      <c r="N1950" s="325">
        <v>8.6</v>
      </c>
      <c r="O1950" s="325">
        <v>4</v>
      </c>
      <c r="P1950" s="325">
        <v>9</v>
      </c>
      <c r="Q1950" s="325">
        <v>3.9</v>
      </c>
    </row>
    <row r="1951" spans="1:17" x14ac:dyDescent="0.25">
      <c r="A1951" s="325">
        <v>201718</v>
      </c>
      <c r="B1951" s="325" t="s">
        <v>144</v>
      </c>
      <c r="C1951" s="325" t="s">
        <v>123</v>
      </c>
      <c r="D1951" s="325" t="s">
        <v>38</v>
      </c>
      <c r="E1951" s="325" t="s">
        <v>140</v>
      </c>
      <c r="F1951" s="325" t="s">
        <v>141</v>
      </c>
      <c r="G1951" s="325">
        <v>206</v>
      </c>
      <c r="H1951" s="325" t="s">
        <v>375</v>
      </c>
      <c r="I1951" s="325" t="s">
        <v>376</v>
      </c>
      <c r="J1951" s="325" t="str">
        <f t="shared" si="60"/>
        <v>CharIslingtonTime in service30 years or moreTime in service30 years or more</v>
      </c>
      <c r="K1951" s="325" t="s">
        <v>479</v>
      </c>
      <c r="L1951" s="325" t="s">
        <v>485</v>
      </c>
      <c r="M1951" s="325" t="str">
        <f t="shared" si="61"/>
        <v>Time in service30 years or more</v>
      </c>
      <c r="N1951" s="325">
        <v>6.1</v>
      </c>
      <c r="O1951" s="325">
        <v>2.8</v>
      </c>
      <c r="P1951" s="325">
        <v>7</v>
      </c>
      <c r="Q1951" s="325">
        <v>3.1</v>
      </c>
    </row>
    <row r="1952" spans="1:17" x14ac:dyDescent="0.25">
      <c r="A1952" s="325">
        <v>201718</v>
      </c>
      <c r="B1952" s="325" t="s">
        <v>144</v>
      </c>
      <c r="C1952" s="325" t="s">
        <v>123</v>
      </c>
      <c r="D1952" s="325" t="s">
        <v>38</v>
      </c>
      <c r="E1952" s="325" t="s">
        <v>140</v>
      </c>
      <c r="F1952" s="325" t="s">
        <v>141</v>
      </c>
      <c r="G1952" s="325">
        <v>207</v>
      </c>
      <c r="H1952" s="325" t="s">
        <v>377</v>
      </c>
      <c r="I1952" s="325" t="s">
        <v>378</v>
      </c>
      <c r="J1952" s="325" t="str">
        <f t="shared" si="60"/>
        <v>CharKensington and ChelseaTime in serviceLess than 2 yearsTime in serviceLess than 2 years</v>
      </c>
      <c r="K1952" s="325" t="s">
        <v>479</v>
      </c>
      <c r="L1952" s="325" t="s">
        <v>480</v>
      </c>
      <c r="M1952" s="325" t="str">
        <f t="shared" si="61"/>
        <v>Time in serviceLess than 2 years</v>
      </c>
      <c r="N1952" s="325">
        <v>46.2</v>
      </c>
      <c r="O1952" s="325">
        <v>32.299999999999997</v>
      </c>
      <c r="P1952" s="325">
        <v>48</v>
      </c>
      <c r="Q1952" s="325">
        <v>31.8</v>
      </c>
    </row>
    <row r="1953" spans="1:17" x14ac:dyDescent="0.25">
      <c r="A1953" s="325">
        <v>201718</v>
      </c>
      <c r="B1953" s="325" t="s">
        <v>144</v>
      </c>
      <c r="C1953" s="325" t="s">
        <v>123</v>
      </c>
      <c r="D1953" s="325" t="s">
        <v>38</v>
      </c>
      <c r="E1953" s="325" t="s">
        <v>140</v>
      </c>
      <c r="F1953" s="325" t="s">
        <v>141</v>
      </c>
      <c r="G1953" s="325">
        <v>207</v>
      </c>
      <c r="H1953" s="325" t="s">
        <v>377</v>
      </c>
      <c r="I1953" s="325" t="s">
        <v>378</v>
      </c>
      <c r="J1953" s="325" t="str">
        <f t="shared" si="60"/>
        <v>CharKensington and ChelseaTime in service2 years or more but less than 5 yearsTime in service2 years or more but less than 5 years</v>
      </c>
      <c r="K1953" s="325" t="s">
        <v>479</v>
      </c>
      <c r="L1953" s="325" t="s">
        <v>481</v>
      </c>
      <c r="M1953" s="325" t="str">
        <f t="shared" si="61"/>
        <v>Time in service2 years or more but less than 5 years</v>
      </c>
      <c r="N1953" s="325">
        <v>38.299999999999997</v>
      </c>
      <c r="O1953" s="325">
        <v>26.8</v>
      </c>
      <c r="P1953" s="325">
        <v>39</v>
      </c>
      <c r="Q1953" s="325">
        <v>25.8</v>
      </c>
    </row>
    <row r="1954" spans="1:17" x14ac:dyDescent="0.25">
      <c r="A1954" s="325">
        <v>201718</v>
      </c>
      <c r="B1954" s="325" t="s">
        <v>144</v>
      </c>
      <c r="C1954" s="325" t="s">
        <v>123</v>
      </c>
      <c r="D1954" s="325" t="s">
        <v>38</v>
      </c>
      <c r="E1954" s="325" t="s">
        <v>140</v>
      </c>
      <c r="F1954" s="325" t="s">
        <v>141</v>
      </c>
      <c r="G1954" s="325">
        <v>207</v>
      </c>
      <c r="H1954" s="325" t="s">
        <v>377</v>
      </c>
      <c r="I1954" s="325" t="s">
        <v>378</v>
      </c>
      <c r="J1954" s="325" t="str">
        <f t="shared" si="60"/>
        <v>CharKensington and ChelseaTime in service5 years or more but less than 10 yearsTime in service5 years or more but less than 10 years</v>
      </c>
      <c r="K1954" s="325" t="s">
        <v>479</v>
      </c>
      <c r="L1954" s="325" t="s">
        <v>482</v>
      </c>
      <c r="M1954" s="325" t="str">
        <f t="shared" si="61"/>
        <v>Time in service5 years or more but less than 10 years</v>
      </c>
      <c r="N1954" s="325">
        <v>20.6</v>
      </c>
      <c r="O1954" s="325">
        <v>14.4</v>
      </c>
      <c r="P1954" s="325">
        <v>22</v>
      </c>
      <c r="Q1954" s="325">
        <v>14.6</v>
      </c>
    </row>
    <row r="1955" spans="1:17" x14ac:dyDescent="0.25">
      <c r="A1955" s="325">
        <v>201718</v>
      </c>
      <c r="B1955" s="325" t="s">
        <v>144</v>
      </c>
      <c r="C1955" s="325" t="s">
        <v>123</v>
      </c>
      <c r="D1955" s="325" t="s">
        <v>38</v>
      </c>
      <c r="E1955" s="325" t="s">
        <v>140</v>
      </c>
      <c r="F1955" s="325" t="s">
        <v>141</v>
      </c>
      <c r="G1955" s="325">
        <v>207</v>
      </c>
      <c r="H1955" s="325" t="s">
        <v>377</v>
      </c>
      <c r="I1955" s="325" t="s">
        <v>378</v>
      </c>
      <c r="J1955" s="325" t="str">
        <f t="shared" si="60"/>
        <v>CharKensington and ChelseaTime in service10 years or more but less than 20 yearsTime in service10 years or more but less than 20 years</v>
      </c>
      <c r="K1955" s="325" t="s">
        <v>479</v>
      </c>
      <c r="L1955" s="325" t="s">
        <v>483</v>
      </c>
      <c r="M1955" s="325" t="str">
        <f t="shared" si="61"/>
        <v>Time in service10 years or more but less than 20 years</v>
      </c>
      <c r="N1955" s="325">
        <v>30.6</v>
      </c>
      <c r="O1955" s="325">
        <v>21.4</v>
      </c>
      <c r="P1955" s="325">
        <v>33</v>
      </c>
      <c r="Q1955" s="325">
        <v>21.9</v>
      </c>
    </row>
    <row r="1956" spans="1:17" x14ac:dyDescent="0.25">
      <c r="A1956" s="325">
        <v>201718</v>
      </c>
      <c r="B1956" s="325" t="s">
        <v>144</v>
      </c>
      <c r="C1956" s="325" t="s">
        <v>123</v>
      </c>
      <c r="D1956" s="325" t="s">
        <v>38</v>
      </c>
      <c r="E1956" s="325" t="s">
        <v>140</v>
      </c>
      <c r="F1956" s="325" t="s">
        <v>141</v>
      </c>
      <c r="G1956" s="325">
        <v>207</v>
      </c>
      <c r="H1956" s="325" t="s">
        <v>377</v>
      </c>
      <c r="I1956" s="325" t="s">
        <v>378</v>
      </c>
      <c r="J1956" s="325" t="str">
        <f t="shared" si="60"/>
        <v>CharKensington and ChelseaTime in service20 years or more but less than 30 yearsTime in service20 years or more but less than 30 years</v>
      </c>
      <c r="K1956" s="325" t="s">
        <v>479</v>
      </c>
      <c r="L1956" s="325" t="s">
        <v>484</v>
      </c>
      <c r="M1956" s="325" t="str">
        <f t="shared" si="61"/>
        <v>Time in service20 years or more but less than 30 years</v>
      </c>
      <c r="N1956" s="325">
        <v>6.2</v>
      </c>
      <c r="O1956" s="325">
        <v>4.3</v>
      </c>
      <c r="P1956" s="325">
        <v>7</v>
      </c>
      <c r="Q1956" s="325">
        <v>4.5999999999999996</v>
      </c>
    </row>
    <row r="1957" spans="1:17" x14ac:dyDescent="0.25">
      <c r="A1957" s="325">
        <v>201718</v>
      </c>
      <c r="B1957" s="325" t="s">
        <v>144</v>
      </c>
      <c r="C1957" s="325" t="s">
        <v>123</v>
      </c>
      <c r="D1957" s="325" t="s">
        <v>38</v>
      </c>
      <c r="E1957" s="325" t="s">
        <v>140</v>
      </c>
      <c r="F1957" s="325" t="s">
        <v>141</v>
      </c>
      <c r="G1957" s="325">
        <v>207</v>
      </c>
      <c r="H1957" s="325" t="s">
        <v>377</v>
      </c>
      <c r="I1957" s="325" t="s">
        <v>378</v>
      </c>
      <c r="J1957" s="325" t="str">
        <f t="shared" si="60"/>
        <v>CharKensington and ChelseaTime in service30 years or moreTime in service30 years or more</v>
      </c>
      <c r="K1957" s="325" t="s">
        <v>479</v>
      </c>
      <c r="L1957" s="325" t="s">
        <v>485</v>
      </c>
      <c r="M1957" s="325" t="str">
        <f t="shared" si="61"/>
        <v>Time in service30 years or more</v>
      </c>
      <c r="N1957" s="325">
        <v>1.2</v>
      </c>
      <c r="O1957" s="325">
        <v>0.8</v>
      </c>
      <c r="P1957" s="325">
        <v>2</v>
      </c>
      <c r="Q1957" s="325">
        <v>1.3</v>
      </c>
    </row>
    <row r="1958" spans="1:17" x14ac:dyDescent="0.25">
      <c r="A1958" s="325">
        <v>201718</v>
      </c>
      <c r="B1958" s="325" t="s">
        <v>144</v>
      </c>
      <c r="C1958" s="325" t="s">
        <v>123</v>
      </c>
      <c r="D1958" s="325" t="s">
        <v>38</v>
      </c>
      <c r="E1958" s="325" t="s">
        <v>140</v>
      </c>
      <c r="F1958" s="325" t="s">
        <v>141</v>
      </c>
      <c r="G1958" s="325">
        <v>208</v>
      </c>
      <c r="H1958" s="325" t="s">
        <v>379</v>
      </c>
      <c r="I1958" s="325" t="s">
        <v>380</v>
      </c>
      <c r="J1958" s="325" t="str">
        <f t="shared" si="60"/>
        <v>CharLambethTime in serviceLess than 2 yearsTime in serviceLess than 2 years</v>
      </c>
      <c r="K1958" s="325" t="s">
        <v>479</v>
      </c>
      <c r="L1958" s="325" t="s">
        <v>480</v>
      </c>
      <c r="M1958" s="325" t="str">
        <f t="shared" si="61"/>
        <v>Time in serviceLess than 2 years</v>
      </c>
      <c r="N1958" s="325">
        <v>74</v>
      </c>
      <c r="O1958" s="325">
        <v>45.6</v>
      </c>
      <c r="P1958" s="325">
        <v>75</v>
      </c>
      <c r="Q1958" s="325">
        <v>45.2</v>
      </c>
    </row>
    <row r="1959" spans="1:17" x14ac:dyDescent="0.25">
      <c r="A1959" s="325">
        <v>201718</v>
      </c>
      <c r="B1959" s="325" t="s">
        <v>144</v>
      </c>
      <c r="C1959" s="325" t="s">
        <v>123</v>
      </c>
      <c r="D1959" s="325" t="s">
        <v>38</v>
      </c>
      <c r="E1959" s="325" t="s">
        <v>140</v>
      </c>
      <c r="F1959" s="325" t="s">
        <v>141</v>
      </c>
      <c r="G1959" s="325">
        <v>208</v>
      </c>
      <c r="H1959" s="325" t="s">
        <v>379</v>
      </c>
      <c r="I1959" s="325" t="s">
        <v>380</v>
      </c>
      <c r="J1959" s="325" t="str">
        <f t="shared" si="60"/>
        <v>CharLambethTime in service2 years or more but less than 5 yearsTime in service2 years or more but less than 5 years</v>
      </c>
      <c r="K1959" s="325" t="s">
        <v>479</v>
      </c>
      <c r="L1959" s="325" t="s">
        <v>481</v>
      </c>
      <c r="M1959" s="325" t="str">
        <f t="shared" si="61"/>
        <v>Time in service2 years or more but less than 5 years</v>
      </c>
      <c r="N1959" s="325">
        <v>21.8</v>
      </c>
      <c r="O1959" s="325">
        <v>13.4</v>
      </c>
      <c r="P1959" s="325">
        <v>22</v>
      </c>
      <c r="Q1959" s="325">
        <v>13.3</v>
      </c>
    </row>
    <row r="1960" spans="1:17" x14ac:dyDescent="0.25">
      <c r="A1960" s="325">
        <v>201718</v>
      </c>
      <c r="B1960" s="325" t="s">
        <v>144</v>
      </c>
      <c r="C1960" s="325" t="s">
        <v>123</v>
      </c>
      <c r="D1960" s="325" t="s">
        <v>38</v>
      </c>
      <c r="E1960" s="325" t="s">
        <v>140</v>
      </c>
      <c r="F1960" s="325" t="s">
        <v>141</v>
      </c>
      <c r="G1960" s="325">
        <v>208</v>
      </c>
      <c r="H1960" s="325" t="s">
        <v>379</v>
      </c>
      <c r="I1960" s="325" t="s">
        <v>380</v>
      </c>
      <c r="J1960" s="325" t="str">
        <f t="shared" si="60"/>
        <v>CharLambethTime in service5 years or more but less than 10 yearsTime in service5 years or more but less than 10 years</v>
      </c>
      <c r="K1960" s="325" t="s">
        <v>479</v>
      </c>
      <c r="L1960" s="325" t="s">
        <v>482</v>
      </c>
      <c r="M1960" s="325" t="str">
        <f t="shared" si="61"/>
        <v>Time in service5 years or more but less than 10 years</v>
      </c>
      <c r="N1960" s="325">
        <v>30</v>
      </c>
      <c r="O1960" s="325">
        <v>18.5</v>
      </c>
      <c r="P1960" s="325">
        <v>31</v>
      </c>
      <c r="Q1960" s="325">
        <v>18.7</v>
      </c>
    </row>
    <row r="1961" spans="1:17" x14ac:dyDescent="0.25">
      <c r="A1961" s="325">
        <v>201718</v>
      </c>
      <c r="B1961" s="325" t="s">
        <v>144</v>
      </c>
      <c r="C1961" s="325" t="s">
        <v>123</v>
      </c>
      <c r="D1961" s="325" t="s">
        <v>38</v>
      </c>
      <c r="E1961" s="325" t="s">
        <v>140</v>
      </c>
      <c r="F1961" s="325" t="s">
        <v>141</v>
      </c>
      <c r="G1961" s="325">
        <v>208</v>
      </c>
      <c r="H1961" s="325" t="s">
        <v>379</v>
      </c>
      <c r="I1961" s="325" t="s">
        <v>380</v>
      </c>
      <c r="J1961" s="325" t="str">
        <f t="shared" si="60"/>
        <v>CharLambethTime in service10 years or more but less than 20 yearsTime in service10 years or more but less than 20 years</v>
      </c>
      <c r="K1961" s="325" t="s">
        <v>479</v>
      </c>
      <c r="L1961" s="325" t="s">
        <v>483</v>
      </c>
      <c r="M1961" s="325" t="str">
        <f t="shared" si="61"/>
        <v>Time in service10 years or more but less than 20 years</v>
      </c>
      <c r="N1961" s="325">
        <v>27.4</v>
      </c>
      <c r="O1961" s="325">
        <v>16.899999999999999</v>
      </c>
      <c r="P1961" s="325">
        <v>28</v>
      </c>
      <c r="Q1961" s="325">
        <v>16.899999999999999</v>
      </c>
    </row>
    <row r="1962" spans="1:17" x14ac:dyDescent="0.25">
      <c r="A1962" s="325">
        <v>201718</v>
      </c>
      <c r="B1962" s="325" t="s">
        <v>144</v>
      </c>
      <c r="C1962" s="325" t="s">
        <v>123</v>
      </c>
      <c r="D1962" s="325" t="s">
        <v>38</v>
      </c>
      <c r="E1962" s="325" t="s">
        <v>140</v>
      </c>
      <c r="F1962" s="325" t="s">
        <v>141</v>
      </c>
      <c r="G1962" s="325">
        <v>208</v>
      </c>
      <c r="H1962" s="325" t="s">
        <v>379</v>
      </c>
      <c r="I1962" s="325" t="s">
        <v>380</v>
      </c>
      <c r="J1962" s="325" t="str">
        <f t="shared" si="60"/>
        <v>CharLambethTime in service20 years or more but less than 30 yearsTime in service20 years or more but less than 30 years</v>
      </c>
      <c r="K1962" s="325" t="s">
        <v>479</v>
      </c>
      <c r="L1962" s="325" t="s">
        <v>484</v>
      </c>
      <c r="M1962" s="325" t="str">
        <f t="shared" si="61"/>
        <v>Time in service20 years or more but less than 30 years</v>
      </c>
      <c r="N1962" s="325">
        <v>7.1</v>
      </c>
      <c r="O1962" s="325">
        <v>4.4000000000000004</v>
      </c>
      <c r="P1962" s="325">
        <v>8</v>
      </c>
      <c r="Q1962" s="325">
        <v>4.8</v>
      </c>
    </row>
    <row r="1963" spans="1:17" x14ac:dyDescent="0.25">
      <c r="A1963" s="325">
        <v>201718</v>
      </c>
      <c r="B1963" s="325" t="s">
        <v>144</v>
      </c>
      <c r="C1963" s="325" t="s">
        <v>123</v>
      </c>
      <c r="D1963" s="325" t="s">
        <v>38</v>
      </c>
      <c r="E1963" s="325" t="s">
        <v>140</v>
      </c>
      <c r="F1963" s="325" t="s">
        <v>141</v>
      </c>
      <c r="G1963" s="325">
        <v>208</v>
      </c>
      <c r="H1963" s="325" t="s">
        <v>379</v>
      </c>
      <c r="I1963" s="325" t="s">
        <v>380</v>
      </c>
      <c r="J1963" s="325" t="str">
        <f t="shared" si="60"/>
        <v>CharLambethTime in service30 years or moreTime in service30 years or more</v>
      </c>
      <c r="K1963" s="325" t="s">
        <v>479</v>
      </c>
      <c r="L1963" s="325" t="s">
        <v>485</v>
      </c>
      <c r="M1963" s="325" t="str">
        <f t="shared" si="61"/>
        <v>Time in service30 years or more</v>
      </c>
      <c r="N1963" s="325">
        <v>2</v>
      </c>
      <c r="O1963" s="325">
        <v>1.2</v>
      </c>
      <c r="P1963" s="325">
        <v>2</v>
      </c>
      <c r="Q1963" s="325">
        <v>1.2</v>
      </c>
    </row>
    <row r="1964" spans="1:17" x14ac:dyDescent="0.25">
      <c r="A1964" s="325">
        <v>201718</v>
      </c>
      <c r="B1964" s="325" t="s">
        <v>144</v>
      </c>
      <c r="C1964" s="325" t="s">
        <v>123</v>
      </c>
      <c r="D1964" s="325" t="s">
        <v>38</v>
      </c>
      <c r="E1964" s="325" t="s">
        <v>140</v>
      </c>
      <c r="F1964" s="325" t="s">
        <v>141</v>
      </c>
      <c r="G1964" s="325">
        <v>209</v>
      </c>
      <c r="H1964" s="325" t="s">
        <v>381</v>
      </c>
      <c r="I1964" s="325" t="s">
        <v>382</v>
      </c>
      <c r="J1964" s="325" t="str">
        <f t="shared" si="60"/>
        <v>CharLewishamTime in serviceLess than 2 yearsTime in serviceLess than 2 years</v>
      </c>
      <c r="K1964" s="325" t="s">
        <v>479</v>
      </c>
      <c r="L1964" s="325" t="s">
        <v>480</v>
      </c>
      <c r="M1964" s="325" t="str">
        <f t="shared" si="61"/>
        <v>Time in serviceLess than 2 years</v>
      </c>
      <c r="N1964" s="325">
        <v>89.1</v>
      </c>
      <c r="O1964" s="325">
        <v>58.1</v>
      </c>
      <c r="P1964" s="325">
        <v>91</v>
      </c>
      <c r="Q1964" s="325">
        <v>55.5</v>
      </c>
    </row>
    <row r="1965" spans="1:17" x14ac:dyDescent="0.25">
      <c r="A1965" s="325">
        <v>201718</v>
      </c>
      <c r="B1965" s="325" t="s">
        <v>144</v>
      </c>
      <c r="C1965" s="325" t="s">
        <v>123</v>
      </c>
      <c r="D1965" s="325" t="s">
        <v>38</v>
      </c>
      <c r="E1965" s="325" t="s">
        <v>140</v>
      </c>
      <c r="F1965" s="325" t="s">
        <v>141</v>
      </c>
      <c r="G1965" s="325">
        <v>209</v>
      </c>
      <c r="H1965" s="325" t="s">
        <v>381</v>
      </c>
      <c r="I1965" s="325" t="s">
        <v>382</v>
      </c>
      <c r="J1965" s="325" t="str">
        <f t="shared" si="60"/>
        <v>CharLewishamTime in service2 years or more but less than 5 yearsTime in service2 years or more but less than 5 years</v>
      </c>
      <c r="K1965" s="325" t="s">
        <v>479</v>
      </c>
      <c r="L1965" s="325" t="s">
        <v>481</v>
      </c>
      <c r="M1965" s="325" t="str">
        <f t="shared" si="61"/>
        <v>Time in service2 years or more but less than 5 years</v>
      </c>
      <c r="N1965" s="325">
        <v>39.6</v>
      </c>
      <c r="O1965" s="325">
        <v>25.8</v>
      </c>
      <c r="P1965" s="325">
        <v>42</v>
      </c>
      <c r="Q1965" s="325">
        <v>25.6</v>
      </c>
    </row>
    <row r="1966" spans="1:17" x14ac:dyDescent="0.25">
      <c r="A1966" s="325">
        <v>201718</v>
      </c>
      <c r="B1966" s="325" t="s">
        <v>144</v>
      </c>
      <c r="C1966" s="325" t="s">
        <v>123</v>
      </c>
      <c r="D1966" s="325" t="s">
        <v>38</v>
      </c>
      <c r="E1966" s="325" t="s">
        <v>140</v>
      </c>
      <c r="F1966" s="325" t="s">
        <v>141</v>
      </c>
      <c r="G1966" s="325">
        <v>209</v>
      </c>
      <c r="H1966" s="325" t="s">
        <v>381</v>
      </c>
      <c r="I1966" s="325" t="s">
        <v>382</v>
      </c>
      <c r="J1966" s="325" t="str">
        <f t="shared" si="60"/>
        <v>CharLewishamTime in service5 years or more but less than 10 yearsTime in service5 years or more but less than 10 years</v>
      </c>
      <c r="K1966" s="325" t="s">
        <v>479</v>
      </c>
      <c r="L1966" s="325" t="s">
        <v>482</v>
      </c>
      <c r="M1966" s="325" t="str">
        <f t="shared" si="61"/>
        <v>Time in service5 years or more but less than 10 years</v>
      </c>
      <c r="N1966" s="325">
        <v>17.3</v>
      </c>
      <c r="O1966" s="325">
        <v>11.3</v>
      </c>
      <c r="P1966" s="325">
        <v>22</v>
      </c>
      <c r="Q1966" s="325">
        <v>13.4</v>
      </c>
    </row>
    <row r="1967" spans="1:17" x14ac:dyDescent="0.25">
      <c r="A1967" s="325">
        <v>201718</v>
      </c>
      <c r="B1967" s="325" t="s">
        <v>144</v>
      </c>
      <c r="C1967" s="325" t="s">
        <v>123</v>
      </c>
      <c r="D1967" s="325" t="s">
        <v>38</v>
      </c>
      <c r="E1967" s="325" t="s">
        <v>140</v>
      </c>
      <c r="F1967" s="325" t="s">
        <v>141</v>
      </c>
      <c r="G1967" s="325">
        <v>209</v>
      </c>
      <c r="H1967" s="325" t="s">
        <v>381</v>
      </c>
      <c r="I1967" s="325" t="s">
        <v>382</v>
      </c>
      <c r="J1967" s="325" t="str">
        <f t="shared" si="60"/>
        <v>CharLewishamTime in service10 years or more but less than 20 yearsTime in service10 years or more but less than 20 years</v>
      </c>
      <c r="K1967" s="325" t="s">
        <v>479</v>
      </c>
      <c r="L1967" s="325" t="s">
        <v>483</v>
      </c>
      <c r="M1967" s="325" t="str">
        <f t="shared" si="61"/>
        <v>Time in service10 years or more but less than 20 years</v>
      </c>
      <c r="N1967" s="325">
        <v>7.4</v>
      </c>
      <c r="O1967" s="325">
        <v>4.8</v>
      </c>
      <c r="P1967" s="325">
        <v>9</v>
      </c>
      <c r="Q1967" s="325">
        <v>5.5</v>
      </c>
    </row>
    <row r="1968" spans="1:17" x14ac:dyDescent="0.25">
      <c r="A1968" s="325">
        <v>201718</v>
      </c>
      <c r="B1968" s="325" t="s">
        <v>144</v>
      </c>
      <c r="C1968" s="325" t="s">
        <v>123</v>
      </c>
      <c r="D1968" s="325" t="s">
        <v>38</v>
      </c>
      <c r="E1968" s="325" t="s">
        <v>140</v>
      </c>
      <c r="F1968" s="325" t="s">
        <v>141</v>
      </c>
      <c r="G1968" s="325">
        <v>209</v>
      </c>
      <c r="H1968" s="325" t="s">
        <v>381</v>
      </c>
      <c r="I1968" s="325" t="s">
        <v>382</v>
      </c>
      <c r="J1968" s="325" t="str">
        <f t="shared" si="60"/>
        <v>CharLewishamTime in service20 years or more but less than 30 yearsTime in service20 years or more but less than 30 years</v>
      </c>
      <c r="K1968" s="325" t="s">
        <v>479</v>
      </c>
      <c r="L1968" s="325" t="s">
        <v>484</v>
      </c>
      <c r="M1968" s="325" t="str">
        <f t="shared" si="61"/>
        <v>Time in service20 years or more but less than 30 years</v>
      </c>
      <c r="N1968" s="325">
        <v>0</v>
      </c>
      <c r="O1968" s="325">
        <v>0</v>
      </c>
      <c r="P1968" s="325">
        <v>0</v>
      </c>
      <c r="Q1968" s="325">
        <v>0</v>
      </c>
    </row>
    <row r="1969" spans="1:17" x14ac:dyDescent="0.25">
      <c r="A1969" s="325">
        <v>201718</v>
      </c>
      <c r="B1969" s="325" t="s">
        <v>144</v>
      </c>
      <c r="C1969" s="325" t="s">
        <v>123</v>
      </c>
      <c r="D1969" s="325" t="s">
        <v>38</v>
      </c>
      <c r="E1969" s="325" t="s">
        <v>140</v>
      </c>
      <c r="F1969" s="325" t="s">
        <v>141</v>
      </c>
      <c r="G1969" s="325">
        <v>209</v>
      </c>
      <c r="H1969" s="325" t="s">
        <v>381</v>
      </c>
      <c r="I1969" s="325" t="s">
        <v>382</v>
      </c>
      <c r="J1969" s="325" t="str">
        <f t="shared" si="60"/>
        <v>CharLewishamTime in service30 years or moreTime in service30 years or more</v>
      </c>
      <c r="K1969" s="325" t="s">
        <v>479</v>
      </c>
      <c r="L1969" s="325" t="s">
        <v>485</v>
      </c>
      <c r="M1969" s="325" t="str">
        <f t="shared" si="61"/>
        <v>Time in service30 years or more</v>
      </c>
      <c r="N1969" s="325">
        <v>0</v>
      </c>
      <c r="O1969" s="325">
        <v>0</v>
      </c>
      <c r="P1969" s="325">
        <v>0</v>
      </c>
      <c r="Q1969" s="325">
        <v>0</v>
      </c>
    </row>
    <row r="1970" spans="1:17" x14ac:dyDescent="0.25">
      <c r="A1970" s="325">
        <v>201718</v>
      </c>
      <c r="B1970" s="325" t="s">
        <v>144</v>
      </c>
      <c r="C1970" s="325" t="s">
        <v>123</v>
      </c>
      <c r="D1970" s="325" t="s">
        <v>38</v>
      </c>
      <c r="E1970" s="325" t="s">
        <v>140</v>
      </c>
      <c r="F1970" s="325" t="s">
        <v>141</v>
      </c>
      <c r="G1970" s="325">
        <v>316</v>
      </c>
      <c r="H1970" s="325" t="s">
        <v>383</v>
      </c>
      <c r="I1970" s="325" t="s">
        <v>384</v>
      </c>
      <c r="J1970" s="325" t="str">
        <f t="shared" si="60"/>
        <v>CharNewhamTime in serviceLess than 2 yearsTime in serviceLess than 2 years</v>
      </c>
      <c r="K1970" s="325" t="s">
        <v>479</v>
      </c>
      <c r="L1970" s="325" t="s">
        <v>480</v>
      </c>
      <c r="M1970" s="325" t="str">
        <f t="shared" si="61"/>
        <v>Time in serviceLess than 2 years</v>
      </c>
      <c r="N1970" s="325">
        <v>60.3</v>
      </c>
      <c r="O1970" s="325">
        <v>37.4</v>
      </c>
      <c r="P1970" s="325">
        <v>60</v>
      </c>
      <c r="Q1970" s="325">
        <v>36.6</v>
      </c>
    </row>
    <row r="1971" spans="1:17" x14ac:dyDescent="0.25">
      <c r="A1971" s="325">
        <v>201718</v>
      </c>
      <c r="B1971" s="325" t="s">
        <v>144</v>
      </c>
      <c r="C1971" s="325" t="s">
        <v>123</v>
      </c>
      <c r="D1971" s="325" t="s">
        <v>38</v>
      </c>
      <c r="E1971" s="325" t="s">
        <v>140</v>
      </c>
      <c r="F1971" s="325" t="s">
        <v>141</v>
      </c>
      <c r="G1971" s="325">
        <v>316</v>
      </c>
      <c r="H1971" s="325" t="s">
        <v>383</v>
      </c>
      <c r="I1971" s="325" t="s">
        <v>384</v>
      </c>
      <c r="J1971" s="325" t="str">
        <f t="shared" si="60"/>
        <v>CharNewhamTime in service2 years or more but less than 5 yearsTime in service2 years or more but less than 5 years</v>
      </c>
      <c r="K1971" s="325" t="s">
        <v>479</v>
      </c>
      <c r="L1971" s="325" t="s">
        <v>481</v>
      </c>
      <c r="M1971" s="325" t="str">
        <f t="shared" si="61"/>
        <v>Time in service2 years or more but less than 5 years</v>
      </c>
      <c r="N1971" s="325">
        <v>44.1</v>
      </c>
      <c r="O1971" s="325">
        <v>27.4</v>
      </c>
      <c r="P1971" s="325">
        <v>45</v>
      </c>
      <c r="Q1971" s="325">
        <v>27.4</v>
      </c>
    </row>
    <row r="1972" spans="1:17" x14ac:dyDescent="0.25">
      <c r="A1972" s="325">
        <v>201718</v>
      </c>
      <c r="B1972" s="325" t="s">
        <v>144</v>
      </c>
      <c r="C1972" s="325" t="s">
        <v>123</v>
      </c>
      <c r="D1972" s="325" t="s">
        <v>38</v>
      </c>
      <c r="E1972" s="325" t="s">
        <v>140</v>
      </c>
      <c r="F1972" s="325" t="s">
        <v>141</v>
      </c>
      <c r="G1972" s="325">
        <v>316</v>
      </c>
      <c r="H1972" s="325" t="s">
        <v>383</v>
      </c>
      <c r="I1972" s="325" t="s">
        <v>384</v>
      </c>
      <c r="J1972" s="325" t="str">
        <f t="shared" si="60"/>
        <v>CharNewhamTime in service5 years or more but less than 10 yearsTime in service5 years or more but less than 10 years</v>
      </c>
      <c r="K1972" s="325" t="s">
        <v>479</v>
      </c>
      <c r="L1972" s="325" t="s">
        <v>482</v>
      </c>
      <c r="M1972" s="325" t="str">
        <f t="shared" si="61"/>
        <v>Time in service5 years or more but less than 10 years</v>
      </c>
      <c r="N1972" s="325">
        <v>21.5</v>
      </c>
      <c r="O1972" s="325">
        <v>13.3</v>
      </c>
      <c r="P1972" s="325">
        <v>22</v>
      </c>
      <c r="Q1972" s="325">
        <v>13.4</v>
      </c>
    </row>
    <row r="1973" spans="1:17" x14ac:dyDescent="0.25">
      <c r="A1973" s="325">
        <v>201718</v>
      </c>
      <c r="B1973" s="325" t="s">
        <v>144</v>
      </c>
      <c r="C1973" s="325" t="s">
        <v>123</v>
      </c>
      <c r="D1973" s="325" t="s">
        <v>38</v>
      </c>
      <c r="E1973" s="325" t="s">
        <v>140</v>
      </c>
      <c r="F1973" s="325" t="s">
        <v>141</v>
      </c>
      <c r="G1973" s="325">
        <v>316</v>
      </c>
      <c r="H1973" s="325" t="s">
        <v>383</v>
      </c>
      <c r="I1973" s="325" t="s">
        <v>384</v>
      </c>
      <c r="J1973" s="325" t="str">
        <f t="shared" si="60"/>
        <v>CharNewhamTime in service10 years or more but less than 20 yearsTime in service10 years or more but less than 20 years</v>
      </c>
      <c r="K1973" s="325" t="s">
        <v>479</v>
      </c>
      <c r="L1973" s="325" t="s">
        <v>483</v>
      </c>
      <c r="M1973" s="325" t="str">
        <f t="shared" si="61"/>
        <v>Time in service10 years or more but less than 20 years</v>
      </c>
      <c r="N1973" s="325">
        <v>21.5</v>
      </c>
      <c r="O1973" s="325">
        <v>13.3</v>
      </c>
      <c r="P1973" s="325">
        <v>22</v>
      </c>
      <c r="Q1973" s="325">
        <v>13.4</v>
      </c>
    </row>
    <row r="1974" spans="1:17" x14ac:dyDescent="0.25">
      <c r="A1974" s="325">
        <v>201718</v>
      </c>
      <c r="B1974" s="325" t="s">
        <v>144</v>
      </c>
      <c r="C1974" s="325" t="s">
        <v>123</v>
      </c>
      <c r="D1974" s="325" t="s">
        <v>38</v>
      </c>
      <c r="E1974" s="325" t="s">
        <v>140</v>
      </c>
      <c r="F1974" s="325" t="s">
        <v>141</v>
      </c>
      <c r="G1974" s="325">
        <v>316</v>
      </c>
      <c r="H1974" s="325" t="s">
        <v>383</v>
      </c>
      <c r="I1974" s="325" t="s">
        <v>384</v>
      </c>
      <c r="J1974" s="325" t="str">
        <f t="shared" si="60"/>
        <v>CharNewhamTime in service20 years or more but less than 30 yearsTime in service20 years or more but less than 30 years</v>
      </c>
      <c r="K1974" s="325" t="s">
        <v>479</v>
      </c>
      <c r="L1974" s="325" t="s">
        <v>484</v>
      </c>
      <c r="M1974" s="325" t="str">
        <f t="shared" si="61"/>
        <v>Time in service20 years or more but less than 30 years</v>
      </c>
      <c r="N1974" s="325">
        <v>11</v>
      </c>
      <c r="O1974" s="325">
        <v>6.8</v>
      </c>
      <c r="P1974" s="325">
        <v>12</v>
      </c>
      <c r="Q1974" s="325">
        <v>7.3</v>
      </c>
    </row>
    <row r="1975" spans="1:17" x14ac:dyDescent="0.25">
      <c r="A1975" s="325">
        <v>201718</v>
      </c>
      <c r="B1975" s="325" t="s">
        <v>144</v>
      </c>
      <c r="C1975" s="325" t="s">
        <v>123</v>
      </c>
      <c r="D1975" s="325" t="s">
        <v>38</v>
      </c>
      <c r="E1975" s="325" t="s">
        <v>140</v>
      </c>
      <c r="F1975" s="325" t="s">
        <v>141</v>
      </c>
      <c r="G1975" s="325">
        <v>316</v>
      </c>
      <c r="H1975" s="325" t="s">
        <v>383</v>
      </c>
      <c r="I1975" s="325" t="s">
        <v>384</v>
      </c>
      <c r="J1975" s="325" t="str">
        <f t="shared" si="60"/>
        <v>CharNewhamTime in service30 years or moreTime in service30 years or more</v>
      </c>
      <c r="K1975" s="325" t="s">
        <v>479</v>
      </c>
      <c r="L1975" s="325" t="s">
        <v>485</v>
      </c>
      <c r="M1975" s="325" t="str">
        <f t="shared" si="61"/>
        <v>Time in service30 years or more</v>
      </c>
      <c r="N1975" s="325">
        <v>2.8</v>
      </c>
      <c r="O1975" s="325">
        <v>1.7</v>
      </c>
      <c r="P1975" s="325">
        <v>3</v>
      </c>
      <c r="Q1975" s="325">
        <v>1.8</v>
      </c>
    </row>
    <row r="1976" spans="1:17" x14ac:dyDescent="0.25">
      <c r="A1976" s="325">
        <v>201718</v>
      </c>
      <c r="B1976" s="325" t="s">
        <v>144</v>
      </c>
      <c r="C1976" s="325" t="s">
        <v>123</v>
      </c>
      <c r="D1976" s="325" t="s">
        <v>38</v>
      </c>
      <c r="E1976" s="325" t="s">
        <v>140</v>
      </c>
      <c r="F1976" s="325" t="s">
        <v>141</v>
      </c>
      <c r="G1976" s="325">
        <v>210</v>
      </c>
      <c r="H1976" s="325" t="s">
        <v>385</v>
      </c>
      <c r="I1976" s="325" t="s">
        <v>386</v>
      </c>
      <c r="J1976" s="325" t="str">
        <f t="shared" si="60"/>
        <v>CharSouthwarkTime in serviceLess than 2 yearsTime in serviceLess than 2 years</v>
      </c>
      <c r="K1976" s="325" t="s">
        <v>479</v>
      </c>
      <c r="L1976" s="325" t="s">
        <v>480</v>
      </c>
      <c r="M1976" s="325" t="str">
        <f t="shared" si="61"/>
        <v>Time in serviceLess than 2 years</v>
      </c>
      <c r="N1976" s="325">
        <v>51.4</v>
      </c>
      <c r="O1976" s="325">
        <v>22.4</v>
      </c>
      <c r="P1976" s="325">
        <v>53</v>
      </c>
      <c r="Q1976" s="325">
        <v>20.9</v>
      </c>
    </row>
    <row r="1977" spans="1:17" x14ac:dyDescent="0.25">
      <c r="A1977" s="325">
        <v>201718</v>
      </c>
      <c r="B1977" s="325" t="s">
        <v>144</v>
      </c>
      <c r="C1977" s="325" t="s">
        <v>123</v>
      </c>
      <c r="D1977" s="325" t="s">
        <v>38</v>
      </c>
      <c r="E1977" s="325" t="s">
        <v>140</v>
      </c>
      <c r="F1977" s="325" t="s">
        <v>141</v>
      </c>
      <c r="G1977" s="325">
        <v>210</v>
      </c>
      <c r="H1977" s="325" t="s">
        <v>385</v>
      </c>
      <c r="I1977" s="325" t="s">
        <v>386</v>
      </c>
      <c r="J1977" s="325" t="str">
        <f t="shared" si="60"/>
        <v>CharSouthwarkTime in service2 years or more but less than 5 yearsTime in service2 years or more but less than 5 years</v>
      </c>
      <c r="K1977" s="325" t="s">
        <v>479</v>
      </c>
      <c r="L1977" s="325" t="s">
        <v>481</v>
      </c>
      <c r="M1977" s="325" t="str">
        <f t="shared" si="61"/>
        <v>Time in service2 years or more but less than 5 years</v>
      </c>
      <c r="N1977" s="325">
        <v>46</v>
      </c>
      <c r="O1977" s="325">
        <v>20.100000000000001</v>
      </c>
      <c r="P1977" s="325">
        <v>51</v>
      </c>
      <c r="Q1977" s="325">
        <v>20.100000000000001</v>
      </c>
    </row>
    <row r="1978" spans="1:17" x14ac:dyDescent="0.25">
      <c r="A1978" s="325">
        <v>201718</v>
      </c>
      <c r="B1978" s="325" t="s">
        <v>144</v>
      </c>
      <c r="C1978" s="325" t="s">
        <v>123</v>
      </c>
      <c r="D1978" s="325" t="s">
        <v>38</v>
      </c>
      <c r="E1978" s="325" t="s">
        <v>140</v>
      </c>
      <c r="F1978" s="325" t="s">
        <v>141</v>
      </c>
      <c r="G1978" s="325">
        <v>210</v>
      </c>
      <c r="H1978" s="325" t="s">
        <v>385</v>
      </c>
      <c r="I1978" s="325" t="s">
        <v>386</v>
      </c>
      <c r="J1978" s="325" t="str">
        <f t="shared" si="60"/>
        <v>CharSouthwarkTime in service5 years or more but less than 10 yearsTime in service5 years or more but less than 10 years</v>
      </c>
      <c r="K1978" s="325" t="s">
        <v>479</v>
      </c>
      <c r="L1978" s="325" t="s">
        <v>482</v>
      </c>
      <c r="M1978" s="325" t="str">
        <f t="shared" si="61"/>
        <v>Time in service5 years or more but less than 10 years</v>
      </c>
      <c r="N1978" s="325">
        <v>45.1</v>
      </c>
      <c r="O1978" s="325">
        <v>19.7</v>
      </c>
      <c r="P1978" s="325">
        <v>52</v>
      </c>
      <c r="Q1978" s="325">
        <v>20.5</v>
      </c>
    </row>
    <row r="1979" spans="1:17" x14ac:dyDescent="0.25">
      <c r="A1979" s="325">
        <v>201718</v>
      </c>
      <c r="B1979" s="325" t="s">
        <v>144</v>
      </c>
      <c r="C1979" s="325" t="s">
        <v>123</v>
      </c>
      <c r="D1979" s="325" t="s">
        <v>38</v>
      </c>
      <c r="E1979" s="325" t="s">
        <v>140</v>
      </c>
      <c r="F1979" s="325" t="s">
        <v>141</v>
      </c>
      <c r="G1979" s="325">
        <v>210</v>
      </c>
      <c r="H1979" s="325" t="s">
        <v>385</v>
      </c>
      <c r="I1979" s="325" t="s">
        <v>386</v>
      </c>
      <c r="J1979" s="325" t="str">
        <f t="shared" si="60"/>
        <v>CharSouthwarkTime in service10 years or more but less than 20 yearsTime in service10 years or more but less than 20 years</v>
      </c>
      <c r="K1979" s="325" t="s">
        <v>479</v>
      </c>
      <c r="L1979" s="325" t="s">
        <v>483</v>
      </c>
      <c r="M1979" s="325" t="str">
        <f t="shared" si="61"/>
        <v>Time in service10 years or more but less than 20 years</v>
      </c>
      <c r="N1979" s="325">
        <v>62.9</v>
      </c>
      <c r="O1979" s="325">
        <v>27.4</v>
      </c>
      <c r="P1979" s="325">
        <v>71</v>
      </c>
      <c r="Q1979" s="325">
        <v>28</v>
      </c>
    </row>
    <row r="1980" spans="1:17" x14ac:dyDescent="0.25">
      <c r="A1980" s="325">
        <v>201718</v>
      </c>
      <c r="B1980" s="325" t="s">
        <v>144</v>
      </c>
      <c r="C1980" s="325" t="s">
        <v>123</v>
      </c>
      <c r="D1980" s="325" t="s">
        <v>38</v>
      </c>
      <c r="E1980" s="325" t="s">
        <v>140</v>
      </c>
      <c r="F1980" s="325" t="s">
        <v>141</v>
      </c>
      <c r="G1980" s="325">
        <v>210</v>
      </c>
      <c r="H1980" s="325" t="s">
        <v>385</v>
      </c>
      <c r="I1980" s="325" t="s">
        <v>386</v>
      </c>
      <c r="J1980" s="325" t="str">
        <f t="shared" si="60"/>
        <v>CharSouthwarkTime in service20 years or more but less than 30 yearsTime in service20 years or more but less than 30 years</v>
      </c>
      <c r="K1980" s="325" t="s">
        <v>479</v>
      </c>
      <c r="L1980" s="325" t="s">
        <v>484</v>
      </c>
      <c r="M1980" s="325" t="str">
        <f t="shared" si="61"/>
        <v>Time in service20 years or more but less than 30 years</v>
      </c>
      <c r="N1980" s="325">
        <v>10.6</v>
      </c>
      <c r="O1980" s="325">
        <v>4.5999999999999996</v>
      </c>
      <c r="P1980" s="325">
        <v>12</v>
      </c>
      <c r="Q1980" s="325">
        <v>4.7</v>
      </c>
    </row>
    <row r="1981" spans="1:17" x14ac:dyDescent="0.25">
      <c r="A1981" s="325">
        <v>201718</v>
      </c>
      <c r="B1981" s="325" t="s">
        <v>144</v>
      </c>
      <c r="C1981" s="325" t="s">
        <v>123</v>
      </c>
      <c r="D1981" s="325" t="s">
        <v>38</v>
      </c>
      <c r="E1981" s="325" t="s">
        <v>140</v>
      </c>
      <c r="F1981" s="325" t="s">
        <v>141</v>
      </c>
      <c r="G1981" s="325">
        <v>210</v>
      </c>
      <c r="H1981" s="325" t="s">
        <v>385</v>
      </c>
      <c r="I1981" s="325" t="s">
        <v>386</v>
      </c>
      <c r="J1981" s="325" t="str">
        <f t="shared" si="60"/>
        <v>CharSouthwarkTime in service30 years or moreTime in service30 years or more</v>
      </c>
      <c r="K1981" s="325" t="s">
        <v>479</v>
      </c>
      <c r="L1981" s="325" t="s">
        <v>485</v>
      </c>
      <c r="M1981" s="325" t="str">
        <f t="shared" si="61"/>
        <v>Time in service30 years or more</v>
      </c>
      <c r="N1981" s="325">
        <v>13.2</v>
      </c>
      <c r="O1981" s="325">
        <v>5.8</v>
      </c>
      <c r="P1981" s="325">
        <v>15</v>
      </c>
      <c r="Q1981" s="325">
        <v>5.9</v>
      </c>
    </row>
    <row r="1982" spans="1:17" x14ac:dyDescent="0.25">
      <c r="A1982" s="325">
        <v>201718</v>
      </c>
      <c r="B1982" s="325" t="s">
        <v>144</v>
      </c>
      <c r="C1982" s="325" t="s">
        <v>123</v>
      </c>
      <c r="D1982" s="325" t="s">
        <v>38</v>
      </c>
      <c r="E1982" s="325" t="s">
        <v>140</v>
      </c>
      <c r="F1982" s="325" t="s">
        <v>141</v>
      </c>
      <c r="G1982" s="325">
        <v>211</v>
      </c>
      <c r="H1982" s="325" t="s">
        <v>387</v>
      </c>
      <c r="I1982" s="325" t="s">
        <v>388</v>
      </c>
      <c r="J1982" s="325" t="str">
        <f t="shared" si="60"/>
        <v>CharTower HamletsTime in serviceLess than 2 yearsTime in serviceLess than 2 years</v>
      </c>
      <c r="K1982" s="325" t="s">
        <v>479</v>
      </c>
      <c r="L1982" s="325" t="s">
        <v>480</v>
      </c>
      <c r="M1982" s="325" t="str">
        <f t="shared" si="61"/>
        <v>Time in serviceLess than 2 years</v>
      </c>
      <c r="N1982" s="325">
        <v>56.6</v>
      </c>
      <c r="O1982" s="325">
        <v>26.3</v>
      </c>
      <c r="P1982" s="325">
        <v>57</v>
      </c>
      <c r="Q1982" s="325">
        <v>25.3</v>
      </c>
    </row>
    <row r="1983" spans="1:17" x14ac:dyDescent="0.25">
      <c r="A1983" s="325">
        <v>201718</v>
      </c>
      <c r="B1983" s="325" t="s">
        <v>144</v>
      </c>
      <c r="C1983" s="325" t="s">
        <v>123</v>
      </c>
      <c r="D1983" s="325" t="s">
        <v>38</v>
      </c>
      <c r="E1983" s="325" t="s">
        <v>140</v>
      </c>
      <c r="F1983" s="325" t="s">
        <v>141</v>
      </c>
      <c r="G1983" s="325">
        <v>211</v>
      </c>
      <c r="H1983" s="325" t="s">
        <v>387</v>
      </c>
      <c r="I1983" s="325" t="s">
        <v>388</v>
      </c>
      <c r="J1983" s="325" t="str">
        <f t="shared" si="60"/>
        <v>CharTower HamletsTime in service2 years or more but less than 5 yearsTime in service2 years or more but less than 5 years</v>
      </c>
      <c r="K1983" s="325" t="s">
        <v>479</v>
      </c>
      <c r="L1983" s="325" t="s">
        <v>481</v>
      </c>
      <c r="M1983" s="325" t="str">
        <f t="shared" si="61"/>
        <v>Time in service2 years or more but less than 5 years</v>
      </c>
      <c r="N1983" s="325">
        <v>44.9</v>
      </c>
      <c r="O1983" s="325">
        <v>20.9</v>
      </c>
      <c r="P1983" s="325">
        <v>46</v>
      </c>
      <c r="Q1983" s="325">
        <v>20.399999999999999</v>
      </c>
    </row>
    <row r="1984" spans="1:17" x14ac:dyDescent="0.25">
      <c r="A1984" s="325">
        <v>201718</v>
      </c>
      <c r="B1984" s="325" t="s">
        <v>144</v>
      </c>
      <c r="C1984" s="325" t="s">
        <v>123</v>
      </c>
      <c r="D1984" s="325" t="s">
        <v>38</v>
      </c>
      <c r="E1984" s="325" t="s">
        <v>140</v>
      </c>
      <c r="F1984" s="325" t="s">
        <v>141</v>
      </c>
      <c r="G1984" s="325">
        <v>211</v>
      </c>
      <c r="H1984" s="325" t="s">
        <v>387</v>
      </c>
      <c r="I1984" s="325" t="s">
        <v>388</v>
      </c>
      <c r="J1984" s="325" t="str">
        <f t="shared" si="60"/>
        <v>CharTower HamletsTime in service5 years or more but less than 10 yearsTime in service5 years or more but less than 10 years</v>
      </c>
      <c r="K1984" s="325" t="s">
        <v>479</v>
      </c>
      <c r="L1984" s="325" t="s">
        <v>482</v>
      </c>
      <c r="M1984" s="325" t="str">
        <f t="shared" si="61"/>
        <v>Time in service5 years or more but less than 10 years</v>
      </c>
      <c r="N1984" s="325">
        <v>54.6</v>
      </c>
      <c r="O1984" s="325">
        <v>25.4</v>
      </c>
      <c r="P1984" s="325">
        <v>60</v>
      </c>
      <c r="Q1984" s="325">
        <v>26.7</v>
      </c>
    </row>
    <row r="1985" spans="1:17" x14ac:dyDescent="0.25">
      <c r="A1985" s="325">
        <v>201718</v>
      </c>
      <c r="B1985" s="325" t="s">
        <v>144</v>
      </c>
      <c r="C1985" s="325" t="s">
        <v>123</v>
      </c>
      <c r="D1985" s="325" t="s">
        <v>38</v>
      </c>
      <c r="E1985" s="325" t="s">
        <v>140</v>
      </c>
      <c r="F1985" s="325" t="s">
        <v>141</v>
      </c>
      <c r="G1985" s="325">
        <v>211</v>
      </c>
      <c r="H1985" s="325" t="s">
        <v>387</v>
      </c>
      <c r="I1985" s="325" t="s">
        <v>388</v>
      </c>
      <c r="J1985" s="325" t="str">
        <f t="shared" si="60"/>
        <v>CharTower HamletsTime in service10 years or more but less than 20 yearsTime in service10 years or more but less than 20 years</v>
      </c>
      <c r="K1985" s="325" t="s">
        <v>479</v>
      </c>
      <c r="L1985" s="325" t="s">
        <v>483</v>
      </c>
      <c r="M1985" s="325" t="str">
        <f t="shared" si="61"/>
        <v>Time in service10 years or more but less than 20 years</v>
      </c>
      <c r="N1985" s="325">
        <v>59</v>
      </c>
      <c r="O1985" s="325">
        <v>27.4</v>
      </c>
      <c r="P1985" s="325">
        <v>62</v>
      </c>
      <c r="Q1985" s="325">
        <v>27.6</v>
      </c>
    </row>
    <row r="1986" spans="1:17" x14ac:dyDescent="0.25">
      <c r="A1986" s="325">
        <v>201718</v>
      </c>
      <c r="B1986" s="325" t="s">
        <v>144</v>
      </c>
      <c r="C1986" s="325" t="s">
        <v>123</v>
      </c>
      <c r="D1986" s="325" t="s">
        <v>38</v>
      </c>
      <c r="E1986" s="325" t="s">
        <v>140</v>
      </c>
      <c r="F1986" s="325" t="s">
        <v>141</v>
      </c>
      <c r="G1986" s="325">
        <v>211</v>
      </c>
      <c r="H1986" s="325" t="s">
        <v>387</v>
      </c>
      <c r="I1986" s="325" t="s">
        <v>388</v>
      </c>
      <c r="J1986" s="325" t="str">
        <f t="shared" si="60"/>
        <v>CharTower HamletsTime in service20 years or more but less than 30 yearsTime in service20 years or more but less than 30 years</v>
      </c>
      <c r="K1986" s="325" t="s">
        <v>479</v>
      </c>
      <c r="L1986" s="325" t="s">
        <v>484</v>
      </c>
      <c r="M1986" s="325" t="str">
        <f t="shared" si="61"/>
        <v>Time in service20 years or more but less than 30 years</v>
      </c>
      <c r="N1986" s="325">
        <v>0</v>
      </c>
      <c r="O1986" s="325">
        <v>0</v>
      </c>
      <c r="P1986" s="325">
        <v>0</v>
      </c>
      <c r="Q1986" s="325">
        <v>0</v>
      </c>
    </row>
    <row r="1987" spans="1:17" x14ac:dyDescent="0.25">
      <c r="A1987" s="325">
        <v>201718</v>
      </c>
      <c r="B1987" s="325" t="s">
        <v>144</v>
      </c>
      <c r="C1987" s="325" t="s">
        <v>123</v>
      </c>
      <c r="D1987" s="325" t="s">
        <v>38</v>
      </c>
      <c r="E1987" s="325" t="s">
        <v>140</v>
      </c>
      <c r="F1987" s="325" t="s">
        <v>141</v>
      </c>
      <c r="G1987" s="325">
        <v>211</v>
      </c>
      <c r="H1987" s="325" t="s">
        <v>387</v>
      </c>
      <c r="I1987" s="325" t="s">
        <v>388</v>
      </c>
      <c r="J1987" s="325" t="str">
        <f t="shared" ref="J1987:J2050" si="62">CONCATENATE("Char",I1987,K1987,L1987,M1987)</f>
        <v>CharTower HamletsTime in service30 years or moreTime in service30 years or more</v>
      </c>
      <c r="K1987" s="325" t="s">
        <v>479</v>
      </c>
      <c r="L1987" s="325" t="s">
        <v>485</v>
      </c>
      <c r="M1987" s="325" t="str">
        <f t="shared" ref="M1987:M2050" si="63">CONCATENATE(K1987,L1987,)</f>
        <v>Time in service30 years or more</v>
      </c>
      <c r="N1987" s="325">
        <v>0</v>
      </c>
      <c r="O1987" s="325">
        <v>0</v>
      </c>
      <c r="P1987" s="325">
        <v>0</v>
      </c>
      <c r="Q1987" s="325">
        <v>0</v>
      </c>
    </row>
    <row r="1988" spans="1:17" x14ac:dyDescent="0.25">
      <c r="A1988" s="325">
        <v>201718</v>
      </c>
      <c r="B1988" s="325" t="s">
        <v>144</v>
      </c>
      <c r="C1988" s="325" t="s">
        <v>123</v>
      </c>
      <c r="D1988" s="325" t="s">
        <v>38</v>
      </c>
      <c r="E1988" s="325" t="s">
        <v>140</v>
      </c>
      <c r="F1988" s="325" t="s">
        <v>141</v>
      </c>
      <c r="G1988" s="325">
        <v>212</v>
      </c>
      <c r="H1988" s="325" t="s">
        <v>389</v>
      </c>
      <c r="I1988" s="325" t="s">
        <v>390</v>
      </c>
      <c r="J1988" s="325" t="str">
        <f t="shared" si="62"/>
        <v>CharWandsworthTime in serviceLess than 2 yearsTime in serviceLess than 2 years</v>
      </c>
      <c r="K1988" s="325" t="s">
        <v>479</v>
      </c>
      <c r="L1988" s="325" t="s">
        <v>480</v>
      </c>
      <c r="M1988" s="325" t="str">
        <f t="shared" si="63"/>
        <v>Time in serviceLess than 2 years</v>
      </c>
      <c r="N1988" s="325">
        <v>66.8</v>
      </c>
      <c r="O1988" s="325">
        <v>44.4</v>
      </c>
      <c r="P1988" s="325">
        <v>69</v>
      </c>
      <c r="Q1988" s="325">
        <v>43.9</v>
      </c>
    </row>
    <row r="1989" spans="1:17" x14ac:dyDescent="0.25">
      <c r="A1989" s="325">
        <v>201718</v>
      </c>
      <c r="B1989" s="325" t="s">
        <v>144</v>
      </c>
      <c r="C1989" s="325" t="s">
        <v>123</v>
      </c>
      <c r="D1989" s="325" t="s">
        <v>38</v>
      </c>
      <c r="E1989" s="325" t="s">
        <v>140</v>
      </c>
      <c r="F1989" s="325" t="s">
        <v>141</v>
      </c>
      <c r="G1989" s="325">
        <v>212</v>
      </c>
      <c r="H1989" s="325" t="s">
        <v>389</v>
      </c>
      <c r="I1989" s="325" t="s">
        <v>390</v>
      </c>
      <c r="J1989" s="325" t="str">
        <f t="shared" si="62"/>
        <v>CharWandsworthTime in service2 years or more but less than 5 yearsTime in service2 years or more but less than 5 years</v>
      </c>
      <c r="K1989" s="325" t="s">
        <v>479</v>
      </c>
      <c r="L1989" s="325" t="s">
        <v>481</v>
      </c>
      <c r="M1989" s="325" t="str">
        <f t="shared" si="63"/>
        <v>Time in service2 years or more but less than 5 years</v>
      </c>
      <c r="N1989" s="325">
        <v>24.7</v>
      </c>
      <c r="O1989" s="325">
        <v>16.399999999999999</v>
      </c>
      <c r="P1989" s="325">
        <v>26</v>
      </c>
      <c r="Q1989" s="325">
        <v>16.600000000000001</v>
      </c>
    </row>
    <row r="1990" spans="1:17" x14ac:dyDescent="0.25">
      <c r="A1990" s="325">
        <v>201718</v>
      </c>
      <c r="B1990" s="325" t="s">
        <v>144</v>
      </c>
      <c r="C1990" s="325" t="s">
        <v>123</v>
      </c>
      <c r="D1990" s="325" t="s">
        <v>38</v>
      </c>
      <c r="E1990" s="325" t="s">
        <v>140</v>
      </c>
      <c r="F1990" s="325" t="s">
        <v>141</v>
      </c>
      <c r="G1990" s="325">
        <v>212</v>
      </c>
      <c r="H1990" s="325" t="s">
        <v>389</v>
      </c>
      <c r="I1990" s="325" t="s">
        <v>390</v>
      </c>
      <c r="J1990" s="325" t="str">
        <f t="shared" si="62"/>
        <v>CharWandsworthTime in service5 years or more but less than 10 yearsTime in service5 years or more but less than 10 years</v>
      </c>
      <c r="K1990" s="325" t="s">
        <v>479</v>
      </c>
      <c r="L1990" s="325" t="s">
        <v>482</v>
      </c>
      <c r="M1990" s="325" t="str">
        <f t="shared" si="63"/>
        <v>Time in service5 years or more but less than 10 years</v>
      </c>
      <c r="N1990" s="325">
        <v>24.9</v>
      </c>
      <c r="O1990" s="325">
        <v>16.600000000000001</v>
      </c>
      <c r="P1990" s="325">
        <v>26</v>
      </c>
      <c r="Q1990" s="325">
        <v>16.600000000000001</v>
      </c>
    </row>
    <row r="1991" spans="1:17" x14ac:dyDescent="0.25">
      <c r="A1991" s="325">
        <v>201718</v>
      </c>
      <c r="B1991" s="325" t="s">
        <v>144</v>
      </c>
      <c r="C1991" s="325" t="s">
        <v>123</v>
      </c>
      <c r="D1991" s="325" t="s">
        <v>38</v>
      </c>
      <c r="E1991" s="325" t="s">
        <v>140</v>
      </c>
      <c r="F1991" s="325" t="s">
        <v>141</v>
      </c>
      <c r="G1991" s="325">
        <v>212</v>
      </c>
      <c r="H1991" s="325" t="s">
        <v>389</v>
      </c>
      <c r="I1991" s="325" t="s">
        <v>390</v>
      </c>
      <c r="J1991" s="325" t="str">
        <f t="shared" si="62"/>
        <v>CharWandsworthTime in service10 years or more but less than 20 yearsTime in service10 years or more but less than 20 years</v>
      </c>
      <c r="K1991" s="325" t="s">
        <v>479</v>
      </c>
      <c r="L1991" s="325" t="s">
        <v>483</v>
      </c>
      <c r="M1991" s="325" t="str">
        <f t="shared" si="63"/>
        <v>Time in service10 years or more but less than 20 years</v>
      </c>
      <c r="N1991" s="325">
        <v>24</v>
      </c>
      <c r="O1991" s="325">
        <v>16</v>
      </c>
      <c r="P1991" s="325">
        <v>25</v>
      </c>
      <c r="Q1991" s="325">
        <v>15.9</v>
      </c>
    </row>
    <row r="1992" spans="1:17" x14ac:dyDescent="0.25">
      <c r="A1992" s="325">
        <v>201718</v>
      </c>
      <c r="B1992" s="325" t="s">
        <v>144</v>
      </c>
      <c r="C1992" s="325" t="s">
        <v>123</v>
      </c>
      <c r="D1992" s="325" t="s">
        <v>38</v>
      </c>
      <c r="E1992" s="325" t="s">
        <v>140</v>
      </c>
      <c r="F1992" s="325" t="s">
        <v>141</v>
      </c>
      <c r="G1992" s="325">
        <v>212</v>
      </c>
      <c r="H1992" s="325" t="s">
        <v>389</v>
      </c>
      <c r="I1992" s="325" t="s">
        <v>390</v>
      </c>
      <c r="J1992" s="325" t="str">
        <f t="shared" si="62"/>
        <v>CharWandsworthTime in service20 years or more but less than 30 yearsTime in service20 years or more but less than 30 years</v>
      </c>
      <c r="K1992" s="325" t="s">
        <v>479</v>
      </c>
      <c r="L1992" s="325" t="s">
        <v>484</v>
      </c>
      <c r="M1992" s="325" t="str">
        <f t="shared" si="63"/>
        <v>Time in service20 years or more but less than 30 years</v>
      </c>
      <c r="N1992" s="325">
        <v>8</v>
      </c>
      <c r="O1992" s="325">
        <v>5.3</v>
      </c>
      <c r="P1992" s="325">
        <v>9</v>
      </c>
      <c r="Q1992" s="325">
        <v>5.7</v>
      </c>
    </row>
    <row r="1993" spans="1:17" x14ac:dyDescent="0.25">
      <c r="A1993" s="325">
        <v>201718</v>
      </c>
      <c r="B1993" s="325" t="s">
        <v>144</v>
      </c>
      <c r="C1993" s="325" t="s">
        <v>123</v>
      </c>
      <c r="D1993" s="325" t="s">
        <v>38</v>
      </c>
      <c r="E1993" s="325" t="s">
        <v>140</v>
      </c>
      <c r="F1993" s="325" t="s">
        <v>141</v>
      </c>
      <c r="G1993" s="325">
        <v>212</v>
      </c>
      <c r="H1993" s="325" t="s">
        <v>389</v>
      </c>
      <c r="I1993" s="325" t="s">
        <v>390</v>
      </c>
      <c r="J1993" s="325" t="str">
        <f t="shared" si="62"/>
        <v>CharWandsworthTime in service30 years or moreTime in service30 years or more</v>
      </c>
      <c r="K1993" s="325" t="s">
        <v>479</v>
      </c>
      <c r="L1993" s="325" t="s">
        <v>485</v>
      </c>
      <c r="M1993" s="325" t="str">
        <f t="shared" si="63"/>
        <v>Time in service30 years or more</v>
      </c>
      <c r="N1993" s="325">
        <v>2</v>
      </c>
      <c r="O1993" s="325">
        <v>1.3</v>
      </c>
      <c r="P1993" s="325">
        <v>2</v>
      </c>
      <c r="Q1993" s="325">
        <v>1.3</v>
      </c>
    </row>
    <row r="1994" spans="1:17" x14ac:dyDescent="0.25">
      <c r="A1994" s="325">
        <v>201718</v>
      </c>
      <c r="B1994" s="325" t="s">
        <v>144</v>
      </c>
      <c r="C1994" s="325" t="s">
        <v>123</v>
      </c>
      <c r="D1994" s="325" t="s">
        <v>38</v>
      </c>
      <c r="E1994" s="325" t="s">
        <v>140</v>
      </c>
      <c r="F1994" s="325" t="s">
        <v>141</v>
      </c>
      <c r="G1994" s="325">
        <v>213</v>
      </c>
      <c r="H1994" s="325" t="s">
        <v>391</v>
      </c>
      <c r="I1994" s="325" t="s">
        <v>392</v>
      </c>
      <c r="J1994" s="325" t="str">
        <f t="shared" si="62"/>
        <v>CharWestminsterTime in serviceLess than 2 yearsTime in serviceLess than 2 years</v>
      </c>
      <c r="K1994" s="325" t="s">
        <v>479</v>
      </c>
      <c r="L1994" s="325" t="s">
        <v>480</v>
      </c>
      <c r="M1994" s="325" t="str">
        <f t="shared" si="63"/>
        <v>Time in serviceLess than 2 years</v>
      </c>
      <c r="N1994" s="325">
        <v>42.6</v>
      </c>
      <c r="O1994" s="325">
        <v>34.5</v>
      </c>
      <c r="P1994" s="325">
        <v>43</v>
      </c>
      <c r="Q1994" s="325">
        <v>34.4</v>
      </c>
    </row>
    <row r="1995" spans="1:17" x14ac:dyDescent="0.25">
      <c r="A1995" s="325">
        <v>201718</v>
      </c>
      <c r="B1995" s="325" t="s">
        <v>144</v>
      </c>
      <c r="C1995" s="325" t="s">
        <v>123</v>
      </c>
      <c r="D1995" s="325" t="s">
        <v>38</v>
      </c>
      <c r="E1995" s="325" t="s">
        <v>140</v>
      </c>
      <c r="F1995" s="325" t="s">
        <v>141</v>
      </c>
      <c r="G1995" s="325">
        <v>213</v>
      </c>
      <c r="H1995" s="325" t="s">
        <v>391</v>
      </c>
      <c r="I1995" s="325" t="s">
        <v>392</v>
      </c>
      <c r="J1995" s="325" t="str">
        <f t="shared" si="62"/>
        <v>CharWestminsterTime in service2 years or more but less than 5 yearsTime in service2 years or more but less than 5 years</v>
      </c>
      <c r="K1995" s="325" t="s">
        <v>479</v>
      </c>
      <c r="L1995" s="325" t="s">
        <v>481</v>
      </c>
      <c r="M1995" s="325" t="str">
        <f t="shared" si="63"/>
        <v>Time in service2 years or more but less than 5 years</v>
      </c>
      <c r="N1995" s="325">
        <v>26.6</v>
      </c>
      <c r="O1995" s="325">
        <v>21.6</v>
      </c>
      <c r="P1995" s="325">
        <v>27</v>
      </c>
      <c r="Q1995" s="325">
        <v>21.6</v>
      </c>
    </row>
    <row r="1996" spans="1:17" x14ac:dyDescent="0.25">
      <c r="A1996" s="325">
        <v>201718</v>
      </c>
      <c r="B1996" s="325" t="s">
        <v>144</v>
      </c>
      <c r="C1996" s="325" t="s">
        <v>123</v>
      </c>
      <c r="D1996" s="325" t="s">
        <v>38</v>
      </c>
      <c r="E1996" s="325" t="s">
        <v>140</v>
      </c>
      <c r="F1996" s="325" t="s">
        <v>141</v>
      </c>
      <c r="G1996" s="325">
        <v>213</v>
      </c>
      <c r="H1996" s="325" t="s">
        <v>391</v>
      </c>
      <c r="I1996" s="325" t="s">
        <v>392</v>
      </c>
      <c r="J1996" s="325" t="str">
        <f t="shared" si="62"/>
        <v>CharWestminsterTime in service5 years or more but less than 10 yearsTime in service5 years or more but less than 10 years</v>
      </c>
      <c r="K1996" s="325" t="s">
        <v>479</v>
      </c>
      <c r="L1996" s="325" t="s">
        <v>482</v>
      </c>
      <c r="M1996" s="325" t="str">
        <f t="shared" si="63"/>
        <v>Time in service5 years or more but less than 10 years</v>
      </c>
      <c r="N1996" s="325">
        <v>20</v>
      </c>
      <c r="O1996" s="325">
        <v>16.2</v>
      </c>
      <c r="P1996" s="325">
        <v>20</v>
      </c>
      <c r="Q1996" s="325">
        <v>16</v>
      </c>
    </row>
    <row r="1997" spans="1:17" x14ac:dyDescent="0.25">
      <c r="A1997" s="325">
        <v>201718</v>
      </c>
      <c r="B1997" s="325" t="s">
        <v>144</v>
      </c>
      <c r="C1997" s="325" t="s">
        <v>123</v>
      </c>
      <c r="D1997" s="325" t="s">
        <v>38</v>
      </c>
      <c r="E1997" s="325" t="s">
        <v>140</v>
      </c>
      <c r="F1997" s="325" t="s">
        <v>141</v>
      </c>
      <c r="G1997" s="325">
        <v>213</v>
      </c>
      <c r="H1997" s="325" t="s">
        <v>391</v>
      </c>
      <c r="I1997" s="325" t="s">
        <v>392</v>
      </c>
      <c r="J1997" s="325" t="str">
        <f t="shared" si="62"/>
        <v>CharWestminsterTime in service10 years or more but less than 20 yearsTime in service10 years or more but less than 20 years</v>
      </c>
      <c r="K1997" s="325" t="s">
        <v>479</v>
      </c>
      <c r="L1997" s="325" t="s">
        <v>483</v>
      </c>
      <c r="M1997" s="325" t="str">
        <f t="shared" si="63"/>
        <v>Time in service10 years or more but less than 20 years</v>
      </c>
      <c r="N1997" s="325">
        <v>25.6</v>
      </c>
      <c r="O1997" s="325">
        <v>20.7</v>
      </c>
      <c r="P1997" s="325">
        <v>26</v>
      </c>
      <c r="Q1997" s="325">
        <v>20.8</v>
      </c>
    </row>
    <row r="1998" spans="1:17" x14ac:dyDescent="0.25">
      <c r="A1998" s="325">
        <v>201718</v>
      </c>
      <c r="B1998" s="325" t="s">
        <v>144</v>
      </c>
      <c r="C1998" s="325" t="s">
        <v>123</v>
      </c>
      <c r="D1998" s="325" t="s">
        <v>38</v>
      </c>
      <c r="E1998" s="325" t="s">
        <v>140</v>
      </c>
      <c r="F1998" s="325" t="s">
        <v>141</v>
      </c>
      <c r="G1998" s="325">
        <v>213</v>
      </c>
      <c r="H1998" s="325" t="s">
        <v>391</v>
      </c>
      <c r="I1998" s="325" t="s">
        <v>392</v>
      </c>
      <c r="J1998" s="325" t="str">
        <f t="shared" si="62"/>
        <v>CharWestminsterTime in service20 years or more but less than 30 yearsTime in service20 years or more but less than 30 years</v>
      </c>
      <c r="K1998" s="325" t="s">
        <v>479</v>
      </c>
      <c r="L1998" s="325" t="s">
        <v>484</v>
      </c>
      <c r="M1998" s="325" t="str">
        <f t="shared" si="63"/>
        <v>Time in service20 years or more but less than 30 years</v>
      </c>
      <c r="N1998" s="325">
        <v>8</v>
      </c>
      <c r="O1998" s="325">
        <v>6.5</v>
      </c>
      <c r="P1998" s="325">
        <v>8</v>
      </c>
      <c r="Q1998" s="325">
        <v>6.4</v>
      </c>
    </row>
    <row r="1999" spans="1:17" x14ac:dyDescent="0.25">
      <c r="A1999" s="325">
        <v>201718</v>
      </c>
      <c r="B1999" s="325" t="s">
        <v>144</v>
      </c>
      <c r="C1999" s="325" t="s">
        <v>123</v>
      </c>
      <c r="D1999" s="325" t="s">
        <v>38</v>
      </c>
      <c r="E1999" s="325" t="s">
        <v>140</v>
      </c>
      <c r="F1999" s="325" t="s">
        <v>141</v>
      </c>
      <c r="G1999" s="325">
        <v>213</v>
      </c>
      <c r="H1999" s="325" t="s">
        <v>391</v>
      </c>
      <c r="I1999" s="325" t="s">
        <v>392</v>
      </c>
      <c r="J1999" s="325" t="str">
        <f t="shared" si="62"/>
        <v>CharWestminsterTime in service30 years or moreTime in service30 years or more</v>
      </c>
      <c r="K1999" s="325" t="s">
        <v>479</v>
      </c>
      <c r="L1999" s="325" t="s">
        <v>485</v>
      </c>
      <c r="M1999" s="325" t="str">
        <f t="shared" si="63"/>
        <v>Time in service30 years or more</v>
      </c>
      <c r="N1999" s="325">
        <v>0.6</v>
      </c>
      <c r="O1999" s="325">
        <v>0.5</v>
      </c>
      <c r="P1999" s="325">
        <v>1</v>
      </c>
      <c r="Q1999" s="325">
        <v>0.8</v>
      </c>
    </row>
    <row r="2000" spans="1:17" x14ac:dyDescent="0.25">
      <c r="A2000" s="325">
        <v>201718</v>
      </c>
      <c r="B2000" s="325" t="s">
        <v>144</v>
      </c>
      <c r="C2000" s="325" t="s">
        <v>123</v>
      </c>
      <c r="D2000" s="325" t="s">
        <v>38</v>
      </c>
      <c r="E2000" s="325" t="s">
        <v>142</v>
      </c>
      <c r="F2000" s="325" t="s">
        <v>143</v>
      </c>
      <c r="G2000" s="325">
        <v>301</v>
      </c>
      <c r="H2000" s="325" t="s">
        <v>393</v>
      </c>
      <c r="I2000" s="325" t="s">
        <v>394</v>
      </c>
      <c r="J2000" s="325" t="str">
        <f t="shared" si="62"/>
        <v>CharBarking and DagenhamTime in serviceLess than 2 yearsTime in serviceLess than 2 years</v>
      </c>
      <c r="K2000" s="325" t="s">
        <v>479</v>
      </c>
      <c r="L2000" s="325" t="s">
        <v>480</v>
      </c>
      <c r="M2000" s="325" t="str">
        <f t="shared" si="63"/>
        <v>Time in serviceLess than 2 years</v>
      </c>
      <c r="N2000" s="325">
        <v>74</v>
      </c>
      <c r="O2000" s="325">
        <v>55.3</v>
      </c>
      <c r="P2000" s="325">
        <v>74</v>
      </c>
      <c r="Q2000" s="325">
        <v>54</v>
      </c>
    </row>
    <row r="2001" spans="1:17" x14ac:dyDescent="0.25">
      <c r="A2001" s="325">
        <v>201718</v>
      </c>
      <c r="B2001" s="325" t="s">
        <v>144</v>
      </c>
      <c r="C2001" s="325" t="s">
        <v>123</v>
      </c>
      <c r="D2001" s="325" t="s">
        <v>38</v>
      </c>
      <c r="E2001" s="325" t="s">
        <v>142</v>
      </c>
      <c r="F2001" s="325" t="s">
        <v>143</v>
      </c>
      <c r="G2001" s="325">
        <v>301</v>
      </c>
      <c r="H2001" s="325" t="s">
        <v>393</v>
      </c>
      <c r="I2001" s="325" t="s">
        <v>394</v>
      </c>
      <c r="J2001" s="325" t="str">
        <f t="shared" si="62"/>
        <v>CharBarking and DagenhamTime in service2 years or more but less than 5 yearsTime in service2 years or more but less than 5 years</v>
      </c>
      <c r="K2001" s="325" t="s">
        <v>479</v>
      </c>
      <c r="L2001" s="325" t="s">
        <v>481</v>
      </c>
      <c r="M2001" s="325" t="str">
        <f t="shared" si="63"/>
        <v>Time in service2 years or more but less than 5 years</v>
      </c>
      <c r="N2001" s="325">
        <v>24.6</v>
      </c>
      <c r="O2001" s="325">
        <v>18.399999999999999</v>
      </c>
      <c r="P2001" s="325">
        <v>26</v>
      </c>
      <c r="Q2001" s="325">
        <v>19</v>
      </c>
    </row>
    <row r="2002" spans="1:17" x14ac:dyDescent="0.25">
      <c r="A2002" s="325">
        <v>201718</v>
      </c>
      <c r="B2002" s="325" t="s">
        <v>144</v>
      </c>
      <c r="C2002" s="325" t="s">
        <v>123</v>
      </c>
      <c r="D2002" s="325" t="s">
        <v>38</v>
      </c>
      <c r="E2002" s="325" t="s">
        <v>142</v>
      </c>
      <c r="F2002" s="325" t="s">
        <v>143</v>
      </c>
      <c r="G2002" s="325">
        <v>301</v>
      </c>
      <c r="H2002" s="325" t="s">
        <v>393</v>
      </c>
      <c r="I2002" s="325" t="s">
        <v>394</v>
      </c>
      <c r="J2002" s="325" t="str">
        <f t="shared" si="62"/>
        <v>CharBarking and DagenhamTime in service5 years or more but less than 10 yearsTime in service5 years or more but less than 10 years</v>
      </c>
      <c r="K2002" s="325" t="s">
        <v>479</v>
      </c>
      <c r="L2002" s="325" t="s">
        <v>482</v>
      </c>
      <c r="M2002" s="325" t="str">
        <f t="shared" si="63"/>
        <v>Time in service5 years or more but less than 10 years</v>
      </c>
      <c r="N2002" s="325">
        <v>10.5</v>
      </c>
      <c r="O2002" s="325">
        <v>7.9</v>
      </c>
      <c r="P2002" s="325">
        <v>11</v>
      </c>
      <c r="Q2002" s="325">
        <v>8</v>
      </c>
    </row>
    <row r="2003" spans="1:17" x14ac:dyDescent="0.25">
      <c r="A2003" s="325">
        <v>201718</v>
      </c>
      <c r="B2003" s="325" t="s">
        <v>144</v>
      </c>
      <c r="C2003" s="325" t="s">
        <v>123</v>
      </c>
      <c r="D2003" s="325" t="s">
        <v>38</v>
      </c>
      <c r="E2003" s="325" t="s">
        <v>142</v>
      </c>
      <c r="F2003" s="325" t="s">
        <v>143</v>
      </c>
      <c r="G2003" s="325">
        <v>301</v>
      </c>
      <c r="H2003" s="325" t="s">
        <v>393</v>
      </c>
      <c r="I2003" s="325" t="s">
        <v>394</v>
      </c>
      <c r="J2003" s="325" t="str">
        <f t="shared" si="62"/>
        <v>CharBarking and DagenhamTime in service10 years or more but less than 20 yearsTime in service10 years or more but less than 20 years</v>
      </c>
      <c r="K2003" s="325" t="s">
        <v>479</v>
      </c>
      <c r="L2003" s="325" t="s">
        <v>483</v>
      </c>
      <c r="M2003" s="325" t="str">
        <f t="shared" si="63"/>
        <v>Time in service10 years or more but less than 20 years</v>
      </c>
      <c r="N2003" s="325">
        <v>20.6</v>
      </c>
      <c r="O2003" s="325">
        <v>15.4</v>
      </c>
      <c r="P2003" s="325">
        <v>22</v>
      </c>
      <c r="Q2003" s="325">
        <v>16.100000000000001</v>
      </c>
    </row>
    <row r="2004" spans="1:17" x14ac:dyDescent="0.25">
      <c r="A2004" s="325">
        <v>201718</v>
      </c>
      <c r="B2004" s="325" t="s">
        <v>144</v>
      </c>
      <c r="C2004" s="325" t="s">
        <v>123</v>
      </c>
      <c r="D2004" s="325" t="s">
        <v>38</v>
      </c>
      <c r="E2004" s="325" t="s">
        <v>142</v>
      </c>
      <c r="F2004" s="325" t="s">
        <v>143</v>
      </c>
      <c r="G2004" s="325">
        <v>301</v>
      </c>
      <c r="H2004" s="325" t="s">
        <v>393</v>
      </c>
      <c r="I2004" s="325" t="s">
        <v>394</v>
      </c>
      <c r="J2004" s="325" t="str">
        <f t="shared" si="62"/>
        <v>CharBarking and DagenhamTime in service20 years or more but less than 30 yearsTime in service20 years or more but less than 30 years</v>
      </c>
      <c r="K2004" s="325" t="s">
        <v>479</v>
      </c>
      <c r="L2004" s="325" t="s">
        <v>484</v>
      </c>
      <c r="M2004" s="325" t="str">
        <f t="shared" si="63"/>
        <v>Time in service20 years or more but less than 30 years</v>
      </c>
      <c r="N2004" s="325">
        <v>2</v>
      </c>
      <c r="O2004" s="325">
        <v>1.5</v>
      </c>
      <c r="P2004" s="325">
        <v>2</v>
      </c>
      <c r="Q2004" s="325">
        <v>1.5</v>
      </c>
    </row>
    <row r="2005" spans="1:17" x14ac:dyDescent="0.25">
      <c r="A2005" s="325">
        <v>201718</v>
      </c>
      <c r="B2005" s="325" t="s">
        <v>144</v>
      </c>
      <c r="C2005" s="325" t="s">
        <v>123</v>
      </c>
      <c r="D2005" s="325" t="s">
        <v>38</v>
      </c>
      <c r="E2005" s="325" t="s">
        <v>142</v>
      </c>
      <c r="F2005" s="325" t="s">
        <v>143</v>
      </c>
      <c r="G2005" s="325">
        <v>301</v>
      </c>
      <c r="H2005" s="325" t="s">
        <v>393</v>
      </c>
      <c r="I2005" s="325" t="s">
        <v>394</v>
      </c>
      <c r="J2005" s="325" t="str">
        <f t="shared" si="62"/>
        <v>CharBarking and DagenhamTime in service30 years or moreTime in service30 years or more</v>
      </c>
      <c r="K2005" s="325" t="s">
        <v>479</v>
      </c>
      <c r="L2005" s="325" t="s">
        <v>485</v>
      </c>
      <c r="M2005" s="325" t="str">
        <f t="shared" si="63"/>
        <v>Time in service30 years or more</v>
      </c>
      <c r="N2005" s="325">
        <v>2</v>
      </c>
      <c r="O2005" s="325">
        <v>1.5</v>
      </c>
      <c r="P2005" s="325">
        <v>2</v>
      </c>
      <c r="Q2005" s="325">
        <v>1.5</v>
      </c>
    </row>
    <row r="2006" spans="1:17" x14ac:dyDescent="0.25">
      <c r="A2006" s="325">
        <v>201718</v>
      </c>
      <c r="B2006" s="325" t="s">
        <v>144</v>
      </c>
      <c r="C2006" s="325" t="s">
        <v>123</v>
      </c>
      <c r="D2006" s="325" t="s">
        <v>38</v>
      </c>
      <c r="E2006" s="325" t="s">
        <v>142</v>
      </c>
      <c r="F2006" s="325" t="s">
        <v>143</v>
      </c>
      <c r="G2006" s="325">
        <v>302</v>
      </c>
      <c r="H2006" s="325" t="s">
        <v>395</v>
      </c>
      <c r="I2006" s="325" t="s">
        <v>396</v>
      </c>
      <c r="J2006" s="325" t="str">
        <f t="shared" si="62"/>
        <v>CharBarnetTime in serviceLess than 2 yearsTime in serviceLess than 2 years</v>
      </c>
      <c r="K2006" s="325" t="s">
        <v>479</v>
      </c>
      <c r="L2006" s="325" t="s">
        <v>480</v>
      </c>
      <c r="M2006" s="325" t="str">
        <f t="shared" si="63"/>
        <v>Time in serviceLess than 2 years</v>
      </c>
      <c r="N2006" s="325">
        <v>51.5</v>
      </c>
      <c r="O2006" s="325">
        <v>37.1</v>
      </c>
      <c r="P2006" s="325">
        <v>52</v>
      </c>
      <c r="Q2006" s="325">
        <v>35.4</v>
      </c>
    </row>
    <row r="2007" spans="1:17" x14ac:dyDescent="0.25">
      <c r="A2007" s="325">
        <v>201718</v>
      </c>
      <c r="B2007" s="325" t="s">
        <v>144</v>
      </c>
      <c r="C2007" s="325" t="s">
        <v>123</v>
      </c>
      <c r="D2007" s="325" t="s">
        <v>38</v>
      </c>
      <c r="E2007" s="325" t="s">
        <v>142</v>
      </c>
      <c r="F2007" s="325" t="s">
        <v>143</v>
      </c>
      <c r="G2007" s="325">
        <v>302</v>
      </c>
      <c r="H2007" s="325" t="s">
        <v>395</v>
      </c>
      <c r="I2007" s="325" t="s">
        <v>396</v>
      </c>
      <c r="J2007" s="325" t="str">
        <f t="shared" si="62"/>
        <v>CharBarnetTime in service2 years or more but less than 5 yearsTime in service2 years or more but less than 5 years</v>
      </c>
      <c r="K2007" s="325" t="s">
        <v>479</v>
      </c>
      <c r="L2007" s="325" t="s">
        <v>481</v>
      </c>
      <c r="M2007" s="325" t="str">
        <f t="shared" si="63"/>
        <v>Time in service2 years or more but less than 5 years</v>
      </c>
      <c r="N2007" s="325">
        <v>30.3</v>
      </c>
      <c r="O2007" s="325">
        <v>21.8</v>
      </c>
      <c r="P2007" s="325">
        <v>31</v>
      </c>
      <c r="Q2007" s="325">
        <v>21.1</v>
      </c>
    </row>
    <row r="2008" spans="1:17" x14ac:dyDescent="0.25">
      <c r="A2008" s="325">
        <v>201718</v>
      </c>
      <c r="B2008" s="325" t="s">
        <v>144</v>
      </c>
      <c r="C2008" s="325" t="s">
        <v>123</v>
      </c>
      <c r="D2008" s="325" t="s">
        <v>38</v>
      </c>
      <c r="E2008" s="325" t="s">
        <v>142</v>
      </c>
      <c r="F2008" s="325" t="s">
        <v>143</v>
      </c>
      <c r="G2008" s="325">
        <v>302</v>
      </c>
      <c r="H2008" s="325" t="s">
        <v>395</v>
      </c>
      <c r="I2008" s="325" t="s">
        <v>396</v>
      </c>
      <c r="J2008" s="325" t="str">
        <f t="shared" si="62"/>
        <v>CharBarnetTime in service5 years or more but less than 10 yearsTime in service5 years or more but less than 10 years</v>
      </c>
      <c r="K2008" s="325" t="s">
        <v>479</v>
      </c>
      <c r="L2008" s="325" t="s">
        <v>482</v>
      </c>
      <c r="M2008" s="325" t="str">
        <f t="shared" si="63"/>
        <v>Time in service5 years or more but less than 10 years</v>
      </c>
      <c r="N2008" s="325">
        <v>15.3</v>
      </c>
      <c r="O2008" s="325">
        <v>11</v>
      </c>
      <c r="P2008" s="325">
        <v>18</v>
      </c>
      <c r="Q2008" s="325">
        <v>12.2</v>
      </c>
    </row>
    <row r="2009" spans="1:17" x14ac:dyDescent="0.25">
      <c r="A2009" s="325">
        <v>201718</v>
      </c>
      <c r="B2009" s="325" t="s">
        <v>144</v>
      </c>
      <c r="C2009" s="325" t="s">
        <v>123</v>
      </c>
      <c r="D2009" s="325" t="s">
        <v>38</v>
      </c>
      <c r="E2009" s="325" t="s">
        <v>142</v>
      </c>
      <c r="F2009" s="325" t="s">
        <v>143</v>
      </c>
      <c r="G2009" s="325">
        <v>302</v>
      </c>
      <c r="H2009" s="325" t="s">
        <v>395</v>
      </c>
      <c r="I2009" s="325" t="s">
        <v>396</v>
      </c>
      <c r="J2009" s="325" t="str">
        <f t="shared" si="62"/>
        <v>CharBarnetTime in service10 years or more but less than 20 yearsTime in service10 years or more but less than 20 years</v>
      </c>
      <c r="K2009" s="325" t="s">
        <v>479</v>
      </c>
      <c r="L2009" s="325" t="s">
        <v>483</v>
      </c>
      <c r="M2009" s="325" t="str">
        <f t="shared" si="63"/>
        <v>Time in service10 years or more but less than 20 years</v>
      </c>
      <c r="N2009" s="325">
        <v>27</v>
      </c>
      <c r="O2009" s="325">
        <v>19.5</v>
      </c>
      <c r="P2009" s="325">
        <v>30</v>
      </c>
      <c r="Q2009" s="325">
        <v>20.399999999999999</v>
      </c>
    </row>
    <row r="2010" spans="1:17" x14ac:dyDescent="0.25">
      <c r="A2010" s="325">
        <v>201718</v>
      </c>
      <c r="B2010" s="325" t="s">
        <v>144</v>
      </c>
      <c r="C2010" s="325" t="s">
        <v>123</v>
      </c>
      <c r="D2010" s="325" t="s">
        <v>38</v>
      </c>
      <c r="E2010" s="325" t="s">
        <v>142</v>
      </c>
      <c r="F2010" s="325" t="s">
        <v>143</v>
      </c>
      <c r="G2010" s="325">
        <v>302</v>
      </c>
      <c r="H2010" s="325" t="s">
        <v>395</v>
      </c>
      <c r="I2010" s="325" t="s">
        <v>396</v>
      </c>
      <c r="J2010" s="325" t="str">
        <f t="shared" si="62"/>
        <v>CharBarnetTime in service20 years or more but less than 30 yearsTime in service20 years or more but less than 30 years</v>
      </c>
      <c r="K2010" s="325" t="s">
        <v>479</v>
      </c>
      <c r="L2010" s="325" t="s">
        <v>484</v>
      </c>
      <c r="M2010" s="325" t="str">
        <f t="shared" si="63"/>
        <v>Time in service20 years or more but less than 30 years</v>
      </c>
      <c r="N2010" s="325">
        <v>12.8</v>
      </c>
      <c r="O2010" s="325">
        <v>9.1999999999999993</v>
      </c>
      <c r="P2010" s="325">
        <v>14</v>
      </c>
      <c r="Q2010" s="325">
        <v>9.5</v>
      </c>
    </row>
    <row r="2011" spans="1:17" x14ac:dyDescent="0.25">
      <c r="A2011" s="325">
        <v>201718</v>
      </c>
      <c r="B2011" s="325" t="s">
        <v>144</v>
      </c>
      <c r="C2011" s="325" t="s">
        <v>123</v>
      </c>
      <c r="D2011" s="325" t="s">
        <v>38</v>
      </c>
      <c r="E2011" s="325" t="s">
        <v>142</v>
      </c>
      <c r="F2011" s="325" t="s">
        <v>143</v>
      </c>
      <c r="G2011" s="325">
        <v>302</v>
      </c>
      <c r="H2011" s="325" t="s">
        <v>395</v>
      </c>
      <c r="I2011" s="325" t="s">
        <v>396</v>
      </c>
      <c r="J2011" s="325" t="str">
        <f t="shared" si="62"/>
        <v>CharBarnetTime in service30 years or moreTime in service30 years or more</v>
      </c>
      <c r="K2011" s="325" t="s">
        <v>479</v>
      </c>
      <c r="L2011" s="325" t="s">
        <v>485</v>
      </c>
      <c r="M2011" s="325" t="str">
        <f t="shared" si="63"/>
        <v>Time in service30 years or more</v>
      </c>
      <c r="N2011" s="325">
        <v>2</v>
      </c>
      <c r="O2011" s="325">
        <v>1.4</v>
      </c>
      <c r="P2011" s="325">
        <v>2</v>
      </c>
      <c r="Q2011" s="325">
        <v>1.4</v>
      </c>
    </row>
    <row r="2012" spans="1:17" x14ac:dyDescent="0.25">
      <c r="A2012" s="325">
        <v>201718</v>
      </c>
      <c r="B2012" s="325" t="s">
        <v>144</v>
      </c>
      <c r="C2012" s="325" t="s">
        <v>123</v>
      </c>
      <c r="D2012" s="325" t="s">
        <v>38</v>
      </c>
      <c r="E2012" s="325" t="s">
        <v>142</v>
      </c>
      <c r="F2012" s="325" t="s">
        <v>143</v>
      </c>
      <c r="G2012" s="325">
        <v>303</v>
      </c>
      <c r="H2012" s="325" t="s">
        <v>397</v>
      </c>
      <c r="I2012" s="325" t="s">
        <v>398</v>
      </c>
      <c r="J2012" s="325" t="str">
        <f t="shared" si="62"/>
        <v>CharBexleyTime in serviceLess than 2 yearsTime in serviceLess than 2 years</v>
      </c>
      <c r="K2012" s="325" t="s">
        <v>479</v>
      </c>
      <c r="L2012" s="325" t="s">
        <v>480</v>
      </c>
      <c r="M2012" s="325" t="str">
        <f t="shared" si="63"/>
        <v>Time in serviceLess than 2 years</v>
      </c>
      <c r="N2012" s="325">
        <v>83.9</v>
      </c>
      <c r="O2012" s="325">
        <v>46.6</v>
      </c>
      <c r="P2012" s="325">
        <v>84</v>
      </c>
      <c r="Q2012" s="325">
        <v>44.9</v>
      </c>
    </row>
    <row r="2013" spans="1:17" x14ac:dyDescent="0.25">
      <c r="A2013" s="325">
        <v>201718</v>
      </c>
      <c r="B2013" s="325" t="s">
        <v>144</v>
      </c>
      <c r="C2013" s="325" t="s">
        <v>123</v>
      </c>
      <c r="D2013" s="325" t="s">
        <v>38</v>
      </c>
      <c r="E2013" s="325" t="s">
        <v>142</v>
      </c>
      <c r="F2013" s="325" t="s">
        <v>143</v>
      </c>
      <c r="G2013" s="325">
        <v>303</v>
      </c>
      <c r="H2013" s="325" t="s">
        <v>397</v>
      </c>
      <c r="I2013" s="325" t="s">
        <v>398</v>
      </c>
      <c r="J2013" s="325" t="str">
        <f t="shared" si="62"/>
        <v>CharBexleyTime in service2 years or more but less than 5 yearsTime in service2 years or more but less than 5 years</v>
      </c>
      <c r="K2013" s="325" t="s">
        <v>479</v>
      </c>
      <c r="L2013" s="325" t="s">
        <v>481</v>
      </c>
      <c r="M2013" s="325" t="str">
        <f t="shared" si="63"/>
        <v>Time in service2 years or more but less than 5 years</v>
      </c>
      <c r="N2013" s="325">
        <v>64</v>
      </c>
      <c r="O2013" s="325">
        <v>35.5</v>
      </c>
      <c r="P2013" s="325">
        <v>67</v>
      </c>
      <c r="Q2013" s="325">
        <v>35.799999999999997</v>
      </c>
    </row>
    <row r="2014" spans="1:17" x14ac:dyDescent="0.25">
      <c r="A2014" s="325">
        <v>201718</v>
      </c>
      <c r="B2014" s="325" t="s">
        <v>144</v>
      </c>
      <c r="C2014" s="325" t="s">
        <v>123</v>
      </c>
      <c r="D2014" s="325" t="s">
        <v>38</v>
      </c>
      <c r="E2014" s="325" t="s">
        <v>142</v>
      </c>
      <c r="F2014" s="325" t="s">
        <v>143</v>
      </c>
      <c r="G2014" s="325">
        <v>303</v>
      </c>
      <c r="H2014" s="325" t="s">
        <v>397</v>
      </c>
      <c r="I2014" s="325" t="s">
        <v>398</v>
      </c>
      <c r="J2014" s="325" t="str">
        <f t="shared" si="62"/>
        <v>CharBexleyTime in service5 years or more but less than 10 yearsTime in service5 years or more but less than 10 years</v>
      </c>
      <c r="K2014" s="325" t="s">
        <v>479</v>
      </c>
      <c r="L2014" s="325" t="s">
        <v>482</v>
      </c>
      <c r="M2014" s="325" t="str">
        <f t="shared" si="63"/>
        <v>Time in service5 years or more but less than 10 years</v>
      </c>
      <c r="N2014" s="325">
        <v>15.6</v>
      </c>
      <c r="O2014" s="325">
        <v>8.6999999999999993</v>
      </c>
      <c r="P2014" s="325">
        <v>17</v>
      </c>
      <c r="Q2014" s="325">
        <v>9.1</v>
      </c>
    </row>
    <row r="2015" spans="1:17" x14ac:dyDescent="0.25">
      <c r="A2015" s="325">
        <v>201718</v>
      </c>
      <c r="B2015" s="325" t="s">
        <v>144</v>
      </c>
      <c r="C2015" s="325" t="s">
        <v>123</v>
      </c>
      <c r="D2015" s="325" t="s">
        <v>38</v>
      </c>
      <c r="E2015" s="325" t="s">
        <v>142</v>
      </c>
      <c r="F2015" s="325" t="s">
        <v>143</v>
      </c>
      <c r="G2015" s="325">
        <v>303</v>
      </c>
      <c r="H2015" s="325" t="s">
        <v>397</v>
      </c>
      <c r="I2015" s="325" t="s">
        <v>398</v>
      </c>
      <c r="J2015" s="325" t="str">
        <f t="shared" si="62"/>
        <v>CharBexleyTime in service10 years or more but less than 20 yearsTime in service10 years or more but less than 20 years</v>
      </c>
      <c r="K2015" s="325" t="s">
        <v>479</v>
      </c>
      <c r="L2015" s="325" t="s">
        <v>483</v>
      </c>
      <c r="M2015" s="325" t="str">
        <f t="shared" si="63"/>
        <v>Time in service10 years or more but less than 20 years</v>
      </c>
      <c r="N2015" s="325">
        <v>12</v>
      </c>
      <c r="O2015" s="325">
        <v>6.7</v>
      </c>
      <c r="P2015" s="325">
        <v>13</v>
      </c>
      <c r="Q2015" s="325">
        <v>7</v>
      </c>
    </row>
    <row r="2016" spans="1:17" x14ac:dyDescent="0.25">
      <c r="A2016" s="325">
        <v>201718</v>
      </c>
      <c r="B2016" s="325" t="s">
        <v>144</v>
      </c>
      <c r="C2016" s="325" t="s">
        <v>123</v>
      </c>
      <c r="D2016" s="325" t="s">
        <v>38</v>
      </c>
      <c r="E2016" s="325" t="s">
        <v>142</v>
      </c>
      <c r="F2016" s="325" t="s">
        <v>143</v>
      </c>
      <c r="G2016" s="325">
        <v>303</v>
      </c>
      <c r="H2016" s="325" t="s">
        <v>397</v>
      </c>
      <c r="I2016" s="325" t="s">
        <v>398</v>
      </c>
      <c r="J2016" s="325" t="str">
        <f t="shared" si="62"/>
        <v>CharBexleyTime in service20 years or more but less than 30 yearsTime in service20 years or more but less than 30 years</v>
      </c>
      <c r="K2016" s="325" t="s">
        <v>479</v>
      </c>
      <c r="L2016" s="325" t="s">
        <v>484</v>
      </c>
      <c r="M2016" s="325" t="str">
        <f t="shared" si="63"/>
        <v>Time in service20 years or more but less than 30 years</v>
      </c>
      <c r="N2016" s="325">
        <v>4.5999999999999996</v>
      </c>
      <c r="O2016" s="325">
        <v>2.6</v>
      </c>
      <c r="P2016" s="325">
        <v>6</v>
      </c>
      <c r="Q2016" s="325">
        <v>3.2</v>
      </c>
    </row>
    <row r="2017" spans="1:17" x14ac:dyDescent="0.25">
      <c r="A2017" s="325">
        <v>201718</v>
      </c>
      <c r="B2017" s="325" t="s">
        <v>144</v>
      </c>
      <c r="C2017" s="325" t="s">
        <v>123</v>
      </c>
      <c r="D2017" s="325" t="s">
        <v>38</v>
      </c>
      <c r="E2017" s="325" t="s">
        <v>142</v>
      </c>
      <c r="F2017" s="325" t="s">
        <v>143</v>
      </c>
      <c r="G2017" s="325">
        <v>303</v>
      </c>
      <c r="H2017" s="325" t="s">
        <v>397</v>
      </c>
      <c r="I2017" s="325" t="s">
        <v>398</v>
      </c>
      <c r="J2017" s="325" t="str">
        <f t="shared" si="62"/>
        <v>CharBexleyTime in service30 years or moreTime in service30 years or more</v>
      </c>
      <c r="K2017" s="325" t="s">
        <v>479</v>
      </c>
      <c r="L2017" s="325" t="s">
        <v>485</v>
      </c>
      <c r="M2017" s="325" t="str">
        <f t="shared" si="63"/>
        <v>Time in service30 years or more</v>
      </c>
      <c r="N2017" s="325">
        <v>0</v>
      </c>
      <c r="O2017" s="325">
        <v>0</v>
      </c>
      <c r="P2017" s="325">
        <v>0</v>
      </c>
      <c r="Q2017" s="325">
        <v>0</v>
      </c>
    </row>
    <row r="2018" spans="1:17" x14ac:dyDescent="0.25">
      <c r="A2018" s="325">
        <v>201718</v>
      </c>
      <c r="B2018" s="325" t="s">
        <v>144</v>
      </c>
      <c r="C2018" s="325" t="s">
        <v>123</v>
      </c>
      <c r="D2018" s="325" t="s">
        <v>38</v>
      </c>
      <c r="E2018" s="325" t="s">
        <v>142</v>
      </c>
      <c r="F2018" s="325" t="s">
        <v>143</v>
      </c>
      <c r="G2018" s="325">
        <v>304</v>
      </c>
      <c r="H2018" s="325" t="s">
        <v>399</v>
      </c>
      <c r="I2018" s="325" t="s">
        <v>400</v>
      </c>
      <c r="J2018" s="325" t="str">
        <f t="shared" si="62"/>
        <v>CharBrentTime in serviceLess than 2 yearsTime in serviceLess than 2 years</v>
      </c>
      <c r="K2018" s="325" t="s">
        <v>479</v>
      </c>
      <c r="L2018" s="325" t="s">
        <v>480</v>
      </c>
      <c r="M2018" s="325" t="str">
        <f t="shared" si="63"/>
        <v>Time in serviceLess than 2 years</v>
      </c>
      <c r="N2018" s="325">
        <v>45.8</v>
      </c>
      <c r="O2018" s="325">
        <v>39.700000000000003</v>
      </c>
      <c r="P2018" s="325">
        <v>46</v>
      </c>
      <c r="Q2018" s="325">
        <v>39</v>
      </c>
    </row>
    <row r="2019" spans="1:17" x14ac:dyDescent="0.25">
      <c r="A2019" s="325">
        <v>201718</v>
      </c>
      <c r="B2019" s="325" t="s">
        <v>144</v>
      </c>
      <c r="C2019" s="325" t="s">
        <v>123</v>
      </c>
      <c r="D2019" s="325" t="s">
        <v>38</v>
      </c>
      <c r="E2019" s="325" t="s">
        <v>142</v>
      </c>
      <c r="F2019" s="325" t="s">
        <v>143</v>
      </c>
      <c r="G2019" s="325">
        <v>304</v>
      </c>
      <c r="H2019" s="325" t="s">
        <v>399</v>
      </c>
      <c r="I2019" s="325" t="s">
        <v>400</v>
      </c>
      <c r="J2019" s="325" t="str">
        <f t="shared" si="62"/>
        <v>CharBrentTime in service2 years or more but less than 5 yearsTime in service2 years or more but less than 5 years</v>
      </c>
      <c r="K2019" s="325" t="s">
        <v>479</v>
      </c>
      <c r="L2019" s="325" t="s">
        <v>481</v>
      </c>
      <c r="M2019" s="325" t="str">
        <f t="shared" si="63"/>
        <v>Time in service2 years or more but less than 5 years</v>
      </c>
      <c r="N2019" s="325">
        <v>36.6</v>
      </c>
      <c r="O2019" s="325">
        <v>31.7</v>
      </c>
      <c r="P2019" s="325">
        <v>37</v>
      </c>
      <c r="Q2019" s="325">
        <v>31.4</v>
      </c>
    </row>
    <row r="2020" spans="1:17" x14ac:dyDescent="0.25">
      <c r="A2020" s="325">
        <v>201718</v>
      </c>
      <c r="B2020" s="325" t="s">
        <v>144</v>
      </c>
      <c r="C2020" s="325" t="s">
        <v>123</v>
      </c>
      <c r="D2020" s="325" t="s">
        <v>38</v>
      </c>
      <c r="E2020" s="325" t="s">
        <v>142</v>
      </c>
      <c r="F2020" s="325" t="s">
        <v>143</v>
      </c>
      <c r="G2020" s="325">
        <v>304</v>
      </c>
      <c r="H2020" s="325" t="s">
        <v>399</v>
      </c>
      <c r="I2020" s="325" t="s">
        <v>400</v>
      </c>
      <c r="J2020" s="325" t="str">
        <f t="shared" si="62"/>
        <v>CharBrentTime in service5 years or more but less than 10 yearsTime in service5 years or more but less than 10 years</v>
      </c>
      <c r="K2020" s="325" t="s">
        <v>479</v>
      </c>
      <c r="L2020" s="325" t="s">
        <v>482</v>
      </c>
      <c r="M2020" s="325" t="str">
        <f t="shared" si="63"/>
        <v>Time in service5 years or more but less than 10 years</v>
      </c>
      <c r="N2020" s="325">
        <v>13</v>
      </c>
      <c r="O2020" s="325">
        <v>11.2</v>
      </c>
      <c r="P2020" s="325">
        <v>14</v>
      </c>
      <c r="Q2020" s="325">
        <v>11.9</v>
      </c>
    </row>
    <row r="2021" spans="1:17" x14ac:dyDescent="0.25">
      <c r="A2021" s="325">
        <v>201718</v>
      </c>
      <c r="B2021" s="325" t="s">
        <v>144</v>
      </c>
      <c r="C2021" s="325" t="s">
        <v>123</v>
      </c>
      <c r="D2021" s="325" t="s">
        <v>38</v>
      </c>
      <c r="E2021" s="325" t="s">
        <v>142</v>
      </c>
      <c r="F2021" s="325" t="s">
        <v>143</v>
      </c>
      <c r="G2021" s="325">
        <v>304</v>
      </c>
      <c r="H2021" s="325" t="s">
        <v>399</v>
      </c>
      <c r="I2021" s="325" t="s">
        <v>400</v>
      </c>
      <c r="J2021" s="325" t="str">
        <f t="shared" si="62"/>
        <v>CharBrentTime in service10 years or more but less than 20 yearsTime in service10 years or more but less than 20 years</v>
      </c>
      <c r="K2021" s="325" t="s">
        <v>479</v>
      </c>
      <c r="L2021" s="325" t="s">
        <v>483</v>
      </c>
      <c r="M2021" s="325" t="str">
        <f t="shared" si="63"/>
        <v>Time in service10 years or more but less than 20 years</v>
      </c>
      <c r="N2021" s="325">
        <v>15.9</v>
      </c>
      <c r="O2021" s="325">
        <v>13.8</v>
      </c>
      <c r="P2021" s="325">
        <v>16</v>
      </c>
      <c r="Q2021" s="325">
        <v>13.6</v>
      </c>
    </row>
    <row r="2022" spans="1:17" x14ac:dyDescent="0.25">
      <c r="A2022" s="325">
        <v>201718</v>
      </c>
      <c r="B2022" s="325" t="s">
        <v>144</v>
      </c>
      <c r="C2022" s="325" t="s">
        <v>123</v>
      </c>
      <c r="D2022" s="325" t="s">
        <v>38</v>
      </c>
      <c r="E2022" s="325" t="s">
        <v>142</v>
      </c>
      <c r="F2022" s="325" t="s">
        <v>143</v>
      </c>
      <c r="G2022" s="325">
        <v>304</v>
      </c>
      <c r="H2022" s="325" t="s">
        <v>399</v>
      </c>
      <c r="I2022" s="325" t="s">
        <v>400</v>
      </c>
      <c r="J2022" s="325" t="str">
        <f t="shared" si="62"/>
        <v>CharBrentTime in service20 years or more but less than 30 yearsTime in service20 years or more but less than 30 years</v>
      </c>
      <c r="K2022" s="325" t="s">
        <v>479</v>
      </c>
      <c r="L2022" s="325" t="s">
        <v>484</v>
      </c>
      <c r="M2022" s="325" t="str">
        <f t="shared" si="63"/>
        <v>Time in service20 years or more but less than 30 years</v>
      </c>
      <c r="N2022" s="325">
        <v>3.2</v>
      </c>
      <c r="O2022" s="325">
        <v>2.8</v>
      </c>
      <c r="P2022" s="325">
        <v>4</v>
      </c>
      <c r="Q2022" s="325">
        <v>3.4</v>
      </c>
    </row>
    <row r="2023" spans="1:17" x14ac:dyDescent="0.25">
      <c r="A2023" s="325">
        <v>201718</v>
      </c>
      <c r="B2023" s="325" t="s">
        <v>144</v>
      </c>
      <c r="C2023" s="325" t="s">
        <v>123</v>
      </c>
      <c r="D2023" s="325" t="s">
        <v>38</v>
      </c>
      <c r="E2023" s="325" t="s">
        <v>142</v>
      </c>
      <c r="F2023" s="325" t="s">
        <v>143</v>
      </c>
      <c r="G2023" s="325">
        <v>304</v>
      </c>
      <c r="H2023" s="325" t="s">
        <v>399</v>
      </c>
      <c r="I2023" s="325" t="s">
        <v>400</v>
      </c>
      <c r="J2023" s="325" t="str">
        <f t="shared" si="62"/>
        <v>CharBrentTime in service30 years or moreTime in service30 years or more</v>
      </c>
      <c r="K2023" s="325" t="s">
        <v>479</v>
      </c>
      <c r="L2023" s="325" t="s">
        <v>485</v>
      </c>
      <c r="M2023" s="325" t="str">
        <f t="shared" si="63"/>
        <v>Time in service30 years or more</v>
      </c>
      <c r="N2023" s="325">
        <v>1</v>
      </c>
      <c r="O2023" s="325">
        <v>0.9</v>
      </c>
      <c r="P2023" s="325">
        <v>1</v>
      </c>
      <c r="Q2023" s="325">
        <v>0.8</v>
      </c>
    </row>
    <row r="2024" spans="1:17" x14ac:dyDescent="0.25">
      <c r="A2024" s="325">
        <v>201718</v>
      </c>
      <c r="B2024" s="325" t="s">
        <v>144</v>
      </c>
      <c r="C2024" s="325" t="s">
        <v>123</v>
      </c>
      <c r="D2024" s="325" t="s">
        <v>38</v>
      </c>
      <c r="E2024" s="325" t="s">
        <v>142</v>
      </c>
      <c r="F2024" s="325" t="s">
        <v>143</v>
      </c>
      <c r="G2024" s="325">
        <v>305</v>
      </c>
      <c r="H2024" s="325" t="s">
        <v>401</v>
      </c>
      <c r="I2024" s="325" t="s">
        <v>402</v>
      </c>
      <c r="J2024" s="325" t="str">
        <f t="shared" si="62"/>
        <v>CharBromleyTime in serviceLess than 2 yearsTime in serviceLess than 2 years</v>
      </c>
      <c r="K2024" s="325" t="s">
        <v>479</v>
      </c>
      <c r="L2024" s="325" t="s">
        <v>480</v>
      </c>
      <c r="M2024" s="325" t="str">
        <f t="shared" si="63"/>
        <v>Time in serviceLess than 2 years</v>
      </c>
      <c r="N2024" s="325">
        <v>97</v>
      </c>
      <c r="O2024" s="325">
        <v>61.9</v>
      </c>
      <c r="P2024" s="325">
        <v>99</v>
      </c>
      <c r="Q2024" s="325">
        <v>58.2</v>
      </c>
    </row>
    <row r="2025" spans="1:17" x14ac:dyDescent="0.25">
      <c r="A2025" s="325">
        <v>201718</v>
      </c>
      <c r="B2025" s="325" t="s">
        <v>144</v>
      </c>
      <c r="C2025" s="325" t="s">
        <v>123</v>
      </c>
      <c r="D2025" s="325" t="s">
        <v>38</v>
      </c>
      <c r="E2025" s="325" t="s">
        <v>142</v>
      </c>
      <c r="F2025" s="325" t="s">
        <v>143</v>
      </c>
      <c r="G2025" s="325">
        <v>305</v>
      </c>
      <c r="H2025" s="325" t="s">
        <v>401</v>
      </c>
      <c r="I2025" s="325" t="s">
        <v>402</v>
      </c>
      <c r="J2025" s="325" t="str">
        <f t="shared" si="62"/>
        <v>CharBromleyTime in service2 years or more but less than 5 yearsTime in service2 years or more but less than 5 years</v>
      </c>
      <c r="K2025" s="325" t="s">
        <v>479</v>
      </c>
      <c r="L2025" s="325" t="s">
        <v>481</v>
      </c>
      <c r="M2025" s="325" t="str">
        <f t="shared" si="63"/>
        <v>Time in service2 years or more but less than 5 years</v>
      </c>
      <c r="N2025" s="325">
        <v>22</v>
      </c>
      <c r="O2025" s="325">
        <v>14.1</v>
      </c>
      <c r="P2025" s="325">
        <v>26</v>
      </c>
      <c r="Q2025" s="325">
        <v>15.3</v>
      </c>
    </row>
    <row r="2026" spans="1:17" x14ac:dyDescent="0.25">
      <c r="A2026" s="325">
        <v>201718</v>
      </c>
      <c r="B2026" s="325" t="s">
        <v>144</v>
      </c>
      <c r="C2026" s="325" t="s">
        <v>123</v>
      </c>
      <c r="D2026" s="325" t="s">
        <v>38</v>
      </c>
      <c r="E2026" s="325" t="s">
        <v>142</v>
      </c>
      <c r="F2026" s="325" t="s">
        <v>143</v>
      </c>
      <c r="G2026" s="325">
        <v>305</v>
      </c>
      <c r="H2026" s="325" t="s">
        <v>401</v>
      </c>
      <c r="I2026" s="325" t="s">
        <v>402</v>
      </c>
      <c r="J2026" s="325" t="str">
        <f t="shared" si="62"/>
        <v>CharBromleyTime in service5 years or more but less than 10 yearsTime in service5 years or more but less than 10 years</v>
      </c>
      <c r="K2026" s="325" t="s">
        <v>479</v>
      </c>
      <c r="L2026" s="325" t="s">
        <v>482</v>
      </c>
      <c r="M2026" s="325" t="str">
        <f t="shared" si="63"/>
        <v>Time in service5 years or more but less than 10 years</v>
      </c>
      <c r="N2026" s="325">
        <v>13.9</v>
      </c>
      <c r="O2026" s="325">
        <v>8.9</v>
      </c>
      <c r="P2026" s="325">
        <v>15</v>
      </c>
      <c r="Q2026" s="325">
        <v>8.8000000000000007</v>
      </c>
    </row>
    <row r="2027" spans="1:17" x14ac:dyDescent="0.25">
      <c r="A2027" s="325">
        <v>201718</v>
      </c>
      <c r="B2027" s="325" t="s">
        <v>144</v>
      </c>
      <c r="C2027" s="325" t="s">
        <v>123</v>
      </c>
      <c r="D2027" s="325" t="s">
        <v>38</v>
      </c>
      <c r="E2027" s="325" t="s">
        <v>142</v>
      </c>
      <c r="F2027" s="325" t="s">
        <v>143</v>
      </c>
      <c r="G2027" s="325">
        <v>305</v>
      </c>
      <c r="H2027" s="325" t="s">
        <v>401</v>
      </c>
      <c r="I2027" s="325" t="s">
        <v>402</v>
      </c>
      <c r="J2027" s="325" t="str">
        <f t="shared" si="62"/>
        <v>CharBromleyTime in service10 years or more but less than 20 yearsTime in service10 years or more but less than 20 years</v>
      </c>
      <c r="K2027" s="325" t="s">
        <v>479</v>
      </c>
      <c r="L2027" s="325" t="s">
        <v>483</v>
      </c>
      <c r="M2027" s="325" t="str">
        <f t="shared" si="63"/>
        <v>Time in service10 years or more but less than 20 years</v>
      </c>
      <c r="N2027" s="325">
        <v>21.1</v>
      </c>
      <c r="O2027" s="325">
        <v>13.5</v>
      </c>
      <c r="P2027" s="325">
        <v>26</v>
      </c>
      <c r="Q2027" s="325">
        <v>15.3</v>
      </c>
    </row>
    <row r="2028" spans="1:17" x14ac:dyDescent="0.25">
      <c r="A2028" s="325">
        <v>201718</v>
      </c>
      <c r="B2028" s="325" t="s">
        <v>144</v>
      </c>
      <c r="C2028" s="325" t="s">
        <v>123</v>
      </c>
      <c r="D2028" s="325" t="s">
        <v>38</v>
      </c>
      <c r="E2028" s="325" t="s">
        <v>142</v>
      </c>
      <c r="F2028" s="325" t="s">
        <v>143</v>
      </c>
      <c r="G2028" s="325">
        <v>305</v>
      </c>
      <c r="H2028" s="325" t="s">
        <v>401</v>
      </c>
      <c r="I2028" s="325" t="s">
        <v>402</v>
      </c>
      <c r="J2028" s="325" t="str">
        <f t="shared" si="62"/>
        <v>CharBromleyTime in service20 years or more but less than 30 yearsTime in service20 years or more but less than 30 years</v>
      </c>
      <c r="K2028" s="325" t="s">
        <v>479</v>
      </c>
      <c r="L2028" s="325" t="s">
        <v>484</v>
      </c>
      <c r="M2028" s="325" t="str">
        <f t="shared" si="63"/>
        <v>Time in service20 years or more but less than 30 years</v>
      </c>
      <c r="N2028" s="325">
        <v>2.6</v>
      </c>
      <c r="O2028" s="325">
        <v>1.7</v>
      </c>
      <c r="P2028" s="325">
        <v>4</v>
      </c>
      <c r="Q2028" s="325">
        <v>2.4</v>
      </c>
    </row>
    <row r="2029" spans="1:17" x14ac:dyDescent="0.25">
      <c r="A2029" s="325">
        <v>201718</v>
      </c>
      <c r="B2029" s="325" t="s">
        <v>144</v>
      </c>
      <c r="C2029" s="325" t="s">
        <v>123</v>
      </c>
      <c r="D2029" s="325" t="s">
        <v>38</v>
      </c>
      <c r="E2029" s="325" t="s">
        <v>142</v>
      </c>
      <c r="F2029" s="325" t="s">
        <v>143</v>
      </c>
      <c r="G2029" s="325">
        <v>305</v>
      </c>
      <c r="H2029" s="325" t="s">
        <v>401</v>
      </c>
      <c r="I2029" s="325" t="s">
        <v>402</v>
      </c>
      <c r="J2029" s="325" t="str">
        <f t="shared" si="62"/>
        <v>CharBromleyTime in service30 years or moreTime in service30 years or more</v>
      </c>
      <c r="K2029" s="325" t="s">
        <v>479</v>
      </c>
      <c r="L2029" s="325" t="s">
        <v>485</v>
      </c>
      <c r="M2029" s="325" t="str">
        <f t="shared" si="63"/>
        <v>Time in service30 years or more</v>
      </c>
      <c r="N2029" s="325">
        <v>0</v>
      </c>
      <c r="O2029" s="325">
        <v>0</v>
      </c>
      <c r="P2029" s="325">
        <v>0</v>
      </c>
      <c r="Q2029" s="325">
        <v>0</v>
      </c>
    </row>
    <row r="2030" spans="1:17" x14ac:dyDescent="0.25">
      <c r="A2030" s="325">
        <v>201718</v>
      </c>
      <c r="B2030" s="325" t="s">
        <v>144</v>
      </c>
      <c r="C2030" s="325" t="s">
        <v>123</v>
      </c>
      <c r="D2030" s="325" t="s">
        <v>38</v>
      </c>
      <c r="E2030" s="325" t="s">
        <v>142</v>
      </c>
      <c r="F2030" s="325" t="s">
        <v>143</v>
      </c>
      <c r="G2030" s="325">
        <v>306</v>
      </c>
      <c r="H2030" s="325" t="s">
        <v>403</v>
      </c>
      <c r="I2030" s="325" t="s">
        <v>404</v>
      </c>
      <c r="J2030" s="325" t="str">
        <f t="shared" si="62"/>
        <v>CharCroydonTime in serviceLess than 2 yearsTime in serviceLess than 2 years</v>
      </c>
      <c r="K2030" s="325" t="s">
        <v>479</v>
      </c>
      <c r="L2030" s="325" t="s">
        <v>480</v>
      </c>
      <c r="M2030" s="325" t="str">
        <f t="shared" si="63"/>
        <v>Time in serviceLess than 2 years</v>
      </c>
      <c r="N2030" s="325">
        <v>66</v>
      </c>
      <c r="O2030" s="325">
        <v>32.200000000000003</v>
      </c>
      <c r="P2030" s="325">
        <v>68</v>
      </c>
      <c r="Q2030" s="325">
        <v>32.5</v>
      </c>
    </row>
    <row r="2031" spans="1:17" x14ac:dyDescent="0.25">
      <c r="A2031" s="325">
        <v>201718</v>
      </c>
      <c r="B2031" s="325" t="s">
        <v>144</v>
      </c>
      <c r="C2031" s="325" t="s">
        <v>123</v>
      </c>
      <c r="D2031" s="325" t="s">
        <v>38</v>
      </c>
      <c r="E2031" s="325" t="s">
        <v>142</v>
      </c>
      <c r="F2031" s="325" t="s">
        <v>143</v>
      </c>
      <c r="G2031" s="325">
        <v>306</v>
      </c>
      <c r="H2031" s="325" t="s">
        <v>403</v>
      </c>
      <c r="I2031" s="325" t="s">
        <v>404</v>
      </c>
      <c r="J2031" s="325" t="str">
        <f t="shared" si="62"/>
        <v>CharCroydonTime in service2 years or more but less than 5 yearsTime in service2 years or more but less than 5 years</v>
      </c>
      <c r="K2031" s="325" t="s">
        <v>479</v>
      </c>
      <c r="L2031" s="325" t="s">
        <v>481</v>
      </c>
      <c r="M2031" s="325" t="str">
        <f t="shared" si="63"/>
        <v>Time in service2 years or more but less than 5 years</v>
      </c>
      <c r="N2031" s="325">
        <v>62.3</v>
      </c>
      <c r="O2031" s="325">
        <v>30.3</v>
      </c>
      <c r="P2031" s="325">
        <v>63</v>
      </c>
      <c r="Q2031" s="325">
        <v>30.1</v>
      </c>
    </row>
    <row r="2032" spans="1:17" x14ac:dyDescent="0.25">
      <c r="A2032" s="325">
        <v>201718</v>
      </c>
      <c r="B2032" s="325" t="s">
        <v>144</v>
      </c>
      <c r="C2032" s="325" t="s">
        <v>123</v>
      </c>
      <c r="D2032" s="325" t="s">
        <v>38</v>
      </c>
      <c r="E2032" s="325" t="s">
        <v>142</v>
      </c>
      <c r="F2032" s="325" t="s">
        <v>143</v>
      </c>
      <c r="G2032" s="325">
        <v>306</v>
      </c>
      <c r="H2032" s="325" t="s">
        <v>403</v>
      </c>
      <c r="I2032" s="325" t="s">
        <v>404</v>
      </c>
      <c r="J2032" s="325" t="str">
        <f t="shared" si="62"/>
        <v>CharCroydonTime in service5 years or more but less than 10 yearsTime in service5 years or more but less than 10 years</v>
      </c>
      <c r="K2032" s="325" t="s">
        <v>479</v>
      </c>
      <c r="L2032" s="325" t="s">
        <v>482</v>
      </c>
      <c r="M2032" s="325" t="str">
        <f t="shared" si="63"/>
        <v>Time in service5 years or more but less than 10 years</v>
      </c>
      <c r="N2032" s="325">
        <v>37.799999999999997</v>
      </c>
      <c r="O2032" s="325">
        <v>18.399999999999999</v>
      </c>
      <c r="P2032" s="325">
        <v>38</v>
      </c>
      <c r="Q2032" s="325">
        <v>18.2</v>
      </c>
    </row>
    <row r="2033" spans="1:17" x14ac:dyDescent="0.25">
      <c r="A2033" s="325">
        <v>201718</v>
      </c>
      <c r="B2033" s="325" t="s">
        <v>144</v>
      </c>
      <c r="C2033" s="325" t="s">
        <v>123</v>
      </c>
      <c r="D2033" s="325" t="s">
        <v>38</v>
      </c>
      <c r="E2033" s="325" t="s">
        <v>142</v>
      </c>
      <c r="F2033" s="325" t="s">
        <v>143</v>
      </c>
      <c r="G2033" s="325">
        <v>306</v>
      </c>
      <c r="H2033" s="325" t="s">
        <v>403</v>
      </c>
      <c r="I2033" s="325" t="s">
        <v>404</v>
      </c>
      <c r="J2033" s="325" t="str">
        <f t="shared" si="62"/>
        <v>CharCroydonTime in service10 years or more but less than 20 yearsTime in service10 years or more but less than 20 years</v>
      </c>
      <c r="K2033" s="325" t="s">
        <v>479</v>
      </c>
      <c r="L2033" s="325" t="s">
        <v>483</v>
      </c>
      <c r="M2033" s="325" t="str">
        <f t="shared" si="63"/>
        <v>Time in service10 years or more but less than 20 years</v>
      </c>
      <c r="N2033" s="325">
        <v>33.799999999999997</v>
      </c>
      <c r="O2033" s="325">
        <v>16.5</v>
      </c>
      <c r="P2033" s="325">
        <v>34</v>
      </c>
      <c r="Q2033" s="325">
        <v>16.3</v>
      </c>
    </row>
    <row r="2034" spans="1:17" x14ac:dyDescent="0.25">
      <c r="A2034" s="325">
        <v>201718</v>
      </c>
      <c r="B2034" s="325" t="s">
        <v>144</v>
      </c>
      <c r="C2034" s="325" t="s">
        <v>123</v>
      </c>
      <c r="D2034" s="325" t="s">
        <v>38</v>
      </c>
      <c r="E2034" s="325" t="s">
        <v>142</v>
      </c>
      <c r="F2034" s="325" t="s">
        <v>143</v>
      </c>
      <c r="G2034" s="325">
        <v>306</v>
      </c>
      <c r="H2034" s="325" t="s">
        <v>403</v>
      </c>
      <c r="I2034" s="325" t="s">
        <v>404</v>
      </c>
      <c r="J2034" s="325" t="str">
        <f t="shared" si="62"/>
        <v>CharCroydonTime in service20 years or more but less than 30 yearsTime in service20 years or more but less than 30 years</v>
      </c>
      <c r="K2034" s="325" t="s">
        <v>479</v>
      </c>
      <c r="L2034" s="325" t="s">
        <v>484</v>
      </c>
      <c r="M2034" s="325" t="str">
        <f t="shared" si="63"/>
        <v>Time in service20 years or more but less than 30 years</v>
      </c>
      <c r="N2034" s="325">
        <v>3.6</v>
      </c>
      <c r="O2034" s="325">
        <v>1.8</v>
      </c>
      <c r="P2034" s="325">
        <v>4</v>
      </c>
      <c r="Q2034" s="325">
        <v>1.9</v>
      </c>
    </row>
    <row r="2035" spans="1:17" x14ac:dyDescent="0.25">
      <c r="A2035" s="325">
        <v>201718</v>
      </c>
      <c r="B2035" s="325" t="s">
        <v>144</v>
      </c>
      <c r="C2035" s="325" t="s">
        <v>123</v>
      </c>
      <c r="D2035" s="325" t="s">
        <v>38</v>
      </c>
      <c r="E2035" s="325" t="s">
        <v>142</v>
      </c>
      <c r="F2035" s="325" t="s">
        <v>143</v>
      </c>
      <c r="G2035" s="325">
        <v>306</v>
      </c>
      <c r="H2035" s="325" t="s">
        <v>403</v>
      </c>
      <c r="I2035" s="325" t="s">
        <v>404</v>
      </c>
      <c r="J2035" s="325" t="str">
        <f t="shared" si="62"/>
        <v>CharCroydonTime in service30 years or moreTime in service30 years or more</v>
      </c>
      <c r="K2035" s="325" t="s">
        <v>479</v>
      </c>
      <c r="L2035" s="325" t="s">
        <v>485</v>
      </c>
      <c r="M2035" s="325" t="str">
        <f t="shared" si="63"/>
        <v>Time in service30 years or more</v>
      </c>
      <c r="N2035" s="325">
        <v>1.7</v>
      </c>
      <c r="O2035" s="325">
        <v>0.8</v>
      </c>
      <c r="P2035" s="325">
        <v>2</v>
      </c>
      <c r="Q2035" s="325">
        <v>1</v>
      </c>
    </row>
    <row r="2036" spans="1:17" x14ac:dyDescent="0.25">
      <c r="A2036" s="325">
        <v>201718</v>
      </c>
      <c r="B2036" s="325" t="s">
        <v>144</v>
      </c>
      <c r="C2036" s="325" t="s">
        <v>123</v>
      </c>
      <c r="D2036" s="325" t="s">
        <v>38</v>
      </c>
      <c r="E2036" s="325" t="s">
        <v>142</v>
      </c>
      <c r="F2036" s="325" t="s">
        <v>143</v>
      </c>
      <c r="G2036" s="325">
        <v>307</v>
      </c>
      <c r="H2036" s="325" t="s">
        <v>405</v>
      </c>
      <c r="I2036" s="325" t="s">
        <v>406</v>
      </c>
      <c r="J2036" s="325" t="str">
        <f t="shared" si="62"/>
        <v>CharEalingTime in serviceLess than 2 yearsTime in serviceLess than 2 years</v>
      </c>
      <c r="K2036" s="325" t="s">
        <v>479</v>
      </c>
      <c r="L2036" s="325" t="s">
        <v>480</v>
      </c>
      <c r="M2036" s="325" t="str">
        <f t="shared" si="63"/>
        <v>Time in serviceLess than 2 years</v>
      </c>
      <c r="N2036" s="325">
        <v>72.900000000000006</v>
      </c>
      <c r="O2036" s="325">
        <v>39</v>
      </c>
      <c r="P2036" s="325">
        <v>76</v>
      </c>
      <c r="Q2036" s="325">
        <v>37.4</v>
      </c>
    </row>
    <row r="2037" spans="1:17" x14ac:dyDescent="0.25">
      <c r="A2037" s="325">
        <v>201718</v>
      </c>
      <c r="B2037" s="325" t="s">
        <v>144</v>
      </c>
      <c r="C2037" s="325" t="s">
        <v>123</v>
      </c>
      <c r="D2037" s="325" t="s">
        <v>38</v>
      </c>
      <c r="E2037" s="325" t="s">
        <v>142</v>
      </c>
      <c r="F2037" s="325" t="s">
        <v>143</v>
      </c>
      <c r="G2037" s="325">
        <v>307</v>
      </c>
      <c r="H2037" s="325" t="s">
        <v>405</v>
      </c>
      <c r="I2037" s="325" t="s">
        <v>406</v>
      </c>
      <c r="J2037" s="325" t="str">
        <f t="shared" si="62"/>
        <v>CharEalingTime in service2 years or more but less than 5 yearsTime in service2 years or more but less than 5 years</v>
      </c>
      <c r="K2037" s="325" t="s">
        <v>479</v>
      </c>
      <c r="L2037" s="325" t="s">
        <v>481</v>
      </c>
      <c r="M2037" s="325" t="str">
        <f t="shared" si="63"/>
        <v>Time in service2 years or more but less than 5 years</v>
      </c>
      <c r="N2037" s="325">
        <v>49.9</v>
      </c>
      <c r="O2037" s="325">
        <v>26.7</v>
      </c>
      <c r="P2037" s="325">
        <v>53</v>
      </c>
      <c r="Q2037" s="325">
        <v>26.1</v>
      </c>
    </row>
    <row r="2038" spans="1:17" x14ac:dyDescent="0.25">
      <c r="A2038" s="325">
        <v>201718</v>
      </c>
      <c r="B2038" s="325" t="s">
        <v>144</v>
      </c>
      <c r="C2038" s="325" t="s">
        <v>123</v>
      </c>
      <c r="D2038" s="325" t="s">
        <v>38</v>
      </c>
      <c r="E2038" s="325" t="s">
        <v>142</v>
      </c>
      <c r="F2038" s="325" t="s">
        <v>143</v>
      </c>
      <c r="G2038" s="325">
        <v>307</v>
      </c>
      <c r="H2038" s="325" t="s">
        <v>405</v>
      </c>
      <c r="I2038" s="325" t="s">
        <v>406</v>
      </c>
      <c r="J2038" s="325" t="str">
        <f t="shared" si="62"/>
        <v>CharEalingTime in service5 years or more but less than 10 yearsTime in service5 years or more but less than 10 years</v>
      </c>
      <c r="K2038" s="325" t="s">
        <v>479</v>
      </c>
      <c r="L2038" s="325" t="s">
        <v>482</v>
      </c>
      <c r="M2038" s="325" t="str">
        <f t="shared" si="63"/>
        <v>Time in service5 years or more but less than 10 years</v>
      </c>
      <c r="N2038" s="325">
        <v>26</v>
      </c>
      <c r="O2038" s="325">
        <v>13.9</v>
      </c>
      <c r="P2038" s="325">
        <v>29</v>
      </c>
      <c r="Q2038" s="325">
        <v>14.3</v>
      </c>
    </row>
    <row r="2039" spans="1:17" x14ac:dyDescent="0.25">
      <c r="A2039" s="325">
        <v>201718</v>
      </c>
      <c r="B2039" s="325" t="s">
        <v>144</v>
      </c>
      <c r="C2039" s="325" t="s">
        <v>123</v>
      </c>
      <c r="D2039" s="325" t="s">
        <v>38</v>
      </c>
      <c r="E2039" s="325" t="s">
        <v>142</v>
      </c>
      <c r="F2039" s="325" t="s">
        <v>143</v>
      </c>
      <c r="G2039" s="325">
        <v>307</v>
      </c>
      <c r="H2039" s="325" t="s">
        <v>405</v>
      </c>
      <c r="I2039" s="325" t="s">
        <v>406</v>
      </c>
      <c r="J2039" s="325" t="str">
        <f t="shared" si="62"/>
        <v>CharEalingTime in service10 years or more but less than 20 yearsTime in service10 years or more but less than 20 years</v>
      </c>
      <c r="K2039" s="325" t="s">
        <v>479</v>
      </c>
      <c r="L2039" s="325" t="s">
        <v>483</v>
      </c>
      <c r="M2039" s="325" t="str">
        <f t="shared" si="63"/>
        <v>Time in service10 years or more but less than 20 years</v>
      </c>
      <c r="N2039" s="325">
        <v>28</v>
      </c>
      <c r="O2039" s="325">
        <v>15</v>
      </c>
      <c r="P2039" s="325">
        <v>33</v>
      </c>
      <c r="Q2039" s="325">
        <v>16.3</v>
      </c>
    </row>
    <row r="2040" spans="1:17" x14ac:dyDescent="0.25">
      <c r="A2040" s="325">
        <v>201718</v>
      </c>
      <c r="B2040" s="325" t="s">
        <v>144</v>
      </c>
      <c r="C2040" s="325" t="s">
        <v>123</v>
      </c>
      <c r="D2040" s="325" t="s">
        <v>38</v>
      </c>
      <c r="E2040" s="325" t="s">
        <v>142</v>
      </c>
      <c r="F2040" s="325" t="s">
        <v>143</v>
      </c>
      <c r="G2040" s="325">
        <v>307</v>
      </c>
      <c r="H2040" s="325" t="s">
        <v>405</v>
      </c>
      <c r="I2040" s="325" t="s">
        <v>406</v>
      </c>
      <c r="J2040" s="325" t="str">
        <f t="shared" si="62"/>
        <v>CharEalingTime in service20 years or more but less than 30 yearsTime in service20 years or more but less than 30 years</v>
      </c>
      <c r="K2040" s="325" t="s">
        <v>479</v>
      </c>
      <c r="L2040" s="325" t="s">
        <v>484</v>
      </c>
      <c r="M2040" s="325" t="str">
        <f t="shared" si="63"/>
        <v>Time in service20 years or more but less than 30 years</v>
      </c>
      <c r="N2040" s="325">
        <v>7.5</v>
      </c>
      <c r="O2040" s="325">
        <v>4</v>
      </c>
      <c r="P2040" s="325">
        <v>8</v>
      </c>
      <c r="Q2040" s="325">
        <v>3.9</v>
      </c>
    </row>
    <row r="2041" spans="1:17" x14ac:dyDescent="0.25">
      <c r="A2041" s="325">
        <v>201718</v>
      </c>
      <c r="B2041" s="325" t="s">
        <v>144</v>
      </c>
      <c r="C2041" s="325" t="s">
        <v>123</v>
      </c>
      <c r="D2041" s="325" t="s">
        <v>38</v>
      </c>
      <c r="E2041" s="325" t="s">
        <v>142</v>
      </c>
      <c r="F2041" s="325" t="s">
        <v>143</v>
      </c>
      <c r="G2041" s="325">
        <v>307</v>
      </c>
      <c r="H2041" s="325" t="s">
        <v>405</v>
      </c>
      <c r="I2041" s="325" t="s">
        <v>406</v>
      </c>
      <c r="J2041" s="325" t="str">
        <f t="shared" si="62"/>
        <v>CharEalingTime in service30 years or moreTime in service30 years or more</v>
      </c>
      <c r="K2041" s="325" t="s">
        <v>479</v>
      </c>
      <c r="L2041" s="325" t="s">
        <v>485</v>
      </c>
      <c r="M2041" s="325" t="str">
        <f t="shared" si="63"/>
        <v>Time in service30 years or more</v>
      </c>
      <c r="N2041" s="325">
        <v>2.7</v>
      </c>
      <c r="O2041" s="325">
        <v>1.4</v>
      </c>
      <c r="P2041" s="325">
        <v>4</v>
      </c>
      <c r="Q2041" s="325">
        <v>2</v>
      </c>
    </row>
    <row r="2042" spans="1:17" x14ac:dyDescent="0.25">
      <c r="A2042" s="325">
        <v>201718</v>
      </c>
      <c r="B2042" s="325" t="s">
        <v>144</v>
      </c>
      <c r="C2042" s="325" t="s">
        <v>123</v>
      </c>
      <c r="D2042" s="325" t="s">
        <v>38</v>
      </c>
      <c r="E2042" s="325" t="s">
        <v>142</v>
      </c>
      <c r="F2042" s="325" t="s">
        <v>143</v>
      </c>
      <c r="G2042" s="325">
        <v>308</v>
      </c>
      <c r="H2042" s="325" t="s">
        <v>407</v>
      </c>
      <c r="I2042" s="325" t="s">
        <v>408</v>
      </c>
      <c r="J2042" s="325" t="str">
        <f t="shared" si="62"/>
        <v>CharEnfieldTime in serviceLess than 2 yearsTime in serviceLess than 2 years</v>
      </c>
      <c r="K2042" s="325" t="s">
        <v>479</v>
      </c>
      <c r="L2042" s="325" t="s">
        <v>480</v>
      </c>
      <c r="M2042" s="325" t="str">
        <f t="shared" si="63"/>
        <v>Time in serviceLess than 2 years</v>
      </c>
      <c r="N2042" s="325">
        <v>85.1</v>
      </c>
      <c r="O2042" s="325">
        <v>51.2</v>
      </c>
      <c r="P2042" s="325">
        <v>87</v>
      </c>
      <c r="Q2042" s="325">
        <v>50.6</v>
      </c>
    </row>
    <row r="2043" spans="1:17" x14ac:dyDescent="0.25">
      <c r="A2043" s="325">
        <v>201718</v>
      </c>
      <c r="B2043" s="325" t="s">
        <v>144</v>
      </c>
      <c r="C2043" s="325" t="s">
        <v>123</v>
      </c>
      <c r="D2043" s="325" t="s">
        <v>38</v>
      </c>
      <c r="E2043" s="325" t="s">
        <v>142</v>
      </c>
      <c r="F2043" s="325" t="s">
        <v>143</v>
      </c>
      <c r="G2043" s="325">
        <v>308</v>
      </c>
      <c r="H2043" s="325" t="s">
        <v>407</v>
      </c>
      <c r="I2043" s="325" t="s">
        <v>408</v>
      </c>
      <c r="J2043" s="325" t="str">
        <f t="shared" si="62"/>
        <v>CharEnfieldTime in service2 years or more but less than 5 yearsTime in service2 years or more but less than 5 years</v>
      </c>
      <c r="K2043" s="325" t="s">
        <v>479</v>
      </c>
      <c r="L2043" s="325" t="s">
        <v>481</v>
      </c>
      <c r="M2043" s="325" t="str">
        <f t="shared" si="63"/>
        <v>Time in service2 years or more but less than 5 years</v>
      </c>
      <c r="N2043" s="325">
        <v>52.3</v>
      </c>
      <c r="O2043" s="325">
        <v>31.4</v>
      </c>
      <c r="P2043" s="325">
        <v>54</v>
      </c>
      <c r="Q2043" s="325">
        <v>31.4</v>
      </c>
    </row>
    <row r="2044" spans="1:17" x14ac:dyDescent="0.25">
      <c r="A2044" s="325">
        <v>201718</v>
      </c>
      <c r="B2044" s="325" t="s">
        <v>144</v>
      </c>
      <c r="C2044" s="325" t="s">
        <v>123</v>
      </c>
      <c r="D2044" s="325" t="s">
        <v>38</v>
      </c>
      <c r="E2044" s="325" t="s">
        <v>142</v>
      </c>
      <c r="F2044" s="325" t="s">
        <v>143</v>
      </c>
      <c r="G2044" s="325">
        <v>308</v>
      </c>
      <c r="H2044" s="325" t="s">
        <v>407</v>
      </c>
      <c r="I2044" s="325" t="s">
        <v>408</v>
      </c>
      <c r="J2044" s="325" t="str">
        <f t="shared" si="62"/>
        <v>CharEnfieldTime in service5 years or more but less than 10 yearsTime in service5 years or more but less than 10 years</v>
      </c>
      <c r="K2044" s="325" t="s">
        <v>479</v>
      </c>
      <c r="L2044" s="325" t="s">
        <v>482</v>
      </c>
      <c r="M2044" s="325" t="str">
        <f t="shared" si="63"/>
        <v>Time in service5 years or more but less than 10 years</v>
      </c>
      <c r="N2044" s="325">
        <v>14.8</v>
      </c>
      <c r="O2044" s="325">
        <v>8.9</v>
      </c>
      <c r="P2044" s="325">
        <v>15</v>
      </c>
      <c r="Q2044" s="325">
        <v>8.6999999999999993</v>
      </c>
    </row>
    <row r="2045" spans="1:17" x14ac:dyDescent="0.25">
      <c r="A2045" s="325">
        <v>201718</v>
      </c>
      <c r="B2045" s="325" t="s">
        <v>144</v>
      </c>
      <c r="C2045" s="325" t="s">
        <v>123</v>
      </c>
      <c r="D2045" s="325" t="s">
        <v>38</v>
      </c>
      <c r="E2045" s="325" t="s">
        <v>142</v>
      </c>
      <c r="F2045" s="325" t="s">
        <v>143</v>
      </c>
      <c r="G2045" s="325">
        <v>308</v>
      </c>
      <c r="H2045" s="325" t="s">
        <v>407</v>
      </c>
      <c r="I2045" s="325" t="s">
        <v>408</v>
      </c>
      <c r="J2045" s="325" t="str">
        <f t="shared" si="62"/>
        <v>CharEnfieldTime in service10 years or more but less than 20 yearsTime in service10 years or more but less than 20 years</v>
      </c>
      <c r="K2045" s="325" t="s">
        <v>479</v>
      </c>
      <c r="L2045" s="325" t="s">
        <v>483</v>
      </c>
      <c r="M2045" s="325" t="str">
        <f t="shared" si="63"/>
        <v>Time in service10 years or more but less than 20 years</v>
      </c>
      <c r="N2045" s="325">
        <v>9.6</v>
      </c>
      <c r="O2045" s="325">
        <v>5.8</v>
      </c>
      <c r="P2045" s="325">
        <v>11</v>
      </c>
      <c r="Q2045" s="325">
        <v>6.4</v>
      </c>
    </row>
    <row r="2046" spans="1:17" x14ac:dyDescent="0.25">
      <c r="A2046" s="325">
        <v>201718</v>
      </c>
      <c r="B2046" s="325" t="s">
        <v>144</v>
      </c>
      <c r="C2046" s="325" t="s">
        <v>123</v>
      </c>
      <c r="D2046" s="325" t="s">
        <v>38</v>
      </c>
      <c r="E2046" s="325" t="s">
        <v>142</v>
      </c>
      <c r="F2046" s="325" t="s">
        <v>143</v>
      </c>
      <c r="G2046" s="325">
        <v>308</v>
      </c>
      <c r="H2046" s="325" t="s">
        <v>407</v>
      </c>
      <c r="I2046" s="325" t="s">
        <v>408</v>
      </c>
      <c r="J2046" s="325" t="str">
        <f t="shared" si="62"/>
        <v>CharEnfieldTime in service20 years or more but less than 30 yearsTime in service20 years or more but less than 30 years</v>
      </c>
      <c r="K2046" s="325" t="s">
        <v>479</v>
      </c>
      <c r="L2046" s="325" t="s">
        <v>484</v>
      </c>
      <c r="M2046" s="325" t="str">
        <f t="shared" si="63"/>
        <v>Time in service20 years or more but less than 30 years</v>
      </c>
      <c r="N2046" s="325">
        <v>3.5</v>
      </c>
      <c r="O2046" s="325">
        <v>2.1</v>
      </c>
      <c r="P2046" s="325">
        <v>4</v>
      </c>
      <c r="Q2046" s="325">
        <v>2.2999999999999998</v>
      </c>
    </row>
    <row r="2047" spans="1:17" x14ac:dyDescent="0.25">
      <c r="A2047" s="325">
        <v>201718</v>
      </c>
      <c r="B2047" s="325" t="s">
        <v>144</v>
      </c>
      <c r="C2047" s="325" t="s">
        <v>123</v>
      </c>
      <c r="D2047" s="325" t="s">
        <v>38</v>
      </c>
      <c r="E2047" s="325" t="s">
        <v>142</v>
      </c>
      <c r="F2047" s="325" t="s">
        <v>143</v>
      </c>
      <c r="G2047" s="325">
        <v>308</v>
      </c>
      <c r="H2047" s="325" t="s">
        <v>407</v>
      </c>
      <c r="I2047" s="325" t="s">
        <v>408</v>
      </c>
      <c r="J2047" s="325" t="str">
        <f t="shared" si="62"/>
        <v>CharEnfieldTime in service30 years or moreTime in service30 years or more</v>
      </c>
      <c r="K2047" s="325" t="s">
        <v>479</v>
      </c>
      <c r="L2047" s="325" t="s">
        <v>485</v>
      </c>
      <c r="M2047" s="325" t="str">
        <f t="shared" si="63"/>
        <v>Time in service30 years or more</v>
      </c>
      <c r="N2047" s="325">
        <v>1</v>
      </c>
      <c r="O2047" s="325">
        <v>0.6</v>
      </c>
      <c r="P2047" s="325">
        <v>1</v>
      </c>
      <c r="Q2047" s="325">
        <v>0.6</v>
      </c>
    </row>
    <row r="2048" spans="1:17" x14ac:dyDescent="0.25">
      <c r="A2048" s="325">
        <v>201718</v>
      </c>
      <c r="B2048" s="325" t="s">
        <v>144</v>
      </c>
      <c r="C2048" s="325" t="s">
        <v>123</v>
      </c>
      <c r="D2048" s="325" t="s">
        <v>38</v>
      </c>
      <c r="E2048" s="325" t="s">
        <v>142</v>
      </c>
      <c r="F2048" s="325" t="s">
        <v>143</v>
      </c>
      <c r="G2048" s="325">
        <v>203</v>
      </c>
      <c r="H2048" s="325" t="s">
        <v>409</v>
      </c>
      <c r="I2048" s="325" t="s">
        <v>410</v>
      </c>
      <c r="J2048" s="325" t="str">
        <f t="shared" si="62"/>
        <v>CharGreenwichTime in serviceLess than 2 yearsTime in serviceLess than 2 years</v>
      </c>
      <c r="K2048" s="325" t="s">
        <v>479</v>
      </c>
      <c r="L2048" s="325" t="s">
        <v>480</v>
      </c>
      <c r="M2048" s="325" t="str">
        <f t="shared" si="63"/>
        <v>Time in serviceLess than 2 years</v>
      </c>
      <c r="N2048" s="325">
        <v>56.3</v>
      </c>
      <c r="O2048" s="325">
        <v>24.4</v>
      </c>
      <c r="P2048" s="325">
        <v>58</v>
      </c>
      <c r="Q2048" s="325">
        <v>24.1</v>
      </c>
    </row>
    <row r="2049" spans="1:17" x14ac:dyDescent="0.25">
      <c r="A2049" s="325">
        <v>201718</v>
      </c>
      <c r="B2049" s="325" t="s">
        <v>144</v>
      </c>
      <c r="C2049" s="325" t="s">
        <v>123</v>
      </c>
      <c r="D2049" s="325" t="s">
        <v>38</v>
      </c>
      <c r="E2049" s="325" t="s">
        <v>142</v>
      </c>
      <c r="F2049" s="325" t="s">
        <v>143</v>
      </c>
      <c r="G2049" s="325">
        <v>203</v>
      </c>
      <c r="H2049" s="325" t="s">
        <v>409</v>
      </c>
      <c r="I2049" s="325" t="s">
        <v>410</v>
      </c>
      <c r="J2049" s="325" t="str">
        <f t="shared" si="62"/>
        <v>CharGreenwichTime in service2 years or more but less than 5 yearsTime in service2 years or more but less than 5 years</v>
      </c>
      <c r="K2049" s="325" t="s">
        <v>479</v>
      </c>
      <c r="L2049" s="325" t="s">
        <v>481</v>
      </c>
      <c r="M2049" s="325" t="str">
        <f t="shared" si="63"/>
        <v>Time in service2 years or more but less than 5 years</v>
      </c>
      <c r="N2049" s="325">
        <v>85.1</v>
      </c>
      <c r="O2049" s="325">
        <v>36.9</v>
      </c>
      <c r="P2049" s="325">
        <v>87</v>
      </c>
      <c r="Q2049" s="325">
        <v>36.1</v>
      </c>
    </row>
    <row r="2050" spans="1:17" x14ac:dyDescent="0.25">
      <c r="A2050" s="325">
        <v>201718</v>
      </c>
      <c r="B2050" s="325" t="s">
        <v>144</v>
      </c>
      <c r="C2050" s="325" t="s">
        <v>123</v>
      </c>
      <c r="D2050" s="325" t="s">
        <v>38</v>
      </c>
      <c r="E2050" s="325" t="s">
        <v>142</v>
      </c>
      <c r="F2050" s="325" t="s">
        <v>143</v>
      </c>
      <c r="G2050" s="325">
        <v>203</v>
      </c>
      <c r="H2050" s="325" t="s">
        <v>409</v>
      </c>
      <c r="I2050" s="325" t="s">
        <v>410</v>
      </c>
      <c r="J2050" s="325" t="str">
        <f t="shared" si="62"/>
        <v>CharGreenwichTime in service5 years or more but less than 10 yearsTime in service5 years or more but less than 10 years</v>
      </c>
      <c r="K2050" s="325" t="s">
        <v>479</v>
      </c>
      <c r="L2050" s="325" t="s">
        <v>482</v>
      </c>
      <c r="M2050" s="325" t="str">
        <f t="shared" si="63"/>
        <v>Time in service5 years or more but less than 10 years</v>
      </c>
      <c r="N2050" s="325">
        <v>32.9</v>
      </c>
      <c r="O2050" s="325">
        <v>14.3</v>
      </c>
      <c r="P2050" s="325">
        <v>36</v>
      </c>
      <c r="Q2050" s="325">
        <v>14.9</v>
      </c>
    </row>
    <row r="2051" spans="1:17" x14ac:dyDescent="0.25">
      <c r="A2051" s="325">
        <v>201718</v>
      </c>
      <c r="B2051" s="325" t="s">
        <v>144</v>
      </c>
      <c r="C2051" s="325" t="s">
        <v>123</v>
      </c>
      <c r="D2051" s="325" t="s">
        <v>38</v>
      </c>
      <c r="E2051" s="325" t="s">
        <v>142</v>
      </c>
      <c r="F2051" s="325" t="s">
        <v>143</v>
      </c>
      <c r="G2051" s="325">
        <v>203</v>
      </c>
      <c r="H2051" s="325" t="s">
        <v>409</v>
      </c>
      <c r="I2051" s="325" t="s">
        <v>410</v>
      </c>
      <c r="J2051" s="325" t="str">
        <f t="shared" ref="J2051:J2114" si="64">CONCATENATE("Char",I2051,K2051,L2051,M2051)</f>
        <v>CharGreenwichTime in service10 years or more but less than 20 yearsTime in service10 years or more but less than 20 years</v>
      </c>
      <c r="K2051" s="325" t="s">
        <v>479</v>
      </c>
      <c r="L2051" s="325" t="s">
        <v>483</v>
      </c>
      <c r="M2051" s="325" t="str">
        <f t="shared" ref="M2051:M2114" si="65">CONCATENATE(K2051,L2051,)</f>
        <v>Time in service10 years or more but less than 20 years</v>
      </c>
      <c r="N2051" s="325">
        <v>37.5</v>
      </c>
      <c r="O2051" s="325">
        <v>16.3</v>
      </c>
      <c r="P2051" s="325">
        <v>41</v>
      </c>
      <c r="Q2051" s="325">
        <v>17</v>
      </c>
    </row>
    <row r="2052" spans="1:17" x14ac:dyDescent="0.25">
      <c r="A2052" s="325">
        <v>201718</v>
      </c>
      <c r="B2052" s="325" t="s">
        <v>144</v>
      </c>
      <c r="C2052" s="325" t="s">
        <v>123</v>
      </c>
      <c r="D2052" s="325" t="s">
        <v>38</v>
      </c>
      <c r="E2052" s="325" t="s">
        <v>142</v>
      </c>
      <c r="F2052" s="325" t="s">
        <v>143</v>
      </c>
      <c r="G2052" s="325">
        <v>203</v>
      </c>
      <c r="H2052" s="325" t="s">
        <v>409</v>
      </c>
      <c r="I2052" s="325" t="s">
        <v>410</v>
      </c>
      <c r="J2052" s="325" t="str">
        <f t="shared" si="64"/>
        <v>CharGreenwichTime in service20 years or more but less than 30 yearsTime in service20 years or more but less than 30 years</v>
      </c>
      <c r="K2052" s="325" t="s">
        <v>479</v>
      </c>
      <c r="L2052" s="325" t="s">
        <v>484</v>
      </c>
      <c r="M2052" s="325" t="str">
        <f t="shared" si="65"/>
        <v>Time in service20 years or more but less than 30 years</v>
      </c>
      <c r="N2052" s="325">
        <v>12.9</v>
      </c>
      <c r="O2052" s="325">
        <v>5.6</v>
      </c>
      <c r="P2052" s="325">
        <v>13</v>
      </c>
      <c r="Q2052" s="325">
        <v>5.4</v>
      </c>
    </row>
    <row r="2053" spans="1:17" x14ac:dyDescent="0.25">
      <c r="A2053" s="325">
        <v>201718</v>
      </c>
      <c r="B2053" s="325" t="s">
        <v>144</v>
      </c>
      <c r="C2053" s="325" t="s">
        <v>123</v>
      </c>
      <c r="D2053" s="325" t="s">
        <v>38</v>
      </c>
      <c r="E2053" s="325" t="s">
        <v>142</v>
      </c>
      <c r="F2053" s="325" t="s">
        <v>143</v>
      </c>
      <c r="G2053" s="325">
        <v>203</v>
      </c>
      <c r="H2053" s="325" t="s">
        <v>409</v>
      </c>
      <c r="I2053" s="325" t="s">
        <v>410</v>
      </c>
      <c r="J2053" s="325" t="str">
        <f t="shared" si="64"/>
        <v>CharGreenwichTime in service30 years or moreTime in service30 years or more</v>
      </c>
      <c r="K2053" s="325" t="s">
        <v>479</v>
      </c>
      <c r="L2053" s="325" t="s">
        <v>485</v>
      </c>
      <c r="M2053" s="325" t="str">
        <f t="shared" si="65"/>
        <v>Time in service30 years or more</v>
      </c>
      <c r="N2053" s="325">
        <v>6</v>
      </c>
      <c r="O2053" s="325">
        <v>2.6</v>
      </c>
      <c r="P2053" s="325">
        <v>6</v>
      </c>
      <c r="Q2053" s="325">
        <v>2.5</v>
      </c>
    </row>
    <row r="2054" spans="1:17" x14ac:dyDescent="0.25">
      <c r="A2054" s="325">
        <v>201718</v>
      </c>
      <c r="B2054" s="325" t="s">
        <v>144</v>
      </c>
      <c r="C2054" s="325" t="s">
        <v>123</v>
      </c>
      <c r="D2054" s="325" t="s">
        <v>38</v>
      </c>
      <c r="E2054" s="325" t="s">
        <v>142</v>
      </c>
      <c r="F2054" s="325" t="s">
        <v>143</v>
      </c>
      <c r="G2054" s="325">
        <v>310</v>
      </c>
      <c r="H2054" s="325" t="s">
        <v>411</v>
      </c>
      <c r="I2054" s="325" t="s">
        <v>412</v>
      </c>
      <c r="J2054" s="325" t="str">
        <f t="shared" si="64"/>
        <v>CharHarrowTime in serviceLess than 2 yearsTime in serviceLess than 2 years</v>
      </c>
      <c r="K2054" s="325" t="s">
        <v>479</v>
      </c>
      <c r="L2054" s="325" t="s">
        <v>480</v>
      </c>
      <c r="M2054" s="325" t="str">
        <f t="shared" si="65"/>
        <v>Time in serviceLess than 2 years</v>
      </c>
      <c r="N2054" s="325">
        <v>58.1</v>
      </c>
      <c r="O2054" s="325">
        <v>44.8</v>
      </c>
      <c r="P2054" s="325">
        <v>59</v>
      </c>
      <c r="Q2054" s="325">
        <v>43.4</v>
      </c>
    </row>
    <row r="2055" spans="1:17" x14ac:dyDescent="0.25">
      <c r="A2055" s="325">
        <v>201718</v>
      </c>
      <c r="B2055" s="325" t="s">
        <v>144</v>
      </c>
      <c r="C2055" s="325" t="s">
        <v>123</v>
      </c>
      <c r="D2055" s="325" t="s">
        <v>38</v>
      </c>
      <c r="E2055" s="325" t="s">
        <v>142</v>
      </c>
      <c r="F2055" s="325" t="s">
        <v>143</v>
      </c>
      <c r="G2055" s="325">
        <v>310</v>
      </c>
      <c r="H2055" s="325" t="s">
        <v>411</v>
      </c>
      <c r="I2055" s="325" t="s">
        <v>412</v>
      </c>
      <c r="J2055" s="325" t="str">
        <f t="shared" si="64"/>
        <v>CharHarrowTime in service2 years or more but less than 5 yearsTime in service2 years or more but less than 5 years</v>
      </c>
      <c r="K2055" s="325" t="s">
        <v>479</v>
      </c>
      <c r="L2055" s="325" t="s">
        <v>481</v>
      </c>
      <c r="M2055" s="325" t="str">
        <f t="shared" si="65"/>
        <v>Time in service2 years or more but less than 5 years</v>
      </c>
      <c r="N2055" s="325">
        <v>36.5</v>
      </c>
      <c r="O2055" s="325">
        <v>28.2</v>
      </c>
      <c r="P2055" s="325">
        <v>40</v>
      </c>
      <c r="Q2055" s="325">
        <v>29.4</v>
      </c>
    </row>
    <row r="2056" spans="1:17" x14ac:dyDescent="0.25">
      <c r="A2056" s="325">
        <v>201718</v>
      </c>
      <c r="B2056" s="325" t="s">
        <v>144</v>
      </c>
      <c r="C2056" s="325" t="s">
        <v>123</v>
      </c>
      <c r="D2056" s="325" t="s">
        <v>38</v>
      </c>
      <c r="E2056" s="325" t="s">
        <v>142</v>
      </c>
      <c r="F2056" s="325" t="s">
        <v>143</v>
      </c>
      <c r="G2056" s="325">
        <v>310</v>
      </c>
      <c r="H2056" s="325" t="s">
        <v>411</v>
      </c>
      <c r="I2056" s="325" t="s">
        <v>412</v>
      </c>
      <c r="J2056" s="325" t="str">
        <f t="shared" si="64"/>
        <v>CharHarrowTime in service5 years or more but less than 10 yearsTime in service5 years or more but less than 10 years</v>
      </c>
      <c r="K2056" s="325" t="s">
        <v>479</v>
      </c>
      <c r="L2056" s="325" t="s">
        <v>482</v>
      </c>
      <c r="M2056" s="325" t="str">
        <f t="shared" si="65"/>
        <v>Time in service5 years or more but less than 10 years</v>
      </c>
      <c r="N2056" s="325">
        <v>17.5</v>
      </c>
      <c r="O2056" s="325">
        <v>13.5</v>
      </c>
      <c r="P2056" s="325">
        <v>18</v>
      </c>
      <c r="Q2056" s="325">
        <v>13.2</v>
      </c>
    </row>
    <row r="2057" spans="1:17" x14ac:dyDescent="0.25">
      <c r="A2057" s="325">
        <v>201718</v>
      </c>
      <c r="B2057" s="325" t="s">
        <v>144</v>
      </c>
      <c r="C2057" s="325" t="s">
        <v>123</v>
      </c>
      <c r="D2057" s="325" t="s">
        <v>38</v>
      </c>
      <c r="E2057" s="325" t="s">
        <v>142</v>
      </c>
      <c r="F2057" s="325" t="s">
        <v>143</v>
      </c>
      <c r="G2057" s="325">
        <v>310</v>
      </c>
      <c r="H2057" s="325" t="s">
        <v>411</v>
      </c>
      <c r="I2057" s="325" t="s">
        <v>412</v>
      </c>
      <c r="J2057" s="325" t="str">
        <f t="shared" si="64"/>
        <v>CharHarrowTime in service10 years or more but less than 20 yearsTime in service10 years or more but less than 20 years</v>
      </c>
      <c r="K2057" s="325" t="s">
        <v>479</v>
      </c>
      <c r="L2057" s="325" t="s">
        <v>483</v>
      </c>
      <c r="M2057" s="325" t="str">
        <f t="shared" si="65"/>
        <v>Time in service10 years or more but less than 20 years</v>
      </c>
      <c r="N2057" s="325">
        <v>14</v>
      </c>
      <c r="O2057" s="325">
        <v>10.8</v>
      </c>
      <c r="P2057" s="325">
        <v>15</v>
      </c>
      <c r="Q2057" s="325">
        <v>11</v>
      </c>
    </row>
    <row r="2058" spans="1:17" x14ac:dyDescent="0.25">
      <c r="A2058" s="325">
        <v>201718</v>
      </c>
      <c r="B2058" s="325" t="s">
        <v>144</v>
      </c>
      <c r="C2058" s="325" t="s">
        <v>123</v>
      </c>
      <c r="D2058" s="325" t="s">
        <v>38</v>
      </c>
      <c r="E2058" s="325" t="s">
        <v>142</v>
      </c>
      <c r="F2058" s="325" t="s">
        <v>143</v>
      </c>
      <c r="G2058" s="325">
        <v>310</v>
      </c>
      <c r="H2058" s="325" t="s">
        <v>411</v>
      </c>
      <c r="I2058" s="325" t="s">
        <v>412</v>
      </c>
      <c r="J2058" s="325" t="str">
        <f t="shared" si="64"/>
        <v>CharHarrowTime in service20 years or more but less than 30 yearsTime in service20 years or more but less than 30 years</v>
      </c>
      <c r="K2058" s="325" t="s">
        <v>479</v>
      </c>
      <c r="L2058" s="325" t="s">
        <v>484</v>
      </c>
      <c r="M2058" s="325" t="str">
        <f t="shared" si="65"/>
        <v>Time in service20 years or more but less than 30 years</v>
      </c>
      <c r="N2058" s="325">
        <v>2.5</v>
      </c>
      <c r="O2058" s="325">
        <v>1.9</v>
      </c>
      <c r="P2058" s="325">
        <v>3</v>
      </c>
      <c r="Q2058" s="325">
        <v>2.2000000000000002</v>
      </c>
    </row>
    <row r="2059" spans="1:17" x14ac:dyDescent="0.25">
      <c r="A2059" s="325">
        <v>201718</v>
      </c>
      <c r="B2059" s="325" t="s">
        <v>144</v>
      </c>
      <c r="C2059" s="325" t="s">
        <v>123</v>
      </c>
      <c r="D2059" s="325" t="s">
        <v>38</v>
      </c>
      <c r="E2059" s="325" t="s">
        <v>142</v>
      </c>
      <c r="F2059" s="325" t="s">
        <v>143</v>
      </c>
      <c r="G2059" s="325">
        <v>310</v>
      </c>
      <c r="H2059" s="325" t="s">
        <v>411</v>
      </c>
      <c r="I2059" s="325" t="s">
        <v>412</v>
      </c>
      <c r="J2059" s="325" t="str">
        <f t="shared" si="64"/>
        <v>CharHarrowTime in service30 years or moreTime in service30 years or more</v>
      </c>
      <c r="K2059" s="325" t="s">
        <v>479</v>
      </c>
      <c r="L2059" s="325" t="s">
        <v>485</v>
      </c>
      <c r="M2059" s="325" t="str">
        <f t="shared" si="65"/>
        <v>Time in service30 years or more</v>
      </c>
      <c r="N2059" s="325">
        <v>1</v>
      </c>
      <c r="O2059" s="325">
        <v>0.8</v>
      </c>
      <c r="P2059" s="325">
        <v>1</v>
      </c>
      <c r="Q2059" s="325">
        <v>0.7</v>
      </c>
    </row>
    <row r="2060" spans="1:17" x14ac:dyDescent="0.25">
      <c r="A2060" s="325">
        <v>201718</v>
      </c>
      <c r="B2060" s="325" t="s">
        <v>144</v>
      </c>
      <c r="C2060" s="325" t="s">
        <v>123</v>
      </c>
      <c r="D2060" s="325" t="s">
        <v>38</v>
      </c>
      <c r="E2060" s="325" t="s">
        <v>142</v>
      </c>
      <c r="F2060" s="325" t="s">
        <v>143</v>
      </c>
      <c r="G2060" s="325">
        <v>311</v>
      </c>
      <c r="H2060" s="325" t="s">
        <v>413</v>
      </c>
      <c r="I2060" s="325" t="s">
        <v>414</v>
      </c>
      <c r="J2060" s="325" t="str">
        <f t="shared" si="64"/>
        <v>CharHaveringTime in serviceLess than 2 yearsTime in serviceLess than 2 years</v>
      </c>
      <c r="K2060" s="325" t="s">
        <v>479</v>
      </c>
      <c r="L2060" s="325" t="s">
        <v>480</v>
      </c>
      <c r="M2060" s="325" t="str">
        <f t="shared" si="65"/>
        <v>Time in serviceLess than 2 years</v>
      </c>
      <c r="N2060" s="325">
        <v>46.9</v>
      </c>
      <c r="O2060" s="325">
        <v>45.2</v>
      </c>
      <c r="P2060" s="325">
        <v>47</v>
      </c>
      <c r="Q2060" s="325">
        <v>43.9</v>
      </c>
    </row>
    <row r="2061" spans="1:17" x14ac:dyDescent="0.25">
      <c r="A2061" s="325">
        <v>201718</v>
      </c>
      <c r="B2061" s="325" t="s">
        <v>144</v>
      </c>
      <c r="C2061" s="325" t="s">
        <v>123</v>
      </c>
      <c r="D2061" s="325" t="s">
        <v>38</v>
      </c>
      <c r="E2061" s="325" t="s">
        <v>142</v>
      </c>
      <c r="F2061" s="325" t="s">
        <v>143</v>
      </c>
      <c r="G2061" s="325">
        <v>311</v>
      </c>
      <c r="H2061" s="325" t="s">
        <v>413</v>
      </c>
      <c r="I2061" s="325" t="s">
        <v>414</v>
      </c>
      <c r="J2061" s="325" t="str">
        <f t="shared" si="64"/>
        <v>CharHaveringTime in service2 years or more but less than 5 yearsTime in service2 years or more but less than 5 years</v>
      </c>
      <c r="K2061" s="325" t="s">
        <v>479</v>
      </c>
      <c r="L2061" s="325" t="s">
        <v>481</v>
      </c>
      <c r="M2061" s="325" t="str">
        <f t="shared" si="65"/>
        <v>Time in service2 years or more but less than 5 years</v>
      </c>
      <c r="N2061" s="325">
        <v>28.4</v>
      </c>
      <c r="O2061" s="325">
        <v>27.4</v>
      </c>
      <c r="P2061" s="325">
        <v>29</v>
      </c>
      <c r="Q2061" s="325">
        <v>27.1</v>
      </c>
    </row>
    <row r="2062" spans="1:17" x14ac:dyDescent="0.25">
      <c r="A2062" s="325">
        <v>201718</v>
      </c>
      <c r="B2062" s="325" t="s">
        <v>144</v>
      </c>
      <c r="C2062" s="325" t="s">
        <v>123</v>
      </c>
      <c r="D2062" s="325" t="s">
        <v>38</v>
      </c>
      <c r="E2062" s="325" t="s">
        <v>142</v>
      </c>
      <c r="F2062" s="325" t="s">
        <v>143</v>
      </c>
      <c r="G2062" s="325">
        <v>311</v>
      </c>
      <c r="H2062" s="325" t="s">
        <v>413</v>
      </c>
      <c r="I2062" s="325" t="s">
        <v>414</v>
      </c>
      <c r="J2062" s="325" t="str">
        <f t="shared" si="64"/>
        <v>CharHaveringTime in service5 years or more but less than 10 yearsTime in service5 years or more but less than 10 years</v>
      </c>
      <c r="K2062" s="325" t="s">
        <v>479</v>
      </c>
      <c r="L2062" s="325" t="s">
        <v>482</v>
      </c>
      <c r="M2062" s="325" t="str">
        <f t="shared" si="65"/>
        <v>Time in service5 years or more but less than 10 years</v>
      </c>
      <c r="N2062" s="325">
        <v>12.2</v>
      </c>
      <c r="O2062" s="325">
        <v>11.8</v>
      </c>
      <c r="P2062" s="325">
        <v>13</v>
      </c>
      <c r="Q2062" s="325">
        <v>12.1</v>
      </c>
    </row>
    <row r="2063" spans="1:17" x14ac:dyDescent="0.25">
      <c r="A2063" s="325">
        <v>201718</v>
      </c>
      <c r="B2063" s="325" t="s">
        <v>144</v>
      </c>
      <c r="C2063" s="325" t="s">
        <v>123</v>
      </c>
      <c r="D2063" s="325" t="s">
        <v>38</v>
      </c>
      <c r="E2063" s="325" t="s">
        <v>142</v>
      </c>
      <c r="F2063" s="325" t="s">
        <v>143</v>
      </c>
      <c r="G2063" s="325">
        <v>311</v>
      </c>
      <c r="H2063" s="325" t="s">
        <v>413</v>
      </c>
      <c r="I2063" s="325" t="s">
        <v>414</v>
      </c>
      <c r="J2063" s="325" t="str">
        <f t="shared" si="64"/>
        <v>CharHaveringTime in service10 years or more but less than 20 yearsTime in service10 years or more but less than 20 years</v>
      </c>
      <c r="K2063" s="325" t="s">
        <v>479</v>
      </c>
      <c r="L2063" s="325" t="s">
        <v>483</v>
      </c>
      <c r="M2063" s="325" t="str">
        <f t="shared" si="65"/>
        <v>Time in service10 years or more but less than 20 years</v>
      </c>
      <c r="N2063" s="325">
        <v>10.1</v>
      </c>
      <c r="O2063" s="325">
        <v>9.6999999999999993</v>
      </c>
      <c r="P2063" s="325">
        <v>11</v>
      </c>
      <c r="Q2063" s="325">
        <v>10.3</v>
      </c>
    </row>
    <row r="2064" spans="1:17" x14ac:dyDescent="0.25">
      <c r="A2064" s="325">
        <v>201718</v>
      </c>
      <c r="B2064" s="325" t="s">
        <v>144</v>
      </c>
      <c r="C2064" s="325" t="s">
        <v>123</v>
      </c>
      <c r="D2064" s="325" t="s">
        <v>38</v>
      </c>
      <c r="E2064" s="325" t="s">
        <v>142</v>
      </c>
      <c r="F2064" s="325" t="s">
        <v>143</v>
      </c>
      <c r="G2064" s="325">
        <v>311</v>
      </c>
      <c r="H2064" s="325" t="s">
        <v>413</v>
      </c>
      <c r="I2064" s="325" t="s">
        <v>414</v>
      </c>
      <c r="J2064" s="325" t="str">
        <f t="shared" si="64"/>
        <v>CharHaveringTime in service20 years or more but less than 30 yearsTime in service20 years or more but less than 30 years</v>
      </c>
      <c r="K2064" s="325" t="s">
        <v>479</v>
      </c>
      <c r="L2064" s="325" t="s">
        <v>484</v>
      </c>
      <c r="M2064" s="325" t="str">
        <f t="shared" si="65"/>
        <v>Time in service20 years or more but less than 30 years</v>
      </c>
      <c r="N2064" s="325">
        <v>4.4000000000000004</v>
      </c>
      <c r="O2064" s="325">
        <v>4.2</v>
      </c>
      <c r="P2064" s="325">
        <v>5</v>
      </c>
      <c r="Q2064" s="325">
        <v>4.7</v>
      </c>
    </row>
    <row r="2065" spans="1:17" x14ac:dyDescent="0.25">
      <c r="A2065" s="325">
        <v>201718</v>
      </c>
      <c r="B2065" s="325" t="s">
        <v>144</v>
      </c>
      <c r="C2065" s="325" t="s">
        <v>123</v>
      </c>
      <c r="D2065" s="325" t="s">
        <v>38</v>
      </c>
      <c r="E2065" s="325" t="s">
        <v>142</v>
      </c>
      <c r="F2065" s="325" t="s">
        <v>143</v>
      </c>
      <c r="G2065" s="325">
        <v>311</v>
      </c>
      <c r="H2065" s="325" t="s">
        <v>413</v>
      </c>
      <c r="I2065" s="325" t="s">
        <v>414</v>
      </c>
      <c r="J2065" s="325" t="str">
        <f t="shared" si="64"/>
        <v>CharHaveringTime in service30 years or moreTime in service30 years or more</v>
      </c>
      <c r="K2065" s="325" t="s">
        <v>479</v>
      </c>
      <c r="L2065" s="325" t="s">
        <v>485</v>
      </c>
      <c r="M2065" s="325" t="str">
        <f t="shared" si="65"/>
        <v>Time in service30 years or more</v>
      </c>
      <c r="N2065" s="325">
        <v>1.8</v>
      </c>
      <c r="O2065" s="325">
        <v>1.7</v>
      </c>
      <c r="P2065" s="325">
        <v>2</v>
      </c>
      <c r="Q2065" s="325">
        <v>1.9</v>
      </c>
    </row>
    <row r="2066" spans="1:17" x14ac:dyDescent="0.25">
      <c r="A2066" s="325">
        <v>201718</v>
      </c>
      <c r="B2066" s="325" t="s">
        <v>144</v>
      </c>
      <c r="C2066" s="325" t="s">
        <v>123</v>
      </c>
      <c r="D2066" s="325" t="s">
        <v>38</v>
      </c>
      <c r="E2066" s="325" t="s">
        <v>142</v>
      </c>
      <c r="F2066" s="325" t="s">
        <v>143</v>
      </c>
      <c r="G2066" s="325">
        <v>312</v>
      </c>
      <c r="H2066" s="325" t="s">
        <v>415</v>
      </c>
      <c r="I2066" s="325" t="s">
        <v>416</v>
      </c>
      <c r="J2066" s="325" t="str">
        <f t="shared" si="64"/>
        <v>CharHillingdonTime in serviceLess than 2 yearsTime in serviceLess than 2 years</v>
      </c>
      <c r="K2066" s="325" t="s">
        <v>479</v>
      </c>
      <c r="L2066" s="325" t="s">
        <v>480</v>
      </c>
      <c r="M2066" s="325" t="str">
        <f t="shared" si="65"/>
        <v>Time in serviceLess than 2 years</v>
      </c>
      <c r="N2066" s="325">
        <v>56</v>
      </c>
      <c r="O2066" s="325">
        <v>44.9</v>
      </c>
      <c r="P2066" s="325">
        <v>56</v>
      </c>
      <c r="Q2066" s="325">
        <v>44.1</v>
      </c>
    </row>
    <row r="2067" spans="1:17" x14ac:dyDescent="0.25">
      <c r="A2067" s="325">
        <v>201718</v>
      </c>
      <c r="B2067" s="325" t="s">
        <v>144</v>
      </c>
      <c r="C2067" s="325" t="s">
        <v>123</v>
      </c>
      <c r="D2067" s="325" t="s">
        <v>38</v>
      </c>
      <c r="E2067" s="325" t="s">
        <v>142</v>
      </c>
      <c r="F2067" s="325" t="s">
        <v>143</v>
      </c>
      <c r="G2067" s="325">
        <v>312</v>
      </c>
      <c r="H2067" s="325" t="s">
        <v>415</v>
      </c>
      <c r="I2067" s="325" t="s">
        <v>416</v>
      </c>
      <c r="J2067" s="325" t="str">
        <f t="shared" si="64"/>
        <v>CharHillingdonTime in service2 years or more but less than 5 yearsTime in service2 years or more but less than 5 years</v>
      </c>
      <c r="K2067" s="325" t="s">
        <v>479</v>
      </c>
      <c r="L2067" s="325" t="s">
        <v>481</v>
      </c>
      <c r="M2067" s="325" t="str">
        <f t="shared" si="65"/>
        <v>Time in service2 years or more but less than 5 years</v>
      </c>
      <c r="N2067" s="325">
        <v>43.1</v>
      </c>
      <c r="O2067" s="325">
        <v>34.6</v>
      </c>
      <c r="P2067" s="325">
        <v>44</v>
      </c>
      <c r="Q2067" s="325">
        <v>34.6</v>
      </c>
    </row>
    <row r="2068" spans="1:17" x14ac:dyDescent="0.25">
      <c r="A2068" s="325">
        <v>201718</v>
      </c>
      <c r="B2068" s="325" t="s">
        <v>144</v>
      </c>
      <c r="C2068" s="325" t="s">
        <v>123</v>
      </c>
      <c r="D2068" s="325" t="s">
        <v>38</v>
      </c>
      <c r="E2068" s="325" t="s">
        <v>142</v>
      </c>
      <c r="F2068" s="325" t="s">
        <v>143</v>
      </c>
      <c r="G2068" s="325">
        <v>312</v>
      </c>
      <c r="H2068" s="325" t="s">
        <v>415</v>
      </c>
      <c r="I2068" s="325" t="s">
        <v>416</v>
      </c>
      <c r="J2068" s="325" t="str">
        <f t="shared" si="64"/>
        <v>CharHillingdonTime in service5 years or more but less than 10 yearsTime in service5 years or more but less than 10 years</v>
      </c>
      <c r="K2068" s="325" t="s">
        <v>479</v>
      </c>
      <c r="L2068" s="325" t="s">
        <v>482</v>
      </c>
      <c r="M2068" s="325" t="str">
        <f t="shared" si="65"/>
        <v>Time in service5 years or more but less than 10 years</v>
      </c>
      <c r="N2068" s="325">
        <v>6</v>
      </c>
      <c r="O2068" s="325">
        <v>4.8</v>
      </c>
      <c r="P2068" s="325">
        <v>6</v>
      </c>
      <c r="Q2068" s="325">
        <v>4.7</v>
      </c>
    </row>
    <row r="2069" spans="1:17" x14ac:dyDescent="0.25">
      <c r="A2069" s="325">
        <v>201718</v>
      </c>
      <c r="B2069" s="325" t="s">
        <v>144</v>
      </c>
      <c r="C2069" s="325" t="s">
        <v>123</v>
      </c>
      <c r="D2069" s="325" t="s">
        <v>38</v>
      </c>
      <c r="E2069" s="325" t="s">
        <v>142</v>
      </c>
      <c r="F2069" s="325" t="s">
        <v>143</v>
      </c>
      <c r="G2069" s="325">
        <v>312</v>
      </c>
      <c r="H2069" s="325" t="s">
        <v>415</v>
      </c>
      <c r="I2069" s="325" t="s">
        <v>416</v>
      </c>
      <c r="J2069" s="325" t="str">
        <f t="shared" si="64"/>
        <v>CharHillingdonTime in service10 years or more but less than 20 yearsTime in service10 years or more but less than 20 years</v>
      </c>
      <c r="K2069" s="325" t="s">
        <v>479</v>
      </c>
      <c r="L2069" s="325" t="s">
        <v>483</v>
      </c>
      <c r="M2069" s="325" t="str">
        <f t="shared" si="65"/>
        <v>Time in service10 years or more but less than 20 years</v>
      </c>
      <c r="N2069" s="325">
        <v>14.1</v>
      </c>
      <c r="O2069" s="325">
        <v>11.3</v>
      </c>
      <c r="P2069" s="325">
        <v>15</v>
      </c>
      <c r="Q2069" s="325">
        <v>11.8</v>
      </c>
    </row>
    <row r="2070" spans="1:17" x14ac:dyDescent="0.25">
      <c r="A2070" s="325">
        <v>201718</v>
      </c>
      <c r="B2070" s="325" t="s">
        <v>144</v>
      </c>
      <c r="C2070" s="325" t="s">
        <v>123</v>
      </c>
      <c r="D2070" s="325" t="s">
        <v>38</v>
      </c>
      <c r="E2070" s="325" t="s">
        <v>142</v>
      </c>
      <c r="F2070" s="325" t="s">
        <v>143</v>
      </c>
      <c r="G2070" s="325">
        <v>312</v>
      </c>
      <c r="H2070" s="325" t="s">
        <v>415</v>
      </c>
      <c r="I2070" s="325" t="s">
        <v>416</v>
      </c>
      <c r="J2070" s="325" t="str">
        <f t="shared" si="64"/>
        <v>CharHillingdonTime in service20 years or more but less than 30 yearsTime in service20 years or more but less than 30 years</v>
      </c>
      <c r="K2070" s="325" t="s">
        <v>479</v>
      </c>
      <c r="L2070" s="325" t="s">
        <v>484</v>
      </c>
      <c r="M2070" s="325" t="str">
        <f t="shared" si="65"/>
        <v>Time in service20 years or more but less than 30 years</v>
      </c>
      <c r="N2070" s="325">
        <v>4.5</v>
      </c>
      <c r="O2070" s="325">
        <v>3.6</v>
      </c>
      <c r="P2070" s="325">
        <v>5</v>
      </c>
      <c r="Q2070" s="325">
        <v>3.9</v>
      </c>
    </row>
    <row r="2071" spans="1:17" x14ac:dyDescent="0.25">
      <c r="A2071" s="325">
        <v>201718</v>
      </c>
      <c r="B2071" s="325" t="s">
        <v>144</v>
      </c>
      <c r="C2071" s="325" t="s">
        <v>123</v>
      </c>
      <c r="D2071" s="325" t="s">
        <v>38</v>
      </c>
      <c r="E2071" s="325" t="s">
        <v>142</v>
      </c>
      <c r="F2071" s="325" t="s">
        <v>143</v>
      </c>
      <c r="G2071" s="325">
        <v>312</v>
      </c>
      <c r="H2071" s="325" t="s">
        <v>415</v>
      </c>
      <c r="I2071" s="325" t="s">
        <v>416</v>
      </c>
      <c r="J2071" s="325" t="str">
        <f t="shared" si="64"/>
        <v>CharHillingdonTime in service30 years or moreTime in service30 years or more</v>
      </c>
      <c r="K2071" s="325" t="s">
        <v>479</v>
      </c>
      <c r="L2071" s="325" t="s">
        <v>485</v>
      </c>
      <c r="M2071" s="325" t="str">
        <f t="shared" si="65"/>
        <v>Time in service30 years or more</v>
      </c>
      <c r="N2071" s="325">
        <v>1</v>
      </c>
      <c r="O2071" s="325">
        <v>0.8</v>
      </c>
      <c r="P2071" s="325">
        <v>1</v>
      </c>
      <c r="Q2071" s="325">
        <v>0.8</v>
      </c>
    </row>
    <row r="2072" spans="1:17" x14ac:dyDescent="0.25">
      <c r="A2072" s="325">
        <v>201718</v>
      </c>
      <c r="B2072" s="325" t="s">
        <v>144</v>
      </c>
      <c r="C2072" s="325" t="s">
        <v>123</v>
      </c>
      <c r="D2072" s="325" t="s">
        <v>38</v>
      </c>
      <c r="E2072" s="325" t="s">
        <v>142</v>
      </c>
      <c r="F2072" s="325" t="s">
        <v>143</v>
      </c>
      <c r="G2072" s="325">
        <v>313</v>
      </c>
      <c r="H2072" s="325" t="s">
        <v>417</v>
      </c>
      <c r="I2072" s="325" t="s">
        <v>418</v>
      </c>
      <c r="J2072" s="325" t="str">
        <f t="shared" si="64"/>
        <v>CharHounslowTime in serviceLess than 2 yearsTime in serviceLess than 2 years</v>
      </c>
      <c r="K2072" s="325" t="s">
        <v>479</v>
      </c>
      <c r="L2072" s="325" t="s">
        <v>480</v>
      </c>
      <c r="M2072" s="325" t="str">
        <f t="shared" si="65"/>
        <v>Time in serviceLess than 2 years</v>
      </c>
      <c r="N2072" s="325">
        <v>55.6</v>
      </c>
      <c r="O2072" s="325">
        <v>34.299999999999997</v>
      </c>
      <c r="P2072" s="325">
        <v>56</v>
      </c>
      <c r="Q2072" s="325">
        <v>33.9</v>
      </c>
    </row>
    <row r="2073" spans="1:17" x14ac:dyDescent="0.25">
      <c r="A2073" s="325">
        <v>201718</v>
      </c>
      <c r="B2073" s="325" t="s">
        <v>144</v>
      </c>
      <c r="C2073" s="325" t="s">
        <v>123</v>
      </c>
      <c r="D2073" s="325" t="s">
        <v>38</v>
      </c>
      <c r="E2073" s="325" t="s">
        <v>142</v>
      </c>
      <c r="F2073" s="325" t="s">
        <v>143</v>
      </c>
      <c r="G2073" s="325">
        <v>313</v>
      </c>
      <c r="H2073" s="325" t="s">
        <v>417</v>
      </c>
      <c r="I2073" s="325" t="s">
        <v>418</v>
      </c>
      <c r="J2073" s="325" t="str">
        <f t="shared" si="64"/>
        <v>CharHounslowTime in service2 years or more but less than 5 yearsTime in service2 years or more but less than 5 years</v>
      </c>
      <c r="K2073" s="325" t="s">
        <v>479</v>
      </c>
      <c r="L2073" s="325" t="s">
        <v>481</v>
      </c>
      <c r="M2073" s="325" t="str">
        <f t="shared" si="65"/>
        <v>Time in service2 years or more but less than 5 years</v>
      </c>
      <c r="N2073" s="325">
        <v>55.1</v>
      </c>
      <c r="O2073" s="325">
        <v>34</v>
      </c>
      <c r="P2073" s="325">
        <v>56</v>
      </c>
      <c r="Q2073" s="325">
        <v>33.9</v>
      </c>
    </row>
    <row r="2074" spans="1:17" x14ac:dyDescent="0.25">
      <c r="A2074" s="325">
        <v>201718</v>
      </c>
      <c r="B2074" s="325" t="s">
        <v>144</v>
      </c>
      <c r="C2074" s="325" t="s">
        <v>123</v>
      </c>
      <c r="D2074" s="325" t="s">
        <v>38</v>
      </c>
      <c r="E2074" s="325" t="s">
        <v>142</v>
      </c>
      <c r="F2074" s="325" t="s">
        <v>143</v>
      </c>
      <c r="G2074" s="325">
        <v>313</v>
      </c>
      <c r="H2074" s="325" t="s">
        <v>417</v>
      </c>
      <c r="I2074" s="325" t="s">
        <v>418</v>
      </c>
      <c r="J2074" s="325" t="str">
        <f t="shared" si="64"/>
        <v>CharHounslowTime in service5 years or more but less than 10 yearsTime in service5 years or more but less than 10 years</v>
      </c>
      <c r="K2074" s="325" t="s">
        <v>479</v>
      </c>
      <c r="L2074" s="325" t="s">
        <v>482</v>
      </c>
      <c r="M2074" s="325" t="str">
        <f t="shared" si="65"/>
        <v>Time in service5 years or more but less than 10 years</v>
      </c>
      <c r="N2074" s="325">
        <v>30.2</v>
      </c>
      <c r="O2074" s="325">
        <v>18.7</v>
      </c>
      <c r="P2074" s="325">
        <v>31</v>
      </c>
      <c r="Q2074" s="325">
        <v>18.8</v>
      </c>
    </row>
    <row r="2075" spans="1:17" x14ac:dyDescent="0.25">
      <c r="A2075" s="325">
        <v>201718</v>
      </c>
      <c r="B2075" s="325" t="s">
        <v>144</v>
      </c>
      <c r="C2075" s="325" t="s">
        <v>123</v>
      </c>
      <c r="D2075" s="325" t="s">
        <v>38</v>
      </c>
      <c r="E2075" s="325" t="s">
        <v>142</v>
      </c>
      <c r="F2075" s="325" t="s">
        <v>143</v>
      </c>
      <c r="G2075" s="325">
        <v>313</v>
      </c>
      <c r="H2075" s="325" t="s">
        <v>417</v>
      </c>
      <c r="I2075" s="325" t="s">
        <v>418</v>
      </c>
      <c r="J2075" s="325" t="str">
        <f t="shared" si="64"/>
        <v>CharHounslowTime in service10 years or more but less than 20 yearsTime in service10 years or more but less than 20 years</v>
      </c>
      <c r="K2075" s="325" t="s">
        <v>479</v>
      </c>
      <c r="L2075" s="325" t="s">
        <v>483</v>
      </c>
      <c r="M2075" s="325" t="str">
        <f t="shared" si="65"/>
        <v>Time in service10 years or more but less than 20 years</v>
      </c>
      <c r="N2075" s="325">
        <v>19.100000000000001</v>
      </c>
      <c r="O2075" s="325">
        <v>11.8</v>
      </c>
      <c r="P2075" s="325">
        <v>20</v>
      </c>
      <c r="Q2075" s="325">
        <v>12.1</v>
      </c>
    </row>
    <row r="2076" spans="1:17" x14ac:dyDescent="0.25">
      <c r="A2076" s="325">
        <v>201718</v>
      </c>
      <c r="B2076" s="325" t="s">
        <v>144</v>
      </c>
      <c r="C2076" s="325" t="s">
        <v>123</v>
      </c>
      <c r="D2076" s="325" t="s">
        <v>38</v>
      </c>
      <c r="E2076" s="325" t="s">
        <v>142</v>
      </c>
      <c r="F2076" s="325" t="s">
        <v>143</v>
      </c>
      <c r="G2076" s="325">
        <v>313</v>
      </c>
      <c r="H2076" s="325" t="s">
        <v>417</v>
      </c>
      <c r="I2076" s="325" t="s">
        <v>418</v>
      </c>
      <c r="J2076" s="325" t="str">
        <f t="shared" si="64"/>
        <v>CharHounslowTime in service20 years or more but less than 30 yearsTime in service20 years or more but less than 30 years</v>
      </c>
      <c r="K2076" s="325" t="s">
        <v>479</v>
      </c>
      <c r="L2076" s="325" t="s">
        <v>484</v>
      </c>
      <c r="M2076" s="325" t="str">
        <f t="shared" si="65"/>
        <v>Time in service20 years or more but less than 30 years</v>
      </c>
      <c r="N2076" s="325">
        <v>1</v>
      </c>
      <c r="O2076" s="325">
        <v>0.6</v>
      </c>
      <c r="P2076" s="325">
        <v>1</v>
      </c>
      <c r="Q2076" s="325">
        <v>0.6</v>
      </c>
    </row>
    <row r="2077" spans="1:17" x14ac:dyDescent="0.25">
      <c r="A2077" s="325">
        <v>201718</v>
      </c>
      <c r="B2077" s="325" t="s">
        <v>144</v>
      </c>
      <c r="C2077" s="325" t="s">
        <v>123</v>
      </c>
      <c r="D2077" s="325" t="s">
        <v>38</v>
      </c>
      <c r="E2077" s="325" t="s">
        <v>142</v>
      </c>
      <c r="F2077" s="325" t="s">
        <v>143</v>
      </c>
      <c r="G2077" s="325">
        <v>313</v>
      </c>
      <c r="H2077" s="325" t="s">
        <v>417</v>
      </c>
      <c r="I2077" s="325" t="s">
        <v>418</v>
      </c>
      <c r="J2077" s="325" t="str">
        <f t="shared" si="64"/>
        <v>CharHounslowTime in service30 years or moreTime in service30 years or more</v>
      </c>
      <c r="K2077" s="325" t="s">
        <v>479</v>
      </c>
      <c r="L2077" s="325" t="s">
        <v>485</v>
      </c>
      <c r="M2077" s="325" t="str">
        <f t="shared" si="65"/>
        <v>Time in service30 years or more</v>
      </c>
      <c r="N2077" s="325">
        <v>1</v>
      </c>
      <c r="O2077" s="325">
        <v>0.6</v>
      </c>
      <c r="P2077" s="325">
        <v>1</v>
      </c>
      <c r="Q2077" s="325">
        <v>0.6</v>
      </c>
    </row>
    <row r="2078" spans="1:17" x14ac:dyDescent="0.25">
      <c r="A2078" s="325">
        <v>201718</v>
      </c>
      <c r="B2078" s="325" t="s">
        <v>144</v>
      </c>
      <c r="C2078" s="325" t="s">
        <v>123</v>
      </c>
      <c r="D2078" s="325" t="s">
        <v>38</v>
      </c>
      <c r="E2078" s="325" t="s">
        <v>142</v>
      </c>
      <c r="F2078" s="325" t="s">
        <v>143</v>
      </c>
      <c r="G2078" s="325">
        <v>314</v>
      </c>
      <c r="H2078" s="325" t="s">
        <v>419</v>
      </c>
      <c r="I2078" s="325" t="s">
        <v>420</v>
      </c>
      <c r="J2078" s="325" t="str">
        <f t="shared" si="64"/>
        <v>CharKingston upon ThamesTime in serviceLess than 2 yearsTime in serviceLess than 2 years</v>
      </c>
      <c r="K2078" s="325" t="s">
        <v>479</v>
      </c>
      <c r="L2078" s="325" t="s">
        <v>480</v>
      </c>
      <c r="M2078" s="325" t="str">
        <f t="shared" si="65"/>
        <v>Time in serviceLess than 2 years</v>
      </c>
      <c r="N2078" s="325">
        <v>57.5</v>
      </c>
      <c r="O2078" s="325">
        <v>45</v>
      </c>
      <c r="P2078" s="325">
        <v>56</v>
      </c>
      <c r="Q2078" s="325">
        <v>43.4</v>
      </c>
    </row>
    <row r="2079" spans="1:17" x14ac:dyDescent="0.25">
      <c r="A2079" s="325">
        <v>201718</v>
      </c>
      <c r="B2079" s="325" t="s">
        <v>144</v>
      </c>
      <c r="C2079" s="325" t="s">
        <v>123</v>
      </c>
      <c r="D2079" s="325" t="s">
        <v>38</v>
      </c>
      <c r="E2079" s="325" t="s">
        <v>142</v>
      </c>
      <c r="F2079" s="325" t="s">
        <v>143</v>
      </c>
      <c r="G2079" s="325">
        <v>314</v>
      </c>
      <c r="H2079" s="325" t="s">
        <v>419</v>
      </c>
      <c r="I2079" s="325" t="s">
        <v>420</v>
      </c>
      <c r="J2079" s="325" t="str">
        <f t="shared" si="64"/>
        <v>CharKingston upon ThamesTime in service2 years or more but less than 5 yearsTime in service2 years or more but less than 5 years</v>
      </c>
      <c r="K2079" s="325" t="s">
        <v>479</v>
      </c>
      <c r="L2079" s="325" t="s">
        <v>481</v>
      </c>
      <c r="M2079" s="325" t="str">
        <f t="shared" si="65"/>
        <v>Time in service2 years or more but less than 5 years</v>
      </c>
      <c r="N2079" s="325">
        <v>70.3</v>
      </c>
      <c r="O2079" s="325">
        <v>55</v>
      </c>
      <c r="P2079" s="325">
        <v>73</v>
      </c>
      <c r="Q2079" s="325">
        <v>56.6</v>
      </c>
    </row>
    <row r="2080" spans="1:17" x14ac:dyDescent="0.25">
      <c r="A2080" s="325">
        <v>201718</v>
      </c>
      <c r="B2080" s="325" t="s">
        <v>144</v>
      </c>
      <c r="C2080" s="325" t="s">
        <v>123</v>
      </c>
      <c r="D2080" s="325" t="s">
        <v>38</v>
      </c>
      <c r="E2080" s="325" t="s">
        <v>142</v>
      </c>
      <c r="F2080" s="325" t="s">
        <v>143</v>
      </c>
      <c r="G2080" s="325">
        <v>314</v>
      </c>
      <c r="H2080" s="325" t="s">
        <v>419</v>
      </c>
      <c r="I2080" s="325" t="s">
        <v>420</v>
      </c>
      <c r="J2080" s="325" t="str">
        <f t="shared" si="64"/>
        <v>CharKingston upon ThamesTime in service5 years or more but less than 10 yearsTime in service5 years or more but less than 10 years</v>
      </c>
      <c r="K2080" s="325" t="s">
        <v>479</v>
      </c>
      <c r="L2080" s="325" t="s">
        <v>482</v>
      </c>
      <c r="M2080" s="325" t="str">
        <f t="shared" si="65"/>
        <v>Time in service5 years or more but less than 10 years</v>
      </c>
      <c r="N2080" s="325">
        <v>0</v>
      </c>
      <c r="O2080" s="325">
        <v>0</v>
      </c>
      <c r="P2080" s="325">
        <v>0</v>
      </c>
      <c r="Q2080" s="325">
        <v>0</v>
      </c>
    </row>
    <row r="2081" spans="1:17" x14ac:dyDescent="0.25">
      <c r="A2081" s="325">
        <v>201718</v>
      </c>
      <c r="B2081" s="325" t="s">
        <v>144</v>
      </c>
      <c r="C2081" s="325" t="s">
        <v>123</v>
      </c>
      <c r="D2081" s="325" t="s">
        <v>38</v>
      </c>
      <c r="E2081" s="325" t="s">
        <v>142</v>
      </c>
      <c r="F2081" s="325" t="s">
        <v>143</v>
      </c>
      <c r="G2081" s="325">
        <v>314</v>
      </c>
      <c r="H2081" s="325" t="s">
        <v>419</v>
      </c>
      <c r="I2081" s="325" t="s">
        <v>420</v>
      </c>
      <c r="J2081" s="325" t="str">
        <f t="shared" si="64"/>
        <v>CharKingston upon ThamesTime in service10 years or more but less than 20 yearsTime in service10 years or more but less than 20 years</v>
      </c>
      <c r="K2081" s="325" t="s">
        <v>479</v>
      </c>
      <c r="L2081" s="325" t="s">
        <v>483</v>
      </c>
      <c r="M2081" s="325" t="str">
        <f t="shared" si="65"/>
        <v>Time in service10 years or more but less than 20 years</v>
      </c>
      <c r="N2081" s="325">
        <v>0</v>
      </c>
      <c r="O2081" s="325">
        <v>0</v>
      </c>
      <c r="P2081" s="325">
        <v>0</v>
      </c>
      <c r="Q2081" s="325">
        <v>0</v>
      </c>
    </row>
    <row r="2082" spans="1:17" x14ac:dyDescent="0.25">
      <c r="A2082" s="325">
        <v>201718</v>
      </c>
      <c r="B2082" s="325" t="s">
        <v>144</v>
      </c>
      <c r="C2082" s="325" t="s">
        <v>123</v>
      </c>
      <c r="D2082" s="325" t="s">
        <v>38</v>
      </c>
      <c r="E2082" s="325" t="s">
        <v>142</v>
      </c>
      <c r="F2082" s="325" t="s">
        <v>143</v>
      </c>
      <c r="G2082" s="325">
        <v>314</v>
      </c>
      <c r="H2082" s="325" t="s">
        <v>419</v>
      </c>
      <c r="I2082" s="325" t="s">
        <v>420</v>
      </c>
      <c r="J2082" s="325" t="str">
        <f t="shared" si="64"/>
        <v>CharKingston upon ThamesTime in service20 years or more but less than 30 yearsTime in service20 years or more but less than 30 years</v>
      </c>
      <c r="K2082" s="325" t="s">
        <v>479</v>
      </c>
      <c r="L2082" s="325" t="s">
        <v>484</v>
      </c>
      <c r="M2082" s="325" t="str">
        <f t="shared" si="65"/>
        <v>Time in service20 years or more but less than 30 years</v>
      </c>
      <c r="N2082" s="325">
        <v>0</v>
      </c>
      <c r="O2082" s="325">
        <v>0</v>
      </c>
      <c r="P2082" s="325">
        <v>0</v>
      </c>
      <c r="Q2082" s="325">
        <v>0</v>
      </c>
    </row>
    <row r="2083" spans="1:17" x14ac:dyDescent="0.25">
      <c r="A2083" s="325">
        <v>201718</v>
      </c>
      <c r="B2083" s="325" t="s">
        <v>144</v>
      </c>
      <c r="C2083" s="325" t="s">
        <v>123</v>
      </c>
      <c r="D2083" s="325" t="s">
        <v>38</v>
      </c>
      <c r="E2083" s="325" t="s">
        <v>142</v>
      </c>
      <c r="F2083" s="325" t="s">
        <v>143</v>
      </c>
      <c r="G2083" s="325">
        <v>314</v>
      </c>
      <c r="H2083" s="325" t="s">
        <v>419</v>
      </c>
      <c r="I2083" s="325" t="s">
        <v>420</v>
      </c>
      <c r="J2083" s="325" t="str">
        <f t="shared" si="64"/>
        <v>CharKingston upon ThamesTime in service30 years or moreTime in service30 years or more</v>
      </c>
      <c r="K2083" s="325" t="s">
        <v>479</v>
      </c>
      <c r="L2083" s="325" t="s">
        <v>485</v>
      </c>
      <c r="M2083" s="325" t="str">
        <f t="shared" si="65"/>
        <v>Time in service30 years or more</v>
      </c>
      <c r="N2083" s="325">
        <v>0</v>
      </c>
      <c r="O2083" s="325">
        <v>0</v>
      </c>
      <c r="P2083" s="325">
        <v>0</v>
      </c>
      <c r="Q2083" s="325">
        <v>0</v>
      </c>
    </row>
    <row r="2084" spans="1:17" x14ac:dyDescent="0.25">
      <c r="A2084" s="325">
        <v>201718</v>
      </c>
      <c r="B2084" s="325" t="s">
        <v>144</v>
      </c>
      <c r="C2084" s="325" t="s">
        <v>123</v>
      </c>
      <c r="D2084" s="325" t="s">
        <v>38</v>
      </c>
      <c r="E2084" s="325" t="s">
        <v>142</v>
      </c>
      <c r="F2084" s="325" t="s">
        <v>143</v>
      </c>
      <c r="G2084" s="325">
        <v>315</v>
      </c>
      <c r="H2084" s="325" t="s">
        <v>421</v>
      </c>
      <c r="I2084" s="325" t="s">
        <v>422</v>
      </c>
      <c r="J2084" s="325" t="str">
        <f t="shared" si="64"/>
        <v>CharMertonTime in serviceLess than 2 yearsTime in serviceLess than 2 years</v>
      </c>
      <c r="K2084" s="325" t="s">
        <v>479</v>
      </c>
      <c r="L2084" s="325" t="s">
        <v>480</v>
      </c>
      <c r="M2084" s="325" t="str">
        <f t="shared" si="65"/>
        <v>Time in serviceLess than 2 years</v>
      </c>
      <c r="N2084" s="325">
        <v>46.8</v>
      </c>
      <c r="O2084" s="325">
        <v>38.6</v>
      </c>
      <c r="P2084" s="325">
        <v>47</v>
      </c>
      <c r="Q2084" s="325">
        <v>37</v>
      </c>
    </row>
    <row r="2085" spans="1:17" x14ac:dyDescent="0.25">
      <c r="A2085" s="325">
        <v>201718</v>
      </c>
      <c r="B2085" s="325" t="s">
        <v>144</v>
      </c>
      <c r="C2085" s="325" t="s">
        <v>123</v>
      </c>
      <c r="D2085" s="325" t="s">
        <v>38</v>
      </c>
      <c r="E2085" s="325" t="s">
        <v>142</v>
      </c>
      <c r="F2085" s="325" t="s">
        <v>143</v>
      </c>
      <c r="G2085" s="325">
        <v>315</v>
      </c>
      <c r="H2085" s="325" t="s">
        <v>421</v>
      </c>
      <c r="I2085" s="325" t="s">
        <v>422</v>
      </c>
      <c r="J2085" s="325" t="str">
        <f t="shared" si="64"/>
        <v>CharMertonTime in service2 years or more but less than 5 yearsTime in service2 years or more but less than 5 years</v>
      </c>
      <c r="K2085" s="325" t="s">
        <v>479</v>
      </c>
      <c r="L2085" s="325" t="s">
        <v>481</v>
      </c>
      <c r="M2085" s="325" t="str">
        <f t="shared" si="65"/>
        <v>Time in service2 years or more but less than 5 years</v>
      </c>
      <c r="N2085" s="325">
        <v>34.9</v>
      </c>
      <c r="O2085" s="325">
        <v>28.8</v>
      </c>
      <c r="P2085" s="325">
        <v>38</v>
      </c>
      <c r="Q2085" s="325">
        <v>29.9</v>
      </c>
    </row>
    <row r="2086" spans="1:17" x14ac:dyDescent="0.25">
      <c r="A2086" s="325">
        <v>201718</v>
      </c>
      <c r="B2086" s="325" t="s">
        <v>144</v>
      </c>
      <c r="C2086" s="325" t="s">
        <v>123</v>
      </c>
      <c r="D2086" s="325" t="s">
        <v>38</v>
      </c>
      <c r="E2086" s="325" t="s">
        <v>142</v>
      </c>
      <c r="F2086" s="325" t="s">
        <v>143</v>
      </c>
      <c r="G2086" s="325">
        <v>315</v>
      </c>
      <c r="H2086" s="325" t="s">
        <v>421</v>
      </c>
      <c r="I2086" s="325" t="s">
        <v>422</v>
      </c>
      <c r="J2086" s="325" t="str">
        <f t="shared" si="64"/>
        <v>CharMertonTime in service5 years or more but less than 10 yearsTime in service5 years or more but less than 10 years</v>
      </c>
      <c r="K2086" s="325" t="s">
        <v>479</v>
      </c>
      <c r="L2086" s="325" t="s">
        <v>482</v>
      </c>
      <c r="M2086" s="325" t="str">
        <f t="shared" si="65"/>
        <v>Time in service5 years or more but less than 10 years</v>
      </c>
      <c r="N2086" s="325">
        <v>25</v>
      </c>
      <c r="O2086" s="325">
        <v>20.6</v>
      </c>
      <c r="P2086" s="325">
        <v>27</v>
      </c>
      <c r="Q2086" s="325">
        <v>21.3</v>
      </c>
    </row>
    <row r="2087" spans="1:17" x14ac:dyDescent="0.25">
      <c r="A2087" s="325">
        <v>201718</v>
      </c>
      <c r="B2087" s="325" t="s">
        <v>144</v>
      </c>
      <c r="C2087" s="325" t="s">
        <v>123</v>
      </c>
      <c r="D2087" s="325" t="s">
        <v>38</v>
      </c>
      <c r="E2087" s="325" t="s">
        <v>142</v>
      </c>
      <c r="F2087" s="325" t="s">
        <v>143</v>
      </c>
      <c r="G2087" s="325">
        <v>315</v>
      </c>
      <c r="H2087" s="325" t="s">
        <v>421</v>
      </c>
      <c r="I2087" s="325" t="s">
        <v>422</v>
      </c>
      <c r="J2087" s="325" t="str">
        <f t="shared" si="64"/>
        <v>CharMertonTime in service10 years or more but less than 20 yearsTime in service10 years or more but less than 20 years</v>
      </c>
      <c r="K2087" s="325" t="s">
        <v>479</v>
      </c>
      <c r="L2087" s="325" t="s">
        <v>483</v>
      </c>
      <c r="M2087" s="325" t="str">
        <f t="shared" si="65"/>
        <v>Time in service10 years or more but less than 20 years</v>
      </c>
      <c r="N2087" s="325">
        <v>14.5</v>
      </c>
      <c r="O2087" s="325">
        <v>12</v>
      </c>
      <c r="P2087" s="325">
        <v>15</v>
      </c>
      <c r="Q2087" s="325">
        <v>11.8</v>
      </c>
    </row>
    <row r="2088" spans="1:17" x14ac:dyDescent="0.25">
      <c r="A2088" s="325">
        <v>201718</v>
      </c>
      <c r="B2088" s="325" t="s">
        <v>144</v>
      </c>
      <c r="C2088" s="325" t="s">
        <v>123</v>
      </c>
      <c r="D2088" s="325" t="s">
        <v>38</v>
      </c>
      <c r="E2088" s="325" t="s">
        <v>142</v>
      </c>
      <c r="F2088" s="325" t="s">
        <v>143</v>
      </c>
      <c r="G2088" s="325">
        <v>315</v>
      </c>
      <c r="H2088" s="325" t="s">
        <v>421</v>
      </c>
      <c r="I2088" s="325" t="s">
        <v>422</v>
      </c>
      <c r="J2088" s="325" t="str">
        <f t="shared" si="64"/>
        <v>CharMertonTime in service20 years or more but less than 30 yearsTime in service20 years or more but less than 30 years</v>
      </c>
      <c r="K2088" s="325" t="s">
        <v>479</v>
      </c>
      <c r="L2088" s="325" t="s">
        <v>484</v>
      </c>
      <c r="M2088" s="325" t="str">
        <f t="shared" si="65"/>
        <v>Time in service20 years or more but less than 30 years</v>
      </c>
      <c r="N2088" s="325">
        <v>0</v>
      </c>
      <c r="O2088" s="325">
        <v>0</v>
      </c>
      <c r="P2088" s="325">
        <v>0</v>
      </c>
      <c r="Q2088" s="325">
        <v>0</v>
      </c>
    </row>
    <row r="2089" spans="1:17" x14ac:dyDescent="0.25">
      <c r="A2089" s="325">
        <v>201718</v>
      </c>
      <c r="B2089" s="325" t="s">
        <v>144</v>
      </c>
      <c r="C2089" s="325" t="s">
        <v>123</v>
      </c>
      <c r="D2089" s="325" t="s">
        <v>38</v>
      </c>
      <c r="E2089" s="325" t="s">
        <v>142</v>
      </c>
      <c r="F2089" s="325" t="s">
        <v>143</v>
      </c>
      <c r="G2089" s="325">
        <v>315</v>
      </c>
      <c r="H2089" s="325" t="s">
        <v>421</v>
      </c>
      <c r="I2089" s="325" t="s">
        <v>422</v>
      </c>
      <c r="J2089" s="325" t="str">
        <f t="shared" si="64"/>
        <v>CharMertonTime in service30 years or moreTime in service30 years or more</v>
      </c>
      <c r="K2089" s="325" t="s">
        <v>479</v>
      </c>
      <c r="L2089" s="325" t="s">
        <v>485</v>
      </c>
      <c r="M2089" s="325" t="str">
        <f t="shared" si="65"/>
        <v>Time in service30 years or more</v>
      </c>
      <c r="N2089" s="325">
        <v>0</v>
      </c>
      <c r="O2089" s="325">
        <v>0</v>
      </c>
      <c r="P2089" s="325">
        <v>0</v>
      </c>
      <c r="Q2089" s="325">
        <v>0</v>
      </c>
    </row>
    <row r="2090" spans="1:17" x14ac:dyDescent="0.25">
      <c r="A2090" s="325">
        <v>201718</v>
      </c>
      <c r="B2090" s="325" t="s">
        <v>144</v>
      </c>
      <c r="C2090" s="325" t="s">
        <v>123</v>
      </c>
      <c r="D2090" s="325" t="s">
        <v>38</v>
      </c>
      <c r="E2090" s="325" t="s">
        <v>142</v>
      </c>
      <c r="F2090" s="325" t="s">
        <v>143</v>
      </c>
      <c r="G2090" s="325">
        <v>317</v>
      </c>
      <c r="H2090" s="325" t="s">
        <v>423</v>
      </c>
      <c r="I2090" s="325" t="s">
        <v>424</v>
      </c>
      <c r="J2090" s="325" t="str">
        <f t="shared" si="64"/>
        <v>CharRedbridgeTime in serviceLess than 2 yearsTime in serviceLess than 2 years</v>
      </c>
      <c r="K2090" s="325" t="s">
        <v>479</v>
      </c>
      <c r="L2090" s="325" t="s">
        <v>480</v>
      </c>
      <c r="M2090" s="325" t="str">
        <f t="shared" si="65"/>
        <v>Time in serviceLess than 2 years</v>
      </c>
      <c r="N2090" s="325">
        <v>63</v>
      </c>
      <c r="O2090" s="325">
        <v>44.8</v>
      </c>
      <c r="P2090" s="325">
        <v>68</v>
      </c>
      <c r="Q2090" s="325">
        <v>44.4</v>
      </c>
    </row>
    <row r="2091" spans="1:17" x14ac:dyDescent="0.25">
      <c r="A2091" s="325">
        <v>201718</v>
      </c>
      <c r="B2091" s="325" t="s">
        <v>144</v>
      </c>
      <c r="C2091" s="325" t="s">
        <v>123</v>
      </c>
      <c r="D2091" s="325" t="s">
        <v>38</v>
      </c>
      <c r="E2091" s="325" t="s">
        <v>142</v>
      </c>
      <c r="F2091" s="325" t="s">
        <v>143</v>
      </c>
      <c r="G2091" s="325">
        <v>317</v>
      </c>
      <c r="H2091" s="325" t="s">
        <v>423</v>
      </c>
      <c r="I2091" s="325" t="s">
        <v>424</v>
      </c>
      <c r="J2091" s="325" t="str">
        <f t="shared" si="64"/>
        <v>CharRedbridgeTime in service2 years or more but less than 5 yearsTime in service2 years or more but less than 5 years</v>
      </c>
      <c r="K2091" s="325" t="s">
        <v>479</v>
      </c>
      <c r="L2091" s="325" t="s">
        <v>481</v>
      </c>
      <c r="M2091" s="325" t="str">
        <f t="shared" si="65"/>
        <v>Time in service2 years or more but less than 5 years</v>
      </c>
      <c r="N2091" s="325">
        <v>42.7</v>
      </c>
      <c r="O2091" s="325">
        <v>30.3</v>
      </c>
      <c r="P2091" s="325">
        <v>47</v>
      </c>
      <c r="Q2091" s="325">
        <v>30.7</v>
      </c>
    </row>
    <row r="2092" spans="1:17" x14ac:dyDescent="0.25">
      <c r="A2092" s="325">
        <v>201718</v>
      </c>
      <c r="B2092" s="325" t="s">
        <v>144</v>
      </c>
      <c r="C2092" s="325" t="s">
        <v>123</v>
      </c>
      <c r="D2092" s="325" t="s">
        <v>38</v>
      </c>
      <c r="E2092" s="325" t="s">
        <v>142</v>
      </c>
      <c r="F2092" s="325" t="s">
        <v>143</v>
      </c>
      <c r="G2092" s="325">
        <v>317</v>
      </c>
      <c r="H2092" s="325" t="s">
        <v>423</v>
      </c>
      <c r="I2092" s="325" t="s">
        <v>424</v>
      </c>
      <c r="J2092" s="325" t="str">
        <f t="shared" si="64"/>
        <v>CharRedbridgeTime in service5 years or more but less than 10 yearsTime in service5 years or more but less than 10 years</v>
      </c>
      <c r="K2092" s="325" t="s">
        <v>479</v>
      </c>
      <c r="L2092" s="325" t="s">
        <v>482</v>
      </c>
      <c r="M2092" s="325" t="str">
        <f t="shared" si="65"/>
        <v>Time in service5 years or more but less than 10 years</v>
      </c>
      <c r="N2092" s="325">
        <v>18.600000000000001</v>
      </c>
      <c r="O2092" s="325">
        <v>13.2</v>
      </c>
      <c r="P2092" s="325">
        <v>20</v>
      </c>
      <c r="Q2092" s="325">
        <v>13.1</v>
      </c>
    </row>
    <row r="2093" spans="1:17" x14ac:dyDescent="0.25">
      <c r="A2093" s="325">
        <v>201718</v>
      </c>
      <c r="B2093" s="325" t="s">
        <v>144</v>
      </c>
      <c r="C2093" s="325" t="s">
        <v>123</v>
      </c>
      <c r="D2093" s="325" t="s">
        <v>38</v>
      </c>
      <c r="E2093" s="325" t="s">
        <v>142</v>
      </c>
      <c r="F2093" s="325" t="s">
        <v>143</v>
      </c>
      <c r="G2093" s="325">
        <v>317</v>
      </c>
      <c r="H2093" s="325" t="s">
        <v>423</v>
      </c>
      <c r="I2093" s="325" t="s">
        <v>424</v>
      </c>
      <c r="J2093" s="325" t="str">
        <f t="shared" si="64"/>
        <v>CharRedbridgeTime in service10 years or more but less than 20 yearsTime in service10 years or more but less than 20 years</v>
      </c>
      <c r="K2093" s="325" t="s">
        <v>479</v>
      </c>
      <c r="L2093" s="325" t="s">
        <v>483</v>
      </c>
      <c r="M2093" s="325" t="str">
        <f t="shared" si="65"/>
        <v>Time in service10 years or more but less than 20 years</v>
      </c>
      <c r="N2093" s="325">
        <v>11.5</v>
      </c>
      <c r="O2093" s="325">
        <v>8.1999999999999993</v>
      </c>
      <c r="P2093" s="325">
        <v>13</v>
      </c>
      <c r="Q2093" s="325">
        <v>8.5</v>
      </c>
    </row>
    <row r="2094" spans="1:17" x14ac:dyDescent="0.25">
      <c r="A2094" s="325">
        <v>201718</v>
      </c>
      <c r="B2094" s="325" t="s">
        <v>144</v>
      </c>
      <c r="C2094" s="325" t="s">
        <v>123</v>
      </c>
      <c r="D2094" s="325" t="s">
        <v>38</v>
      </c>
      <c r="E2094" s="325" t="s">
        <v>142</v>
      </c>
      <c r="F2094" s="325" t="s">
        <v>143</v>
      </c>
      <c r="G2094" s="325">
        <v>317</v>
      </c>
      <c r="H2094" s="325" t="s">
        <v>423</v>
      </c>
      <c r="I2094" s="325" t="s">
        <v>424</v>
      </c>
      <c r="J2094" s="325" t="str">
        <f t="shared" si="64"/>
        <v>CharRedbridgeTime in service20 years or more but less than 30 yearsTime in service20 years or more but less than 30 years</v>
      </c>
      <c r="K2094" s="325" t="s">
        <v>479</v>
      </c>
      <c r="L2094" s="325" t="s">
        <v>484</v>
      </c>
      <c r="M2094" s="325" t="str">
        <f t="shared" si="65"/>
        <v>Time in service20 years or more but less than 30 years</v>
      </c>
      <c r="N2094" s="325">
        <v>4</v>
      </c>
      <c r="O2094" s="325">
        <v>2.8</v>
      </c>
      <c r="P2094" s="325">
        <v>4</v>
      </c>
      <c r="Q2094" s="325">
        <v>2.6</v>
      </c>
    </row>
    <row r="2095" spans="1:17" x14ac:dyDescent="0.25">
      <c r="A2095" s="325">
        <v>201718</v>
      </c>
      <c r="B2095" s="325" t="s">
        <v>144</v>
      </c>
      <c r="C2095" s="325" t="s">
        <v>123</v>
      </c>
      <c r="D2095" s="325" t="s">
        <v>38</v>
      </c>
      <c r="E2095" s="325" t="s">
        <v>142</v>
      </c>
      <c r="F2095" s="325" t="s">
        <v>143</v>
      </c>
      <c r="G2095" s="325">
        <v>317</v>
      </c>
      <c r="H2095" s="325" t="s">
        <v>423</v>
      </c>
      <c r="I2095" s="325" t="s">
        <v>424</v>
      </c>
      <c r="J2095" s="325" t="str">
        <f t="shared" si="64"/>
        <v>CharRedbridgeTime in service30 years or moreTime in service30 years or more</v>
      </c>
      <c r="K2095" s="325" t="s">
        <v>479</v>
      </c>
      <c r="L2095" s="325" t="s">
        <v>485</v>
      </c>
      <c r="M2095" s="325" t="str">
        <f t="shared" si="65"/>
        <v>Time in service30 years or more</v>
      </c>
      <c r="N2095" s="325">
        <v>1</v>
      </c>
      <c r="O2095" s="325">
        <v>0.7</v>
      </c>
      <c r="P2095" s="325">
        <v>1</v>
      </c>
      <c r="Q2095" s="325">
        <v>0.7</v>
      </c>
    </row>
    <row r="2096" spans="1:17" x14ac:dyDescent="0.25">
      <c r="A2096" s="325">
        <v>201718</v>
      </c>
      <c r="B2096" s="325" t="s">
        <v>144</v>
      </c>
      <c r="C2096" s="325" t="s">
        <v>123</v>
      </c>
      <c r="D2096" s="325" t="s">
        <v>38</v>
      </c>
      <c r="E2096" s="325" t="s">
        <v>142</v>
      </c>
      <c r="F2096" s="325" t="s">
        <v>143</v>
      </c>
      <c r="G2096" s="325">
        <v>319</v>
      </c>
      <c r="H2096" s="325" t="s">
        <v>425</v>
      </c>
      <c r="I2096" s="325" t="s">
        <v>426</v>
      </c>
      <c r="J2096" s="325" t="str">
        <f t="shared" si="64"/>
        <v>CharSuttonTime in serviceLess than 2 yearsTime in serviceLess than 2 years</v>
      </c>
      <c r="K2096" s="325" t="s">
        <v>479</v>
      </c>
      <c r="L2096" s="325" t="s">
        <v>480</v>
      </c>
      <c r="M2096" s="325" t="str">
        <f t="shared" si="65"/>
        <v>Time in serviceLess than 2 years</v>
      </c>
      <c r="N2096" s="325">
        <v>49.8</v>
      </c>
      <c r="O2096" s="325">
        <v>45.1</v>
      </c>
      <c r="P2096" s="325">
        <v>51</v>
      </c>
      <c r="Q2096" s="325">
        <v>44.3</v>
      </c>
    </row>
    <row r="2097" spans="1:17" x14ac:dyDescent="0.25">
      <c r="A2097" s="325">
        <v>201718</v>
      </c>
      <c r="B2097" s="325" t="s">
        <v>144</v>
      </c>
      <c r="C2097" s="325" t="s">
        <v>123</v>
      </c>
      <c r="D2097" s="325" t="s">
        <v>38</v>
      </c>
      <c r="E2097" s="325" t="s">
        <v>142</v>
      </c>
      <c r="F2097" s="325" t="s">
        <v>143</v>
      </c>
      <c r="G2097" s="325">
        <v>319</v>
      </c>
      <c r="H2097" s="325" t="s">
        <v>425</v>
      </c>
      <c r="I2097" s="325" t="s">
        <v>426</v>
      </c>
      <c r="J2097" s="325" t="str">
        <f t="shared" si="64"/>
        <v>CharSuttonTime in service2 years or more but less than 5 yearsTime in service2 years or more but less than 5 years</v>
      </c>
      <c r="K2097" s="325" t="s">
        <v>479</v>
      </c>
      <c r="L2097" s="325" t="s">
        <v>481</v>
      </c>
      <c r="M2097" s="325" t="str">
        <f t="shared" si="65"/>
        <v>Time in service2 years or more but less than 5 years</v>
      </c>
      <c r="N2097" s="325">
        <v>42.2</v>
      </c>
      <c r="O2097" s="325">
        <v>38.200000000000003</v>
      </c>
      <c r="P2097" s="325">
        <v>44</v>
      </c>
      <c r="Q2097" s="325">
        <v>38.299999999999997</v>
      </c>
    </row>
    <row r="2098" spans="1:17" x14ac:dyDescent="0.25">
      <c r="A2098" s="325">
        <v>201718</v>
      </c>
      <c r="B2098" s="325" t="s">
        <v>144</v>
      </c>
      <c r="C2098" s="325" t="s">
        <v>123</v>
      </c>
      <c r="D2098" s="325" t="s">
        <v>38</v>
      </c>
      <c r="E2098" s="325" t="s">
        <v>142</v>
      </c>
      <c r="F2098" s="325" t="s">
        <v>143</v>
      </c>
      <c r="G2098" s="325">
        <v>319</v>
      </c>
      <c r="H2098" s="325" t="s">
        <v>425</v>
      </c>
      <c r="I2098" s="325" t="s">
        <v>426</v>
      </c>
      <c r="J2098" s="325" t="str">
        <f t="shared" si="64"/>
        <v>CharSuttonTime in service5 years or more but less than 10 yearsTime in service5 years or more but less than 10 years</v>
      </c>
      <c r="K2098" s="325" t="s">
        <v>479</v>
      </c>
      <c r="L2098" s="325" t="s">
        <v>482</v>
      </c>
      <c r="M2098" s="325" t="str">
        <f t="shared" si="65"/>
        <v>Time in service5 years or more but less than 10 years</v>
      </c>
      <c r="N2098" s="325">
        <v>7.3</v>
      </c>
      <c r="O2098" s="325">
        <v>6.6</v>
      </c>
      <c r="P2098" s="325">
        <v>8</v>
      </c>
      <c r="Q2098" s="325">
        <v>7</v>
      </c>
    </row>
    <row r="2099" spans="1:17" x14ac:dyDescent="0.25">
      <c r="A2099" s="325">
        <v>201718</v>
      </c>
      <c r="B2099" s="325" t="s">
        <v>144</v>
      </c>
      <c r="C2099" s="325" t="s">
        <v>123</v>
      </c>
      <c r="D2099" s="325" t="s">
        <v>38</v>
      </c>
      <c r="E2099" s="325" t="s">
        <v>142</v>
      </c>
      <c r="F2099" s="325" t="s">
        <v>143</v>
      </c>
      <c r="G2099" s="325">
        <v>319</v>
      </c>
      <c r="H2099" s="325" t="s">
        <v>425</v>
      </c>
      <c r="I2099" s="325" t="s">
        <v>426</v>
      </c>
      <c r="J2099" s="325" t="str">
        <f t="shared" si="64"/>
        <v>CharSuttonTime in service10 years or more but less than 20 yearsTime in service10 years or more but less than 20 years</v>
      </c>
      <c r="K2099" s="325" t="s">
        <v>479</v>
      </c>
      <c r="L2099" s="325" t="s">
        <v>483</v>
      </c>
      <c r="M2099" s="325" t="str">
        <f t="shared" si="65"/>
        <v>Time in service10 years or more but less than 20 years</v>
      </c>
      <c r="N2099" s="325">
        <v>8.1999999999999993</v>
      </c>
      <c r="O2099" s="325">
        <v>7.4</v>
      </c>
      <c r="P2099" s="325">
        <v>9</v>
      </c>
      <c r="Q2099" s="325">
        <v>7.8</v>
      </c>
    </row>
    <row r="2100" spans="1:17" x14ac:dyDescent="0.25">
      <c r="A2100" s="325">
        <v>201718</v>
      </c>
      <c r="B2100" s="325" t="s">
        <v>144</v>
      </c>
      <c r="C2100" s="325" t="s">
        <v>123</v>
      </c>
      <c r="D2100" s="325" t="s">
        <v>38</v>
      </c>
      <c r="E2100" s="325" t="s">
        <v>142</v>
      </c>
      <c r="F2100" s="325" t="s">
        <v>143</v>
      </c>
      <c r="G2100" s="325">
        <v>319</v>
      </c>
      <c r="H2100" s="325" t="s">
        <v>425</v>
      </c>
      <c r="I2100" s="325" t="s">
        <v>426</v>
      </c>
      <c r="J2100" s="325" t="str">
        <f t="shared" si="64"/>
        <v>CharSuttonTime in service20 years or more but less than 30 yearsTime in service20 years or more but less than 30 years</v>
      </c>
      <c r="K2100" s="325" t="s">
        <v>479</v>
      </c>
      <c r="L2100" s="325" t="s">
        <v>484</v>
      </c>
      <c r="M2100" s="325" t="str">
        <f t="shared" si="65"/>
        <v>Time in service20 years or more but less than 30 years</v>
      </c>
      <c r="N2100" s="325">
        <v>3</v>
      </c>
      <c r="O2100" s="325">
        <v>2.7</v>
      </c>
      <c r="P2100" s="325">
        <v>3</v>
      </c>
      <c r="Q2100" s="325">
        <v>2.6</v>
      </c>
    </row>
    <row r="2101" spans="1:17" x14ac:dyDescent="0.25">
      <c r="A2101" s="325">
        <v>201718</v>
      </c>
      <c r="B2101" s="325" t="s">
        <v>144</v>
      </c>
      <c r="C2101" s="325" t="s">
        <v>123</v>
      </c>
      <c r="D2101" s="325" t="s">
        <v>38</v>
      </c>
      <c r="E2101" s="325" t="s">
        <v>142</v>
      </c>
      <c r="F2101" s="325" t="s">
        <v>143</v>
      </c>
      <c r="G2101" s="325">
        <v>319</v>
      </c>
      <c r="H2101" s="325" t="s">
        <v>425</v>
      </c>
      <c r="I2101" s="325" t="s">
        <v>426</v>
      </c>
      <c r="J2101" s="325" t="str">
        <f t="shared" si="64"/>
        <v>CharSuttonTime in service30 years or moreTime in service30 years or more</v>
      </c>
      <c r="K2101" s="325" t="s">
        <v>479</v>
      </c>
      <c r="L2101" s="325" t="s">
        <v>485</v>
      </c>
      <c r="M2101" s="325" t="str">
        <f t="shared" si="65"/>
        <v>Time in service30 years or more</v>
      </c>
      <c r="N2101" s="325">
        <v>0</v>
      </c>
      <c r="O2101" s="325">
        <v>0</v>
      </c>
      <c r="P2101" s="325">
        <v>0</v>
      </c>
      <c r="Q2101" s="325">
        <v>0</v>
      </c>
    </row>
    <row r="2102" spans="1:17" x14ac:dyDescent="0.25">
      <c r="A2102" s="325">
        <v>201718</v>
      </c>
      <c r="B2102" s="325" t="s">
        <v>144</v>
      </c>
      <c r="C2102" s="325" t="s">
        <v>123</v>
      </c>
      <c r="D2102" s="325" t="s">
        <v>38</v>
      </c>
      <c r="E2102" s="325" t="s">
        <v>142</v>
      </c>
      <c r="F2102" s="325" t="s">
        <v>143</v>
      </c>
      <c r="G2102" s="325">
        <v>320</v>
      </c>
      <c r="H2102" s="325" t="s">
        <v>427</v>
      </c>
      <c r="I2102" s="325" t="s">
        <v>428</v>
      </c>
      <c r="J2102" s="325" t="str">
        <f t="shared" si="64"/>
        <v>CharWaltham ForestTime in serviceLess than 2 yearsTime in serviceLess than 2 years</v>
      </c>
      <c r="K2102" s="325" t="s">
        <v>479</v>
      </c>
      <c r="L2102" s="325" t="s">
        <v>480</v>
      </c>
      <c r="M2102" s="325" t="str">
        <f t="shared" si="65"/>
        <v>Time in serviceLess than 2 years</v>
      </c>
      <c r="N2102" s="325">
        <v>47.8</v>
      </c>
      <c r="O2102" s="325">
        <v>38.200000000000003</v>
      </c>
      <c r="P2102" s="325">
        <v>49</v>
      </c>
      <c r="Q2102" s="325">
        <v>38</v>
      </c>
    </row>
    <row r="2103" spans="1:17" x14ac:dyDescent="0.25">
      <c r="A2103" s="325">
        <v>201718</v>
      </c>
      <c r="B2103" s="325" t="s">
        <v>144</v>
      </c>
      <c r="C2103" s="325" t="s">
        <v>123</v>
      </c>
      <c r="D2103" s="325" t="s">
        <v>38</v>
      </c>
      <c r="E2103" s="325" t="s">
        <v>142</v>
      </c>
      <c r="F2103" s="325" t="s">
        <v>143</v>
      </c>
      <c r="G2103" s="325">
        <v>320</v>
      </c>
      <c r="H2103" s="325" t="s">
        <v>427</v>
      </c>
      <c r="I2103" s="325" t="s">
        <v>428</v>
      </c>
      <c r="J2103" s="325" t="str">
        <f t="shared" si="64"/>
        <v>CharWaltham ForestTime in service2 years or more but less than 5 yearsTime in service2 years or more but less than 5 years</v>
      </c>
      <c r="K2103" s="325" t="s">
        <v>479</v>
      </c>
      <c r="L2103" s="325" t="s">
        <v>481</v>
      </c>
      <c r="M2103" s="325" t="str">
        <f t="shared" si="65"/>
        <v>Time in service2 years or more but less than 5 years</v>
      </c>
      <c r="N2103" s="325">
        <v>26.5</v>
      </c>
      <c r="O2103" s="325">
        <v>21.2</v>
      </c>
      <c r="P2103" s="325">
        <v>27</v>
      </c>
      <c r="Q2103" s="325">
        <v>20.9</v>
      </c>
    </row>
    <row r="2104" spans="1:17" x14ac:dyDescent="0.25">
      <c r="A2104" s="325">
        <v>201718</v>
      </c>
      <c r="B2104" s="325" t="s">
        <v>144</v>
      </c>
      <c r="C2104" s="325" t="s">
        <v>123</v>
      </c>
      <c r="D2104" s="325" t="s">
        <v>38</v>
      </c>
      <c r="E2104" s="325" t="s">
        <v>142</v>
      </c>
      <c r="F2104" s="325" t="s">
        <v>143</v>
      </c>
      <c r="G2104" s="325">
        <v>320</v>
      </c>
      <c r="H2104" s="325" t="s">
        <v>427</v>
      </c>
      <c r="I2104" s="325" t="s">
        <v>428</v>
      </c>
      <c r="J2104" s="325" t="str">
        <f t="shared" si="64"/>
        <v>CharWaltham ForestTime in service5 years or more but less than 10 yearsTime in service5 years or more but less than 10 years</v>
      </c>
      <c r="K2104" s="325" t="s">
        <v>479</v>
      </c>
      <c r="L2104" s="325" t="s">
        <v>482</v>
      </c>
      <c r="M2104" s="325" t="str">
        <f t="shared" si="65"/>
        <v>Time in service5 years or more but less than 10 years</v>
      </c>
      <c r="N2104" s="325">
        <v>13</v>
      </c>
      <c r="O2104" s="325">
        <v>10.4</v>
      </c>
      <c r="P2104" s="325">
        <v>14</v>
      </c>
      <c r="Q2104" s="325">
        <v>10.9</v>
      </c>
    </row>
    <row r="2105" spans="1:17" x14ac:dyDescent="0.25">
      <c r="A2105" s="325">
        <v>201718</v>
      </c>
      <c r="B2105" s="325" t="s">
        <v>144</v>
      </c>
      <c r="C2105" s="325" t="s">
        <v>123</v>
      </c>
      <c r="D2105" s="325" t="s">
        <v>38</v>
      </c>
      <c r="E2105" s="325" t="s">
        <v>142</v>
      </c>
      <c r="F2105" s="325" t="s">
        <v>143</v>
      </c>
      <c r="G2105" s="325">
        <v>320</v>
      </c>
      <c r="H2105" s="325" t="s">
        <v>427</v>
      </c>
      <c r="I2105" s="325" t="s">
        <v>428</v>
      </c>
      <c r="J2105" s="325" t="str">
        <f t="shared" si="64"/>
        <v>CharWaltham ForestTime in service10 years or more but less than 20 yearsTime in service10 years or more but less than 20 years</v>
      </c>
      <c r="K2105" s="325" t="s">
        <v>479</v>
      </c>
      <c r="L2105" s="325" t="s">
        <v>483</v>
      </c>
      <c r="M2105" s="325" t="str">
        <f t="shared" si="65"/>
        <v>Time in service10 years or more but less than 20 years</v>
      </c>
      <c r="N2105" s="325">
        <v>21</v>
      </c>
      <c r="O2105" s="325">
        <v>16.8</v>
      </c>
      <c r="P2105" s="325">
        <v>22</v>
      </c>
      <c r="Q2105" s="325">
        <v>17.100000000000001</v>
      </c>
    </row>
    <row r="2106" spans="1:17" x14ac:dyDescent="0.25">
      <c r="A2106" s="325">
        <v>201718</v>
      </c>
      <c r="B2106" s="325" t="s">
        <v>144</v>
      </c>
      <c r="C2106" s="325" t="s">
        <v>123</v>
      </c>
      <c r="D2106" s="325" t="s">
        <v>38</v>
      </c>
      <c r="E2106" s="325" t="s">
        <v>142</v>
      </c>
      <c r="F2106" s="325" t="s">
        <v>143</v>
      </c>
      <c r="G2106" s="325">
        <v>320</v>
      </c>
      <c r="H2106" s="325" t="s">
        <v>427</v>
      </c>
      <c r="I2106" s="325" t="s">
        <v>428</v>
      </c>
      <c r="J2106" s="325" t="str">
        <f t="shared" si="64"/>
        <v>CharWaltham ForestTime in service20 years or more but less than 30 yearsTime in service20 years or more but less than 30 years</v>
      </c>
      <c r="K2106" s="325" t="s">
        <v>479</v>
      </c>
      <c r="L2106" s="325" t="s">
        <v>484</v>
      </c>
      <c r="M2106" s="325" t="str">
        <f t="shared" si="65"/>
        <v>Time in service20 years or more but less than 30 years</v>
      </c>
      <c r="N2106" s="325">
        <v>11</v>
      </c>
      <c r="O2106" s="325">
        <v>8.8000000000000007</v>
      </c>
      <c r="P2106" s="325">
        <v>11</v>
      </c>
      <c r="Q2106" s="325">
        <v>8.5</v>
      </c>
    </row>
    <row r="2107" spans="1:17" x14ac:dyDescent="0.25">
      <c r="A2107" s="325">
        <v>201718</v>
      </c>
      <c r="B2107" s="325" t="s">
        <v>144</v>
      </c>
      <c r="C2107" s="325" t="s">
        <v>123</v>
      </c>
      <c r="D2107" s="325" t="s">
        <v>38</v>
      </c>
      <c r="E2107" s="325" t="s">
        <v>142</v>
      </c>
      <c r="F2107" s="325" t="s">
        <v>143</v>
      </c>
      <c r="G2107" s="325">
        <v>320</v>
      </c>
      <c r="H2107" s="325" t="s">
        <v>427</v>
      </c>
      <c r="I2107" s="325" t="s">
        <v>428</v>
      </c>
      <c r="J2107" s="325" t="str">
        <f t="shared" si="64"/>
        <v>CharWaltham ForestTime in service30 years or moreTime in service30 years or more</v>
      </c>
      <c r="K2107" s="325" t="s">
        <v>479</v>
      </c>
      <c r="L2107" s="325" t="s">
        <v>485</v>
      </c>
      <c r="M2107" s="325" t="str">
        <f t="shared" si="65"/>
        <v>Time in service30 years or more</v>
      </c>
      <c r="N2107" s="325">
        <v>5.8</v>
      </c>
      <c r="O2107" s="325">
        <v>4.5999999999999996</v>
      </c>
      <c r="P2107" s="325">
        <v>6</v>
      </c>
      <c r="Q2107" s="325">
        <v>4.7</v>
      </c>
    </row>
    <row r="2108" spans="1:17" x14ac:dyDescent="0.25">
      <c r="A2108" s="325">
        <v>201718</v>
      </c>
      <c r="B2108" s="325" t="s">
        <v>122</v>
      </c>
      <c r="C2108" s="325" t="s">
        <v>123</v>
      </c>
      <c r="D2108" s="325" t="s">
        <v>38</v>
      </c>
      <c r="E2108" s="325" t="s">
        <v>124</v>
      </c>
      <c r="F2108" s="325" t="s">
        <v>124</v>
      </c>
      <c r="G2108" s="325" t="s">
        <v>124</v>
      </c>
      <c r="H2108" s="325" t="s">
        <v>124</v>
      </c>
      <c r="I2108" s="325" t="s">
        <v>38</v>
      </c>
      <c r="J2108" s="325" t="str">
        <f t="shared" si="64"/>
        <v>CharEnglandRoleSenior managerRoleSenior manager</v>
      </c>
      <c r="K2108" s="325" t="s">
        <v>486</v>
      </c>
      <c r="L2108" s="325" t="s">
        <v>487</v>
      </c>
      <c r="M2108" s="325" t="str">
        <f t="shared" si="65"/>
        <v>RoleSenior manager</v>
      </c>
      <c r="N2108" s="325">
        <v>535.6</v>
      </c>
      <c r="O2108" s="325">
        <v>1.8</v>
      </c>
      <c r="P2108" s="325">
        <v>548</v>
      </c>
      <c r="Q2108" s="325">
        <v>1.7</v>
      </c>
    </row>
    <row r="2109" spans="1:17" x14ac:dyDescent="0.25">
      <c r="A2109" s="325">
        <v>201718</v>
      </c>
      <c r="B2109" s="325" t="s">
        <v>122</v>
      </c>
      <c r="C2109" s="325" t="s">
        <v>123</v>
      </c>
      <c r="D2109" s="325" t="s">
        <v>38</v>
      </c>
      <c r="E2109" s="325" t="s">
        <v>124</v>
      </c>
      <c r="F2109" s="325" t="s">
        <v>124</v>
      </c>
      <c r="G2109" s="325" t="s">
        <v>124</v>
      </c>
      <c r="H2109" s="325" t="s">
        <v>124</v>
      </c>
      <c r="I2109" s="325" t="s">
        <v>38</v>
      </c>
      <c r="J2109" s="325" t="str">
        <f t="shared" si="64"/>
        <v>CharEnglandRoleSenior practitionerRoleSenior practitioner</v>
      </c>
      <c r="K2109" s="325" t="s">
        <v>486</v>
      </c>
      <c r="L2109" s="325" t="s">
        <v>488</v>
      </c>
      <c r="M2109" s="325" t="str">
        <f t="shared" si="65"/>
        <v>RoleSenior practitioner</v>
      </c>
      <c r="N2109" s="325">
        <v>4532.7</v>
      </c>
      <c r="O2109" s="325">
        <v>15.4</v>
      </c>
      <c r="P2109" s="325">
        <v>4959</v>
      </c>
      <c r="Q2109" s="325">
        <v>15.6</v>
      </c>
    </row>
    <row r="2110" spans="1:17" x14ac:dyDescent="0.25">
      <c r="A2110" s="325">
        <v>201718</v>
      </c>
      <c r="B2110" s="325" t="s">
        <v>122</v>
      </c>
      <c r="C2110" s="325" t="s">
        <v>123</v>
      </c>
      <c r="D2110" s="325" t="s">
        <v>38</v>
      </c>
      <c r="E2110" s="325" t="s">
        <v>124</v>
      </c>
      <c r="F2110" s="325" t="s">
        <v>124</v>
      </c>
      <c r="G2110" s="325" t="s">
        <v>124</v>
      </c>
      <c r="H2110" s="325" t="s">
        <v>124</v>
      </c>
      <c r="I2110" s="325" t="s">
        <v>38</v>
      </c>
      <c r="J2110" s="325" t="str">
        <f t="shared" si="64"/>
        <v>CharEnglandRoleMiddle managerRoleMiddle manager</v>
      </c>
      <c r="K2110" s="325" t="s">
        <v>486</v>
      </c>
      <c r="L2110" s="325" t="s">
        <v>489</v>
      </c>
      <c r="M2110" s="325" t="str">
        <f t="shared" si="65"/>
        <v>RoleMiddle manager</v>
      </c>
      <c r="N2110" s="325">
        <v>1351.9</v>
      </c>
      <c r="O2110" s="325">
        <v>4.5999999999999996</v>
      </c>
      <c r="P2110" s="325">
        <v>1386</v>
      </c>
      <c r="Q2110" s="325">
        <v>4.4000000000000004</v>
      </c>
    </row>
    <row r="2111" spans="1:17" x14ac:dyDescent="0.25">
      <c r="A2111" s="325">
        <v>201718</v>
      </c>
      <c r="B2111" s="325" t="s">
        <v>122</v>
      </c>
      <c r="C2111" s="325" t="s">
        <v>123</v>
      </c>
      <c r="D2111" s="325" t="s">
        <v>38</v>
      </c>
      <c r="E2111" s="325" t="s">
        <v>124</v>
      </c>
      <c r="F2111" s="325" t="s">
        <v>124</v>
      </c>
      <c r="G2111" s="325" t="s">
        <v>124</v>
      </c>
      <c r="H2111" s="325" t="s">
        <v>124</v>
      </c>
      <c r="I2111" s="325" t="s">
        <v>38</v>
      </c>
      <c r="J2111" s="325" t="str">
        <f t="shared" si="64"/>
        <v>CharEnglandRoleFirst line managerRoleFirst line manager</v>
      </c>
      <c r="K2111" s="325" t="s">
        <v>486</v>
      </c>
      <c r="L2111" s="325" t="s">
        <v>490</v>
      </c>
      <c r="M2111" s="325" t="str">
        <f t="shared" si="65"/>
        <v>RoleFirst line manager</v>
      </c>
      <c r="N2111" s="325">
        <v>4021.1</v>
      </c>
      <c r="O2111" s="325">
        <v>13.6</v>
      </c>
      <c r="P2111" s="325">
        <v>4183</v>
      </c>
      <c r="Q2111" s="325">
        <v>13.2</v>
      </c>
    </row>
    <row r="2112" spans="1:17" x14ac:dyDescent="0.25">
      <c r="A2112" s="325">
        <v>201718</v>
      </c>
      <c r="B2112" s="325" t="s">
        <v>122</v>
      </c>
      <c r="C2112" s="325" t="s">
        <v>123</v>
      </c>
      <c r="D2112" s="325" t="s">
        <v>38</v>
      </c>
      <c r="E2112" s="325" t="s">
        <v>124</v>
      </c>
      <c r="F2112" s="325" t="s">
        <v>124</v>
      </c>
      <c r="G2112" s="325" t="s">
        <v>124</v>
      </c>
      <c r="H2112" s="325" t="s">
        <v>124</v>
      </c>
      <c r="I2112" s="325" t="s">
        <v>38</v>
      </c>
      <c r="J2112" s="325" t="str">
        <f t="shared" si="64"/>
        <v>CharEnglandRoleCase holderRoleCase holder</v>
      </c>
      <c r="K2112" s="325" t="s">
        <v>486</v>
      </c>
      <c r="L2112" s="325" t="s">
        <v>491</v>
      </c>
      <c r="M2112" s="325" t="str">
        <f t="shared" si="65"/>
        <v>RoleCase holder</v>
      </c>
      <c r="N2112" s="325">
        <v>14957.7</v>
      </c>
      <c r="O2112" s="325">
        <v>50.7</v>
      </c>
      <c r="P2112" s="325">
        <v>16061</v>
      </c>
      <c r="Q2112" s="325">
        <v>50.6</v>
      </c>
    </row>
    <row r="2113" spans="1:17" x14ac:dyDescent="0.25">
      <c r="A2113" s="325">
        <v>201718</v>
      </c>
      <c r="B2113" s="325" t="s">
        <v>122</v>
      </c>
      <c r="C2113" s="325" t="s">
        <v>123</v>
      </c>
      <c r="D2113" s="325" t="s">
        <v>38</v>
      </c>
      <c r="E2113" s="325" t="s">
        <v>124</v>
      </c>
      <c r="F2113" s="325" t="s">
        <v>124</v>
      </c>
      <c r="G2113" s="325" t="s">
        <v>124</v>
      </c>
      <c r="H2113" s="325" t="s">
        <v>124</v>
      </c>
      <c r="I2113" s="325" t="s">
        <v>38</v>
      </c>
      <c r="J2113" s="325" t="str">
        <f t="shared" si="64"/>
        <v>CharEnglandRoleQualified without casesRoleQualified without cases</v>
      </c>
      <c r="K2113" s="325" t="s">
        <v>486</v>
      </c>
      <c r="L2113" s="325" t="s">
        <v>492</v>
      </c>
      <c r="M2113" s="325" t="str">
        <f t="shared" si="65"/>
        <v>RoleQualified without cases</v>
      </c>
      <c r="N2113" s="325">
        <v>4075.7</v>
      </c>
      <c r="O2113" s="325">
        <v>13.8</v>
      </c>
      <c r="P2113" s="325">
        <v>4585</v>
      </c>
      <c r="Q2113" s="325">
        <v>14.5</v>
      </c>
    </row>
    <row r="2114" spans="1:17" x14ac:dyDescent="0.25">
      <c r="A2114" s="325">
        <v>201718</v>
      </c>
      <c r="B2114" s="325" t="s">
        <v>125</v>
      </c>
      <c r="C2114" s="325" t="s">
        <v>123</v>
      </c>
      <c r="D2114" s="325" t="s">
        <v>38</v>
      </c>
      <c r="E2114" s="325" t="s">
        <v>126</v>
      </c>
      <c r="F2114" s="325" t="s">
        <v>127</v>
      </c>
      <c r="G2114" s="325" t="s">
        <v>124</v>
      </c>
      <c r="H2114" s="325" t="s">
        <v>124</v>
      </c>
      <c r="I2114" s="325" t="s">
        <v>127</v>
      </c>
      <c r="J2114" s="325" t="str">
        <f t="shared" si="64"/>
        <v>CharNorth EastRoleSenior managerRoleSenior manager</v>
      </c>
      <c r="K2114" s="325" t="s">
        <v>486</v>
      </c>
      <c r="L2114" s="325" t="s">
        <v>487</v>
      </c>
      <c r="M2114" s="325" t="str">
        <f t="shared" si="65"/>
        <v>RoleSenior manager</v>
      </c>
      <c r="N2114" s="325">
        <v>29.2</v>
      </c>
      <c r="O2114" s="325">
        <v>1.6</v>
      </c>
      <c r="P2114" s="325">
        <v>30</v>
      </c>
      <c r="Q2114" s="325">
        <v>1.5</v>
      </c>
    </row>
    <row r="2115" spans="1:17" x14ac:dyDescent="0.25">
      <c r="A2115" s="325">
        <v>201718</v>
      </c>
      <c r="B2115" s="325" t="s">
        <v>125</v>
      </c>
      <c r="C2115" s="325" t="s">
        <v>123</v>
      </c>
      <c r="D2115" s="325" t="s">
        <v>38</v>
      </c>
      <c r="E2115" s="325" t="s">
        <v>126</v>
      </c>
      <c r="F2115" s="325" t="s">
        <v>127</v>
      </c>
      <c r="G2115" s="325" t="s">
        <v>124</v>
      </c>
      <c r="H2115" s="325" t="s">
        <v>124</v>
      </c>
      <c r="I2115" s="325" t="s">
        <v>127</v>
      </c>
      <c r="J2115" s="325" t="str">
        <f t="shared" ref="J2115:J2178" si="66">CONCATENATE("Char",I2115,K2115,L2115,M2115)</f>
        <v>CharNorth EastRoleSenior practitionerRoleSenior practitioner</v>
      </c>
      <c r="K2115" s="325" t="s">
        <v>486</v>
      </c>
      <c r="L2115" s="325" t="s">
        <v>488</v>
      </c>
      <c r="M2115" s="325" t="str">
        <f t="shared" ref="M2115:M2178" si="67">CONCATENATE(K2115,L2115,)</f>
        <v>RoleSenior practitioner</v>
      </c>
      <c r="N2115" s="325">
        <v>195.2</v>
      </c>
      <c r="O2115" s="325">
        <v>10.6</v>
      </c>
      <c r="P2115" s="325">
        <v>207</v>
      </c>
      <c r="Q2115" s="325">
        <v>10.5</v>
      </c>
    </row>
    <row r="2116" spans="1:17" x14ac:dyDescent="0.25">
      <c r="A2116" s="325">
        <v>201718</v>
      </c>
      <c r="B2116" s="325" t="s">
        <v>125</v>
      </c>
      <c r="C2116" s="325" t="s">
        <v>123</v>
      </c>
      <c r="D2116" s="325" t="s">
        <v>38</v>
      </c>
      <c r="E2116" s="325" t="s">
        <v>126</v>
      </c>
      <c r="F2116" s="325" t="s">
        <v>127</v>
      </c>
      <c r="G2116" s="325" t="s">
        <v>124</v>
      </c>
      <c r="H2116" s="325" t="s">
        <v>124</v>
      </c>
      <c r="I2116" s="325" t="s">
        <v>127</v>
      </c>
      <c r="J2116" s="325" t="str">
        <f t="shared" si="66"/>
        <v>CharNorth EastRoleMiddle managerRoleMiddle manager</v>
      </c>
      <c r="K2116" s="325" t="s">
        <v>486</v>
      </c>
      <c r="L2116" s="325" t="s">
        <v>489</v>
      </c>
      <c r="M2116" s="325" t="str">
        <f t="shared" si="67"/>
        <v>RoleMiddle manager</v>
      </c>
      <c r="N2116" s="325">
        <v>44</v>
      </c>
      <c r="O2116" s="325">
        <v>2.4</v>
      </c>
      <c r="P2116" s="325">
        <v>45</v>
      </c>
      <c r="Q2116" s="325">
        <v>2.2999999999999998</v>
      </c>
    </row>
    <row r="2117" spans="1:17" x14ac:dyDescent="0.25">
      <c r="A2117" s="325">
        <v>201718</v>
      </c>
      <c r="B2117" s="325" t="s">
        <v>125</v>
      </c>
      <c r="C2117" s="325" t="s">
        <v>123</v>
      </c>
      <c r="D2117" s="325" t="s">
        <v>38</v>
      </c>
      <c r="E2117" s="325" t="s">
        <v>126</v>
      </c>
      <c r="F2117" s="325" t="s">
        <v>127</v>
      </c>
      <c r="G2117" s="325" t="s">
        <v>124</v>
      </c>
      <c r="H2117" s="325" t="s">
        <v>124</v>
      </c>
      <c r="I2117" s="325" t="s">
        <v>127</v>
      </c>
      <c r="J2117" s="325" t="str">
        <f t="shared" si="66"/>
        <v>CharNorth EastRoleFirst line managerRoleFirst line manager</v>
      </c>
      <c r="K2117" s="325" t="s">
        <v>486</v>
      </c>
      <c r="L2117" s="325" t="s">
        <v>490</v>
      </c>
      <c r="M2117" s="325" t="str">
        <f t="shared" si="67"/>
        <v>RoleFirst line manager</v>
      </c>
      <c r="N2117" s="325">
        <v>234.2</v>
      </c>
      <c r="O2117" s="325">
        <v>12.7</v>
      </c>
      <c r="P2117" s="325">
        <v>239</v>
      </c>
      <c r="Q2117" s="325">
        <v>12.2</v>
      </c>
    </row>
    <row r="2118" spans="1:17" x14ac:dyDescent="0.25">
      <c r="A2118" s="325">
        <v>201718</v>
      </c>
      <c r="B2118" s="325" t="s">
        <v>125</v>
      </c>
      <c r="C2118" s="325" t="s">
        <v>123</v>
      </c>
      <c r="D2118" s="325" t="s">
        <v>38</v>
      </c>
      <c r="E2118" s="325" t="s">
        <v>126</v>
      </c>
      <c r="F2118" s="325" t="s">
        <v>127</v>
      </c>
      <c r="G2118" s="325" t="s">
        <v>124</v>
      </c>
      <c r="H2118" s="325" t="s">
        <v>124</v>
      </c>
      <c r="I2118" s="325" t="s">
        <v>127</v>
      </c>
      <c r="J2118" s="325" t="str">
        <f t="shared" si="66"/>
        <v>CharNorth EastRoleCase holderRoleCase holder</v>
      </c>
      <c r="K2118" s="325" t="s">
        <v>486</v>
      </c>
      <c r="L2118" s="325" t="s">
        <v>491</v>
      </c>
      <c r="M2118" s="325" t="str">
        <f t="shared" si="67"/>
        <v>RoleCase holder</v>
      </c>
      <c r="N2118" s="325">
        <v>1091.9000000000001</v>
      </c>
      <c r="O2118" s="325">
        <v>59.1</v>
      </c>
      <c r="P2118" s="325">
        <v>1165</v>
      </c>
      <c r="Q2118" s="325">
        <v>59.3</v>
      </c>
    </row>
    <row r="2119" spans="1:17" x14ac:dyDescent="0.25">
      <c r="A2119" s="325">
        <v>201718</v>
      </c>
      <c r="B2119" s="325" t="s">
        <v>125</v>
      </c>
      <c r="C2119" s="325" t="s">
        <v>123</v>
      </c>
      <c r="D2119" s="325" t="s">
        <v>38</v>
      </c>
      <c r="E2119" s="325" t="s">
        <v>126</v>
      </c>
      <c r="F2119" s="325" t="s">
        <v>127</v>
      </c>
      <c r="G2119" s="325" t="s">
        <v>124</v>
      </c>
      <c r="H2119" s="325" t="s">
        <v>124</v>
      </c>
      <c r="I2119" s="325" t="s">
        <v>127</v>
      </c>
      <c r="J2119" s="325" t="str">
        <f t="shared" si="66"/>
        <v>CharNorth EastRoleQualified without casesRoleQualified without cases</v>
      </c>
      <c r="K2119" s="325" t="s">
        <v>486</v>
      </c>
      <c r="L2119" s="325" t="s">
        <v>492</v>
      </c>
      <c r="M2119" s="325" t="str">
        <f t="shared" si="67"/>
        <v>RoleQualified without cases</v>
      </c>
      <c r="N2119" s="325">
        <v>253.2</v>
      </c>
      <c r="O2119" s="325">
        <v>13.7</v>
      </c>
      <c r="P2119" s="325">
        <v>280</v>
      </c>
      <c r="Q2119" s="325">
        <v>14.2</v>
      </c>
    </row>
    <row r="2120" spans="1:17" x14ac:dyDescent="0.25">
      <c r="A2120" s="325">
        <v>201718</v>
      </c>
      <c r="B2120" s="325" t="s">
        <v>125</v>
      </c>
      <c r="C2120" s="325" t="s">
        <v>123</v>
      </c>
      <c r="D2120" s="325" t="s">
        <v>38</v>
      </c>
      <c r="E2120" s="325" t="s">
        <v>128</v>
      </c>
      <c r="F2120" s="325" t="s">
        <v>129</v>
      </c>
      <c r="G2120" s="325" t="s">
        <v>124</v>
      </c>
      <c r="H2120" s="325" t="s">
        <v>124</v>
      </c>
      <c r="I2120" s="325" t="s">
        <v>129</v>
      </c>
      <c r="J2120" s="325" t="str">
        <f t="shared" si="66"/>
        <v>CharNorth WestRoleSenior managerRoleSenior manager</v>
      </c>
      <c r="K2120" s="325" t="s">
        <v>486</v>
      </c>
      <c r="L2120" s="325" t="s">
        <v>487</v>
      </c>
      <c r="M2120" s="325" t="str">
        <f t="shared" si="67"/>
        <v>RoleSenior manager</v>
      </c>
      <c r="N2120" s="325">
        <v>80.599999999999994</v>
      </c>
      <c r="O2120" s="325">
        <v>1.9</v>
      </c>
      <c r="P2120" s="325">
        <v>81</v>
      </c>
      <c r="Q2120" s="325">
        <v>1.8</v>
      </c>
    </row>
    <row r="2121" spans="1:17" x14ac:dyDescent="0.25">
      <c r="A2121" s="325">
        <v>201718</v>
      </c>
      <c r="B2121" s="325" t="s">
        <v>125</v>
      </c>
      <c r="C2121" s="325" t="s">
        <v>123</v>
      </c>
      <c r="D2121" s="325" t="s">
        <v>38</v>
      </c>
      <c r="E2121" s="325" t="s">
        <v>128</v>
      </c>
      <c r="F2121" s="325" t="s">
        <v>129</v>
      </c>
      <c r="G2121" s="325" t="s">
        <v>124</v>
      </c>
      <c r="H2121" s="325" t="s">
        <v>124</v>
      </c>
      <c r="I2121" s="325" t="s">
        <v>129</v>
      </c>
      <c r="J2121" s="325" t="str">
        <f t="shared" si="66"/>
        <v>CharNorth WestRoleSenior practitionerRoleSenior practitioner</v>
      </c>
      <c r="K2121" s="325" t="s">
        <v>486</v>
      </c>
      <c r="L2121" s="325" t="s">
        <v>488</v>
      </c>
      <c r="M2121" s="325" t="str">
        <f t="shared" si="67"/>
        <v>RoleSenior practitioner</v>
      </c>
      <c r="N2121" s="325">
        <v>465.4</v>
      </c>
      <c r="O2121" s="325">
        <v>11.2</v>
      </c>
      <c r="P2121" s="325">
        <v>493</v>
      </c>
      <c r="Q2121" s="325">
        <v>11.1</v>
      </c>
    </row>
    <row r="2122" spans="1:17" x14ac:dyDescent="0.25">
      <c r="A2122" s="325">
        <v>201718</v>
      </c>
      <c r="B2122" s="325" t="s">
        <v>125</v>
      </c>
      <c r="C2122" s="325" t="s">
        <v>123</v>
      </c>
      <c r="D2122" s="325" t="s">
        <v>38</v>
      </c>
      <c r="E2122" s="325" t="s">
        <v>128</v>
      </c>
      <c r="F2122" s="325" t="s">
        <v>129</v>
      </c>
      <c r="G2122" s="325" t="s">
        <v>124</v>
      </c>
      <c r="H2122" s="325" t="s">
        <v>124</v>
      </c>
      <c r="I2122" s="325" t="s">
        <v>129</v>
      </c>
      <c r="J2122" s="325" t="str">
        <f t="shared" si="66"/>
        <v>CharNorth WestRoleMiddle managerRoleMiddle manager</v>
      </c>
      <c r="K2122" s="325" t="s">
        <v>486</v>
      </c>
      <c r="L2122" s="325" t="s">
        <v>489</v>
      </c>
      <c r="M2122" s="325" t="str">
        <f t="shared" si="67"/>
        <v>RoleMiddle manager</v>
      </c>
      <c r="N2122" s="325">
        <v>221</v>
      </c>
      <c r="O2122" s="325">
        <v>5.3</v>
      </c>
      <c r="P2122" s="325">
        <v>225</v>
      </c>
      <c r="Q2122" s="325">
        <v>5.0999999999999996</v>
      </c>
    </row>
    <row r="2123" spans="1:17" x14ac:dyDescent="0.25">
      <c r="A2123" s="325">
        <v>201718</v>
      </c>
      <c r="B2123" s="325" t="s">
        <v>125</v>
      </c>
      <c r="C2123" s="325" t="s">
        <v>123</v>
      </c>
      <c r="D2123" s="325" t="s">
        <v>38</v>
      </c>
      <c r="E2123" s="325" t="s">
        <v>128</v>
      </c>
      <c r="F2123" s="325" t="s">
        <v>129</v>
      </c>
      <c r="G2123" s="325" t="s">
        <v>124</v>
      </c>
      <c r="H2123" s="325" t="s">
        <v>124</v>
      </c>
      <c r="I2123" s="325" t="s">
        <v>129</v>
      </c>
      <c r="J2123" s="325" t="str">
        <f t="shared" si="66"/>
        <v>CharNorth WestRoleFirst line managerRoleFirst line manager</v>
      </c>
      <c r="K2123" s="325" t="s">
        <v>486</v>
      </c>
      <c r="L2123" s="325" t="s">
        <v>490</v>
      </c>
      <c r="M2123" s="325" t="str">
        <f t="shared" si="67"/>
        <v>RoleFirst line manager</v>
      </c>
      <c r="N2123" s="325">
        <v>486.4</v>
      </c>
      <c r="O2123" s="325">
        <v>11.7</v>
      </c>
      <c r="P2123" s="325">
        <v>501</v>
      </c>
      <c r="Q2123" s="325">
        <v>11.3</v>
      </c>
    </row>
    <row r="2124" spans="1:17" x14ac:dyDescent="0.25">
      <c r="A2124" s="325">
        <v>201718</v>
      </c>
      <c r="B2124" s="325" t="s">
        <v>125</v>
      </c>
      <c r="C2124" s="325" t="s">
        <v>123</v>
      </c>
      <c r="D2124" s="325" t="s">
        <v>38</v>
      </c>
      <c r="E2124" s="325" t="s">
        <v>128</v>
      </c>
      <c r="F2124" s="325" t="s">
        <v>129</v>
      </c>
      <c r="G2124" s="325" t="s">
        <v>124</v>
      </c>
      <c r="H2124" s="325" t="s">
        <v>124</v>
      </c>
      <c r="I2124" s="325" t="s">
        <v>129</v>
      </c>
      <c r="J2124" s="325" t="str">
        <f t="shared" si="66"/>
        <v>CharNorth WestRoleCase holderRoleCase holder</v>
      </c>
      <c r="K2124" s="325" t="s">
        <v>486</v>
      </c>
      <c r="L2124" s="325" t="s">
        <v>491</v>
      </c>
      <c r="M2124" s="325" t="str">
        <f t="shared" si="67"/>
        <v>RoleCase holder</v>
      </c>
      <c r="N2124" s="325">
        <v>2263.6</v>
      </c>
      <c r="O2124" s="325">
        <v>54.4</v>
      </c>
      <c r="P2124" s="325">
        <v>2403</v>
      </c>
      <c r="Q2124" s="325">
        <v>54.3</v>
      </c>
    </row>
    <row r="2125" spans="1:17" x14ac:dyDescent="0.25">
      <c r="A2125" s="325">
        <v>201718</v>
      </c>
      <c r="B2125" s="325" t="s">
        <v>125</v>
      </c>
      <c r="C2125" s="325" t="s">
        <v>123</v>
      </c>
      <c r="D2125" s="325" t="s">
        <v>38</v>
      </c>
      <c r="E2125" s="325" t="s">
        <v>128</v>
      </c>
      <c r="F2125" s="325" t="s">
        <v>129</v>
      </c>
      <c r="G2125" s="325" t="s">
        <v>124</v>
      </c>
      <c r="H2125" s="325" t="s">
        <v>124</v>
      </c>
      <c r="I2125" s="325" t="s">
        <v>129</v>
      </c>
      <c r="J2125" s="325" t="str">
        <f t="shared" si="66"/>
        <v>CharNorth WestRoleQualified without casesRoleQualified without cases</v>
      </c>
      <c r="K2125" s="325" t="s">
        <v>486</v>
      </c>
      <c r="L2125" s="325" t="s">
        <v>492</v>
      </c>
      <c r="M2125" s="325" t="str">
        <f t="shared" si="67"/>
        <v>RoleQualified without cases</v>
      </c>
      <c r="N2125" s="325">
        <v>645.29999999999995</v>
      </c>
      <c r="O2125" s="325">
        <v>15.5</v>
      </c>
      <c r="P2125" s="325">
        <v>725</v>
      </c>
      <c r="Q2125" s="325">
        <v>16.399999999999999</v>
      </c>
    </row>
    <row r="2126" spans="1:17" x14ac:dyDescent="0.25">
      <c r="A2126" s="325">
        <v>201718</v>
      </c>
      <c r="B2126" s="325" t="s">
        <v>125</v>
      </c>
      <c r="C2126" s="325" t="s">
        <v>123</v>
      </c>
      <c r="D2126" s="325" t="s">
        <v>38</v>
      </c>
      <c r="E2126" s="325" t="s">
        <v>130</v>
      </c>
      <c r="F2126" s="325" t="s">
        <v>131</v>
      </c>
      <c r="G2126" s="325" t="s">
        <v>124</v>
      </c>
      <c r="H2126" s="325" t="s">
        <v>124</v>
      </c>
      <c r="I2126" s="325" t="s">
        <v>131</v>
      </c>
      <c r="J2126" s="325" t="str">
        <f t="shared" si="66"/>
        <v>CharYorkshire and the HumberRoleSenior managerRoleSenior manager</v>
      </c>
      <c r="K2126" s="325" t="s">
        <v>486</v>
      </c>
      <c r="L2126" s="325" t="s">
        <v>487</v>
      </c>
      <c r="M2126" s="325" t="str">
        <f t="shared" si="67"/>
        <v>RoleSenior manager</v>
      </c>
      <c r="N2126" s="325">
        <v>35.5</v>
      </c>
      <c r="O2126" s="325">
        <v>1</v>
      </c>
      <c r="P2126" s="325">
        <v>36</v>
      </c>
      <c r="Q2126" s="325">
        <v>0.9</v>
      </c>
    </row>
    <row r="2127" spans="1:17" x14ac:dyDescent="0.25">
      <c r="A2127" s="325">
        <v>201718</v>
      </c>
      <c r="B2127" s="325" t="s">
        <v>125</v>
      </c>
      <c r="C2127" s="325" t="s">
        <v>123</v>
      </c>
      <c r="D2127" s="325" t="s">
        <v>38</v>
      </c>
      <c r="E2127" s="325" t="s">
        <v>130</v>
      </c>
      <c r="F2127" s="325" t="s">
        <v>131</v>
      </c>
      <c r="G2127" s="325" t="s">
        <v>124</v>
      </c>
      <c r="H2127" s="325" t="s">
        <v>124</v>
      </c>
      <c r="I2127" s="325" t="s">
        <v>131</v>
      </c>
      <c r="J2127" s="325" t="str">
        <f t="shared" si="66"/>
        <v>CharYorkshire and the HumberRoleSenior practitionerRoleSenior practitioner</v>
      </c>
      <c r="K2127" s="325" t="s">
        <v>486</v>
      </c>
      <c r="L2127" s="325" t="s">
        <v>488</v>
      </c>
      <c r="M2127" s="325" t="str">
        <f t="shared" si="67"/>
        <v>RoleSenior practitioner</v>
      </c>
      <c r="N2127" s="325">
        <v>562.20000000000005</v>
      </c>
      <c r="O2127" s="325">
        <v>15.8</v>
      </c>
      <c r="P2127" s="325">
        <v>618</v>
      </c>
      <c r="Q2127" s="325">
        <v>16</v>
      </c>
    </row>
    <row r="2128" spans="1:17" x14ac:dyDescent="0.25">
      <c r="A2128" s="325">
        <v>201718</v>
      </c>
      <c r="B2128" s="325" t="s">
        <v>125</v>
      </c>
      <c r="C2128" s="325" t="s">
        <v>123</v>
      </c>
      <c r="D2128" s="325" t="s">
        <v>38</v>
      </c>
      <c r="E2128" s="325" t="s">
        <v>130</v>
      </c>
      <c r="F2128" s="325" t="s">
        <v>131</v>
      </c>
      <c r="G2128" s="325" t="s">
        <v>124</v>
      </c>
      <c r="H2128" s="325" t="s">
        <v>124</v>
      </c>
      <c r="I2128" s="325" t="s">
        <v>131</v>
      </c>
      <c r="J2128" s="325" t="str">
        <f t="shared" si="66"/>
        <v>CharYorkshire and the HumberRoleMiddle managerRoleMiddle manager</v>
      </c>
      <c r="K2128" s="325" t="s">
        <v>486</v>
      </c>
      <c r="L2128" s="325" t="s">
        <v>489</v>
      </c>
      <c r="M2128" s="325" t="str">
        <f t="shared" si="67"/>
        <v>RoleMiddle manager</v>
      </c>
      <c r="N2128" s="325">
        <v>138.30000000000001</v>
      </c>
      <c r="O2128" s="325">
        <v>3.9</v>
      </c>
      <c r="P2128" s="325">
        <v>142</v>
      </c>
      <c r="Q2128" s="325">
        <v>3.7</v>
      </c>
    </row>
    <row r="2129" spans="1:17" x14ac:dyDescent="0.25">
      <c r="A2129" s="325">
        <v>201718</v>
      </c>
      <c r="B2129" s="325" t="s">
        <v>125</v>
      </c>
      <c r="C2129" s="325" t="s">
        <v>123</v>
      </c>
      <c r="D2129" s="325" t="s">
        <v>38</v>
      </c>
      <c r="E2129" s="325" t="s">
        <v>130</v>
      </c>
      <c r="F2129" s="325" t="s">
        <v>131</v>
      </c>
      <c r="G2129" s="325" t="s">
        <v>124</v>
      </c>
      <c r="H2129" s="325" t="s">
        <v>124</v>
      </c>
      <c r="I2129" s="325" t="s">
        <v>131</v>
      </c>
      <c r="J2129" s="325" t="str">
        <f t="shared" si="66"/>
        <v>CharYorkshire and the HumberRoleFirst line managerRoleFirst line manager</v>
      </c>
      <c r="K2129" s="325" t="s">
        <v>486</v>
      </c>
      <c r="L2129" s="325" t="s">
        <v>490</v>
      </c>
      <c r="M2129" s="325" t="str">
        <f t="shared" si="67"/>
        <v>RoleFirst line manager</v>
      </c>
      <c r="N2129" s="325">
        <v>451.2</v>
      </c>
      <c r="O2129" s="325">
        <v>12.7</v>
      </c>
      <c r="P2129" s="325">
        <v>470</v>
      </c>
      <c r="Q2129" s="325">
        <v>12.2</v>
      </c>
    </row>
    <row r="2130" spans="1:17" x14ac:dyDescent="0.25">
      <c r="A2130" s="325">
        <v>201718</v>
      </c>
      <c r="B2130" s="325" t="s">
        <v>125</v>
      </c>
      <c r="C2130" s="325" t="s">
        <v>123</v>
      </c>
      <c r="D2130" s="325" t="s">
        <v>38</v>
      </c>
      <c r="E2130" s="325" t="s">
        <v>130</v>
      </c>
      <c r="F2130" s="325" t="s">
        <v>131</v>
      </c>
      <c r="G2130" s="325" t="s">
        <v>124</v>
      </c>
      <c r="H2130" s="325" t="s">
        <v>124</v>
      </c>
      <c r="I2130" s="325" t="s">
        <v>131</v>
      </c>
      <c r="J2130" s="325" t="str">
        <f t="shared" si="66"/>
        <v>CharYorkshire and the HumberRoleCase holderRoleCase holder</v>
      </c>
      <c r="K2130" s="325" t="s">
        <v>486</v>
      </c>
      <c r="L2130" s="325" t="s">
        <v>491</v>
      </c>
      <c r="M2130" s="325" t="str">
        <f t="shared" si="67"/>
        <v>RoleCase holder</v>
      </c>
      <c r="N2130" s="325">
        <v>1916.6</v>
      </c>
      <c r="O2130" s="325">
        <v>54</v>
      </c>
      <c r="P2130" s="325">
        <v>2087</v>
      </c>
      <c r="Q2130" s="325">
        <v>54.1</v>
      </c>
    </row>
    <row r="2131" spans="1:17" x14ac:dyDescent="0.25">
      <c r="A2131" s="325">
        <v>201718</v>
      </c>
      <c r="B2131" s="325" t="s">
        <v>125</v>
      </c>
      <c r="C2131" s="325" t="s">
        <v>123</v>
      </c>
      <c r="D2131" s="325" t="s">
        <v>38</v>
      </c>
      <c r="E2131" s="325" t="s">
        <v>130</v>
      </c>
      <c r="F2131" s="325" t="s">
        <v>131</v>
      </c>
      <c r="G2131" s="325" t="s">
        <v>124</v>
      </c>
      <c r="H2131" s="325" t="s">
        <v>124</v>
      </c>
      <c r="I2131" s="325" t="s">
        <v>131</v>
      </c>
      <c r="J2131" s="325" t="str">
        <f t="shared" si="66"/>
        <v>CharYorkshire and the HumberRoleQualified without casesRoleQualified without cases</v>
      </c>
      <c r="K2131" s="325" t="s">
        <v>486</v>
      </c>
      <c r="L2131" s="325" t="s">
        <v>492</v>
      </c>
      <c r="M2131" s="325" t="str">
        <f t="shared" si="67"/>
        <v>RoleQualified without cases</v>
      </c>
      <c r="N2131" s="325">
        <v>448.7</v>
      </c>
      <c r="O2131" s="325">
        <v>12.6</v>
      </c>
      <c r="P2131" s="325">
        <v>505</v>
      </c>
      <c r="Q2131" s="325">
        <v>13.1</v>
      </c>
    </row>
    <row r="2132" spans="1:17" x14ac:dyDescent="0.25">
      <c r="A2132" s="325">
        <v>201718</v>
      </c>
      <c r="B2132" s="325" t="s">
        <v>125</v>
      </c>
      <c r="C2132" s="325" t="s">
        <v>123</v>
      </c>
      <c r="D2132" s="325" t="s">
        <v>38</v>
      </c>
      <c r="E2132" s="325" t="s">
        <v>132</v>
      </c>
      <c r="F2132" s="325" t="s">
        <v>133</v>
      </c>
      <c r="G2132" s="325" t="s">
        <v>124</v>
      </c>
      <c r="H2132" s="325" t="s">
        <v>124</v>
      </c>
      <c r="I2132" s="325" t="s">
        <v>133</v>
      </c>
      <c r="J2132" s="325" t="str">
        <f t="shared" si="66"/>
        <v>CharEast MidlandsRoleSenior managerRoleSenior manager</v>
      </c>
      <c r="K2132" s="325" t="s">
        <v>486</v>
      </c>
      <c r="L2132" s="325" t="s">
        <v>487</v>
      </c>
      <c r="M2132" s="325" t="str">
        <f t="shared" si="67"/>
        <v>RoleSenior manager</v>
      </c>
      <c r="N2132" s="325">
        <v>31.1</v>
      </c>
      <c r="O2132" s="325">
        <v>1.4</v>
      </c>
      <c r="P2132" s="325">
        <v>32</v>
      </c>
      <c r="Q2132" s="325">
        <v>1.3</v>
      </c>
    </row>
    <row r="2133" spans="1:17" x14ac:dyDescent="0.25">
      <c r="A2133" s="325">
        <v>201718</v>
      </c>
      <c r="B2133" s="325" t="s">
        <v>125</v>
      </c>
      <c r="C2133" s="325" t="s">
        <v>123</v>
      </c>
      <c r="D2133" s="325" t="s">
        <v>38</v>
      </c>
      <c r="E2133" s="325" t="s">
        <v>132</v>
      </c>
      <c r="F2133" s="325" t="s">
        <v>133</v>
      </c>
      <c r="G2133" s="325" t="s">
        <v>124</v>
      </c>
      <c r="H2133" s="325" t="s">
        <v>124</v>
      </c>
      <c r="I2133" s="325" t="s">
        <v>133</v>
      </c>
      <c r="J2133" s="325" t="str">
        <f t="shared" si="66"/>
        <v>CharEast MidlandsRoleSenior practitionerRoleSenior practitioner</v>
      </c>
      <c r="K2133" s="325" t="s">
        <v>486</v>
      </c>
      <c r="L2133" s="325" t="s">
        <v>488</v>
      </c>
      <c r="M2133" s="325" t="str">
        <f t="shared" si="67"/>
        <v>RoleSenior practitioner</v>
      </c>
      <c r="N2133" s="325">
        <v>248</v>
      </c>
      <c r="O2133" s="325">
        <v>11.2</v>
      </c>
      <c r="P2133" s="325">
        <v>277</v>
      </c>
      <c r="Q2133" s="325">
        <v>11.5</v>
      </c>
    </row>
    <row r="2134" spans="1:17" x14ac:dyDescent="0.25">
      <c r="A2134" s="325">
        <v>201718</v>
      </c>
      <c r="B2134" s="325" t="s">
        <v>125</v>
      </c>
      <c r="C2134" s="325" t="s">
        <v>123</v>
      </c>
      <c r="D2134" s="325" t="s">
        <v>38</v>
      </c>
      <c r="E2134" s="325" t="s">
        <v>132</v>
      </c>
      <c r="F2134" s="325" t="s">
        <v>133</v>
      </c>
      <c r="G2134" s="325" t="s">
        <v>124</v>
      </c>
      <c r="H2134" s="325" t="s">
        <v>124</v>
      </c>
      <c r="I2134" s="325" t="s">
        <v>133</v>
      </c>
      <c r="J2134" s="325" t="str">
        <f t="shared" si="66"/>
        <v>CharEast MidlandsRoleMiddle managerRoleMiddle manager</v>
      </c>
      <c r="K2134" s="325" t="s">
        <v>486</v>
      </c>
      <c r="L2134" s="325" t="s">
        <v>489</v>
      </c>
      <c r="M2134" s="325" t="str">
        <f t="shared" si="67"/>
        <v>RoleMiddle manager</v>
      </c>
      <c r="N2134" s="325">
        <v>82.1</v>
      </c>
      <c r="O2134" s="325">
        <v>3.7</v>
      </c>
      <c r="P2134" s="325">
        <v>86</v>
      </c>
      <c r="Q2134" s="325">
        <v>3.6</v>
      </c>
    </row>
    <row r="2135" spans="1:17" x14ac:dyDescent="0.25">
      <c r="A2135" s="325">
        <v>201718</v>
      </c>
      <c r="B2135" s="325" t="s">
        <v>125</v>
      </c>
      <c r="C2135" s="325" t="s">
        <v>123</v>
      </c>
      <c r="D2135" s="325" t="s">
        <v>38</v>
      </c>
      <c r="E2135" s="325" t="s">
        <v>132</v>
      </c>
      <c r="F2135" s="325" t="s">
        <v>133</v>
      </c>
      <c r="G2135" s="325" t="s">
        <v>124</v>
      </c>
      <c r="H2135" s="325" t="s">
        <v>124</v>
      </c>
      <c r="I2135" s="325" t="s">
        <v>133</v>
      </c>
      <c r="J2135" s="325" t="str">
        <f t="shared" si="66"/>
        <v>CharEast MidlandsRoleFirst line managerRoleFirst line manager</v>
      </c>
      <c r="K2135" s="325" t="s">
        <v>486</v>
      </c>
      <c r="L2135" s="325" t="s">
        <v>490</v>
      </c>
      <c r="M2135" s="325" t="str">
        <f t="shared" si="67"/>
        <v>RoleFirst line manager</v>
      </c>
      <c r="N2135" s="325">
        <v>285.39999999999998</v>
      </c>
      <c r="O2135" s="325">
        <v>12.9</v>
      </c>
      <c r="P2135" s="325">
        <v>304</v>
      </c>
      <c r="Q2135" s="325">
        <v>12.6</v>
      </c>
    </row>
    <row r="2136" spans="1:17" x14ac:dyDescent="0.25">
      <c r="A2136" s="325">
        <v>201718</v>
      </c>
      <c r="B2136" s="325" t="s">
        <v>125</v>
      </c>
      <c r="C2136" s="325" t="s">
        <v>123</v>
      </c>
      <c r="D2136" s="325" t="s">
        <v>38</v>
      </c>
      <c r="E2136" s="325" t="s">
        <v>132</v>
      </c>
      <c r="F2136" s="325" t="s">
        <v>133</v>
      </c>
      <c r="G2136" s="325" t="s">
        <v>124</v>
      </c>
      <c r="H2136" s="325" t="s">
        <v>124</v>
      </c>
      <c r="I2136" s="325" t="s">
        <v>133</v>
      </c>
      <c r="J2136" s="325" t="str">
        <f t="shared" si="66"/>
        <v>CharEast MidlandsRoleCase holderRoleCase holder</v>
      </c>
      <c r="K2136" s="325" t="s">
        <v>486</v>
      </c>
      <c r="L2136" s="325" t="s">
        <v>491</v>
      </c>
      <c r="M2136" s="325" t="str">
        <f t="shared" si="67"/>
        <v>RoleCase holder</v>
      </c>
      <c r="N2136" s="325">
        <v>1226.3</v>
      </c>
      <c r="O2136" s="325">
        <v>55.3</v>
      </c>
      <c r="P2136" s="325">
        <v>1333</v>
      </c>
      <c r="Q2136" s="325">
        <v>55.3</v>
      </c>
    </row>
    <row r="2137" spans="1:17" x14ac:dyDescent="0.25">
      <c r="A2137" s="325">
        <v>201718</v>
      </c>
      <c r="B2137" s="325" t="s">
        <v>125</v>
      </c>
      <c r="C2137" s="325" t="s">
        <v>123</v>
      </c>
      <c r="D2137" s="325" t="s">
        <v>38</v>
      </c>
      <c r="E2137" s="325" t="s">
        <v>132</v>
      </c>
      <c r="F2137" s="325" t="s">
        <v>133</v>
      </c>
      <c r="G2137" s="325" t="s">
        <v>124</v>
      </c>
      <c r="H2137" s="325" t="s">
        <v>124</v>
      </c>
      <c r="I2137" s="325" t="s">
        <v>133</v>
      </c>
      <c r="J2137" s="325" t="str">
        <f t="shared" si="66"/>
        <v>CharEast MidlandsRoleQualified without casesRoleQualified without cases</v>
      </c>
      <c r="K2137" s="325" t="s">
        <v>486</v>
      </c>
      <c r="L2137" s="325" t="s">
        <v>492</v>
      </c>
      <c r="M2137" s="325" t="str">
        <f t="shared" si="67"/>
        <v>RoleQualified without cases</v>
      </c>
      <c r="N2137" s="325">
        <v>344.1</v>
      </c>
      <c r="O2137" s="325">
        <v>15.5</v>
      </c>
      <c r="P2137" s="325">
        <v>378</v>
      </c>
      <c r="Q2137" s="325">
        <v>15.7</v>
      </c>
    </row>
    <row r="2138" spans="1:17" x14ac:dyDescent="0.25">
      <c r="A2138" s="325">
        <v>201718</v>
      </c>
      <c r="B2138" s="325" t="s">
        <v>125</v>
      </c>
      <c r="C2138" s="325" t="s">
        <v>123</v>
      </c>
      <c r="D2138" s="325" t="s">
        <v>38</v>
      </c>
      <c r="E2138" s="325" t="s">
        <v>134</v>
      </c>
      <c r="F2138" s="325" t="s">
        <v>135</v>
      </c>
      <c r="G2138" s="325" t="s">
        <v>124</v>
      </c>
      <c r="H2138" s="325" t="s">
        <v>124</v>
      </c>
      <c r="I2138" s="325" t="s">
        <v>135</v>
      </c>
      <c r="J2138" s="325" t="str">
        <f t="shared" si="66"/>
        <v>CharWest MidlandsRoleSenior managerRoleSenior manager</v>
      </c>
      <c r="K2138" s="325" t="s">
        <v>486</v>
      </c>
      <c r="L2138" s="325" t="s">
        <v>487</v>
      </c>
      <c r="M2138" s="325" t="str">
        <f t="shared" si="67"/>
        <v>RoleSenior manager</v>
      </c>
      <c r="N2138" s="325">
        <v>32</v>
      </c>
      <c r="O2138" s="325">
        <v>1</v>
      </c>
      <c r="P2138" s="325">
        <v>33</v>
      </c>
      <c r="Q2138" s="325">
        <v>1</v>
      </c>
    </row>
    <row r="2139" spans="1:17" x14ac:dyDescent="0.25">
      <c r="A2139" s="325">
        <v>201718</v>
      </c>
      <c r="B2139" s="325" t="s">
        <v>125</v>
      </c>
      <c r="C2139" s="325" t="s">
        <v>123</v>
      </c>
      <c r="D2139" s="325" t="s">
        <v>38</v>
      </c>
      <c r="E2139" s="325" t="s">
        <v>134</v>
      </c>
      <c r="F2139" s="325" t="s">
        <v>135</v>
      </c>
      <c r="G2139" s="325" t="s">
        <v>124</v>
      </c>
      <c r="H2139" s="325" t="s">
        <v>124</v>
      </c>
      <c r="I2139" s="325" t="s">
        <v>135</v>
      </c>
      <c r="J2139" s="325" t="str">
        <f t="shared" si="66"/>
        <v>CharWest MidlandsRoleSenior practitionerRoleSenior practitioner</v>
      </c>
      <c r="K2139" s="325" t="s">
        <v>486</v>
      </c>
      <c r="L2139" s="325" t="s">
        <v>488</v>
      </c>
      <c r="M2139" s="325" t="str">
        <f t="shared" si="67"/>
        <v>RoleSenior practitioner</v>
      </c>
      <c r="N2139" s="325">
        <v>609.70000000000005</v>
      </c>
      <c r="O2139" s="325">
        <v>19.100000000000001</v>
      </c>
      <c r="P2139" s="325">
        <v>656</v>
      </c>
      <c r="Q2139" s="325">
        <v>19.100000000000001</v>
      </c>
    </row>
    <row r="2140" spans="1:17" x14ac:dyDescent="0.25">
      <c r="A2140" s="325">
        <v>201718</v>
      </c>
      <c r="B2140" s="325" t="s">
        <v>125</v>
      </c>
      <c r="C2140" s="325" t="s">
        <v>123</v>
      </c>
      <c r="D2140" s="325" t="s">
        <v>38</v>
      </c>
      <c r="E2140" s="325" t="s">
        <v>134</v>
      </c>
      <c r="F2140" s="325" t="s">
        <v>135</v>
      </c>
      <c r="G2140" s="325" t="s">
        <v>124</v>
      </c>
      <c r="H2140" s="325" t="s">
        <v>124</v>
      </c>
      <c r="I2140" s="325" t="s">
        <v>135</v>
      </c>
      <c r="J2140" s="325" t="str">
        <f t="shared" si="66"/>
        <v>CharWest MidlandsRoleMiddle managerRoleMiddle manager</v>
      </c>
      <c r="K2140" s="325" t="s">
        <v>486</v>
      </c>
      <c r="L2140" s="325" t="s">
        <v>489</v>
      </c>
      <c r="M2140" s="325" t="str">
        <f t="shared" si="67"/>
        <v>RoleMiddle manager</v>
      </c>
      <c r="N2140" s="325">
        <v>111.5</v>
      </c>
      <c r="O2140" s="325">
        <v>3.5</v>
      </c>
      <c r="P2140" s="325">
        <v>112</v>
      </c>
      <c r="Q2140" s="325">
        <v>3.3</v>
      </c>
    </row>
    <row r="2141" spans="1:17" x14ac:dyDescent="0.25">
      <c r="A2141" s="325">
        <v>201718</v>
      </c>
      <c r="B2141" s="325" t="s">
        <v>125</v>
      </c>
      <c r="C2141" s="325" t="s">
        <v>123</v>
      </c>
      <c r="D2141" s="325" t="s">
        <v>38</v>
      </c>
      <c r="E2141" s="325" t="s">
        <v>134</v>
      </c>
      <c r="F2141" s="325" t="s">
        <v>135</v>
      </c>
      <c r="G2141" s="325" t="s">
        <v>124</v>
      </c>
      <c r="H2141" s="325" t="s">
        <v>124</v>
      </c>
      <c r="I2141" s="325" t="s">
        <v>135</v>
      </c>
      <c r="J2141" s="325" t="str">
        <f t="shared" si="66"/>
        <v>CharWest MidlandsRoleFirst line managerRoleFirst line manager</v>
      </c>
      <c r="K2141" s="325" t="s">
        <v>486</v>
      </c>
      <c r="L2141" s="325" t="s">
        <v>490</v>
      </c>
      <c r="M2141" s="325" t="str">
        <f t="shared" si="67"/>
        <v>RoleFirst line manager</v>
      </c>
      <c r="N2141" s="325">
        <v>485.3</v>
      </c>
      <c r="O2141" s="325">
        <v>15.2</v>
      </c>
      <c r="P2141" s="325">
        <v>504</v>
      </c>
      <c r="Q2141" s="325">
        <v>14.7</v>
      </c>
    </row>
    <row r="2142" spans="1:17" x14ac:dyDescent="0.25">
      <c r="A2142" s="325">
        <v>201718</v>
      </c>
      <c r="B2142" s="325" t="s">
        <v>125</v>
      </c>
      <c r="C2142" s="325" t="s">
        <v>123</v>
      </c>
      <c r="D2142" s="325" t="s">
        <v>38</v>
      </c>
      <c r="E2142" s="325" t="s">
        <v>134</v>
      </c>
      <c r="F2142" s="325" t="s">
        <v>135</v>
      </c>
      <c r="G2142" s="325" t="s">
        <v>124</v>
      </c>
      <c r="H2142" s="325" t="s">
        <v>124</v>
      </c>
      <c r="I2142" s="325" t="s">
        <v>135</v>
      </c>
      <c r="J2142" s="325" t="str">
        <f t="shared" si="66"/>
        <v>CharWest MidlandsRoleCase holderRoleCase holder</v>
      </c>
      <c r="K2142" s="325" t="s">
        <v>486</v>
      </c>
      <c r="L2142" s="325" t="s">
        <v>491</v>
      </c>
      <c r="M2142" s="325" t="str">
        <f t="shared" si="67"/>
        <v>RoleCase holder</v>
      </c>
      <c r="N2142" s="325">
        <v>1483.7</v>
      </c>
      <c r="O2142" s="325">
        <v>46.4</v>
      </c>
      <c r="P2142" s="325">
        <v>1592</v>
      </c>
      <c r="Q2142" s="325">
        <v>46.4</v>
      </c>
    </row>
    <row r="2143" spans="1:17" x14ac:dyDescent="0.25">
      <c r="A2143" s="325">
        <v>201718</v>
      </c>
      <c r="B2143" s="325" t="s">
        <v>125</v>
      </c>
      <c r="C2143" s="325" t="s">
        <v>123</v>
      </c>
      <c r="D2143" s="325" t="s">
        <v>38</v>
      </c>
      <c r="E2143" s="325" t="s">
        <v>134</v>
      </c>
      <c r="F2143" s="325" t="s">
        <v>135</v>
      </c>
      <c r="G2143" s="325" t="s">
        <v>124</v>
      </c>
      <c r="H2143" s="325" t="s">
        <v>124</v>
      </c>
      <c r="I2143" s="325" t="s">
        <v>135</v>
      </c>
      <c r="J2143" s="325" t="str">
        <f t="shared" si="66"/>
        <v>CharWest MidlandsRoleQualified without casesRoleQualified without cases</v>
      </c>
      <c r="K2143" s="325" t="s">
        <v>486</v>
      </c>
      <c r="L2143" s="325" t="s">
        <v>492</v>
      </c>
      <c r="M2143" s="325" t="str">
        <f t="shared" si="67"/>
        <v>RoleQualified without cases</v>
      </c>
      <c r="N2143" s="325">
        <v>476.8</v>
      </c>
      <c r="O2143" s="325">
        <v>14.9</v>
      </c>
      <c r="P2143" s="325">
        <v>532</v>
      </c>
      <c r="Q2143" s="325">
        <v>15.5</v>
      </c>
    </row>
    <row r="2144" spans="1:17" x14ac:dyDescent="0.25">
      <c r="A2144" s="325">
        <v>201718</v>
      </c>
      <c r="B2144" s="325" t="s">
        <v>125</v>
      </c>
      <c r="C2144" s="325" t="s">
        <v>123</v>
      </c>
      <c r="D2144" s="325" t="s">
        <v>38</v>
      </c>
      <c r="E2144" s="325" t="s">
        <v>136</v>
      </c>
      <c r="F2144" s="325" t="s">
        <v>137</v>
      </c>
      <c r="G2144" s="325" t="s">
        <v>124</v>
      </c>
      <c r="H2144" s="325" t="s">
        <v>124</v>
      </c>
      <c r="I2144" s="325" t="s">
        <v>137</v>
      </c>
      <c r="J2144" s="325" t="str">
        <f t="shared" si="66"/>
        <v>CharEast of EnglandRoleSenior managerRoleSenior manager</v>
      </c>
      <c r="K2144" s="325" t="s">
        <v>486</v>
      </c>
      <c r="L2144" s="325" t="s">
        <v>487</v>
      </c>
      <c r="M2144" s="325" t="str">
        <f t="shared" si="67"/>
        <v>RoleSenior manager</v>
      </c>
      <c r="N2144" s="325">
        <v>57.8</v>
      </c>
      <c r="O2144" s="325">
        <v>2.1</v>
      </c>
      <c r="P2144" s="325">
        <v>60</v>
      </c>
      <c r="Q2144" s="325">
        <v>2</v>
      </c>
    </row>
    <row r="2145" spans="1:17" x14ac:dyDescent="0.25">
      <c r="A2145" s="325">
        <v>201718</v>
      </c>
      <c r="B2145" s="325" t="s">
        <v>125</v>
      </c>
      <c r="C2145" s="325" t="s">
        <v>123</v>
      </c>
      <c r="D2145" s="325" t="s">
        <v>38</v>
      </c>
      <c r="E2145" s="325" t="s">
        <v>136</v>
      </c>
      <c r="F2145" s="325" t="s">
        <v>137</v>
      </c>
      <c r="G2145" s="325" t="s">
        <v>124</v>
      </c>
      <c r="H2145" s="325" t="s">
        <v>124</v>
      </c>
      <c r="I2145" s="325" t="s">
        <v>137</v>
      </c>
      <c r="J2145" s="325" t="str">
        <f t="shared" si="66"/>
        <v>CharEast of EnglandRoleSenior practitionerRoleSenior practitioner</v>
      </c>
      <c r="K2145" s="325" t="s">
        <v>486</v>
      </c>
      <c r="L2145" s="325" t="s">
        <v>488</v>
      </c>
      <c r="M2145" s="325" t="str">
        <f t="shared" si="67"/>
        <v>RoleSenior practitioner</v>
      </c>
      <c r="N2145" s="325">
        <v>719.8</v>
      </c>
      <c r="O2145" s="325">
        <v>26.3</v>
      </c>
      <c r="P2145" s="325">
        <v>809</v>
      </c>
      <c r="Q2145" s="325">
        <v>26.9</v>
      </c>
    </row>
    <row r="2146" spans="1:17" x14ac:dyDescent="0.25">
      <c r="A2146" s="325">
        <v>201718</v>
      </c>
      <c r="B2146" s="325" t="s">
        <v>125</v>
      </c>
      <c r="C2146" s="325" t="s">
        <v>123</v>
      </c>
      <c r="D2146" s="325" t="s">
        <v>38</v>
      </c>
      <c r="E2146" s="325" t="s">
        <v>136</v>
      </c>
      <c r="F2146" s="325" t="s">
        <v>137</v>
      </c>
      <c r="G2146" s="325" t="s">
        <v>124</v>
      </c>
      <c r="H2146" s="325" t="s">
        <v>124</v>
      </c>
      <c r="I2146" s="325" t="s">
        <v>137</v>
      </c>
      <c r="J2146" s="325" t="str">
        <f t="shared" si="66"/>
        <v>CharEast of EnglandRoleMiddle managerRoleMiddle manager</v>
      </c>
      <c r="K2146" s="325" t="s">
        <v>486</v>
      </c>
      <c r="L2146" s="325" t="s">
        <v>489</v>
      </c>
      <c r="M2146" s="325" t="str">
        <f t="shared" si="67"/>
        <v>RoleMiddle manager</v>
      </c>
      <c r="N2146" s="325">
        <v>84.8</v>
      </c>
      <c r="O2146" s="325">
        <v>3.1</v>
      </c>
      <c r="P2146" s="325">
        <v>89</v>
      </c>
      <c r="Q2146" s="325">
        <v>3</v>
      </c>
    </row>
    <row r="2147" spans="1:17" x14ac:dyDescent="0.25">
      <c r="A2147" s="325">
        <v>201718</v>
      </c>
      <c r="B2147" s="325" t="s">
        <v>125</v>
      </c>
      <c r="C2147" s="325" t="s">
        <v>123</v>
      </c>
      <c r="D2147" s="325" t="s">
        <v>38</v>
      </c>
      <c r="E2147" s="325" t="s">
        <v>136</v>
      </c>
      <c r="F2147" s="325" t="s">
        <v>137</v>
      </c>
      <c r="G2147" s="325" t="s">
        <v>124</v>
      </c>
      <c r="H2147" s="325" t="s">
        <v>124</v>
      </c>
      <c r="I2147" s="325" t="s">
        <v>137</v>
      </c>
      <c r="J2147" s="325" t="str">
        <f t="shared" si="66"/>
        <v>CharEast of EnglandRoleFirst line managerRoleFirst line manager</v>
      </c>
      <c r="K2147" s="325" t="s">
        <v>486</v>
      </c>
      <c r="L2147" s="325" t="s">
        <v>490</v>
      </c>
      <c r="M2147" s="325" t="str">
        <f t="shared" si="67"/>
        <v>RoleFirst line manager</v>
      </c>
      <c r="N2147" s="325">
        <v>409.1</v>
      </c>
      <c r="O2147" s="325">
        <v>14.9</v>
      </c>
      <c r="P2147" s="325">
        <v>431</v>
      </c>
      <c r="Q2147" s="325">
        <v>14.3</v>
      </c>
    </row>
    <row r="2148" spans="1:17" x14ac:dyDescent="0.25">
      <c r="A2148" s="325">
        <v>201718</v>
      </c>
      <c r="B2148" s="325" t="s">
        <v>125</v>
      </c>
      <c r="C2148" s="325" t="s">
        <v>123</v>
      </c>
      <c r="D2148" s="325" t="s">
        <v>38</v>
      </c>
      <c r="E2148" s="325" t="s">
        <v>136</v>
      </c>
      <c r="F2148" s="325" t="s">
        <v>137</v>
      </c>
      <c r="G2148" s="325" t="s">
        <v>124</v>
      </c>
      <c r="H2148" s="325" t="s">
        <v>124</v>
      </c>
      <c r="I2148" s="325" t="s">
        <v>137</v>
      </c>
      <c r="J2148" s="325" t="str">
        <f t="shared" si="66"/>
        <v>CharEast of EnglandRoleCase holderRoleCase holder</v>
      </c>
      <c r="K2148" s="325" t="s">
        <v>486</v>
      </c>
      <c r="L2148" s="325" t="s">
        <v>491</v>
      </c>
      <c r="M2148" s="325" t="str">
        <f t="shared" si="67"/>
        <v>RoleCase holder</v>
      </c>
      <c r="N2148" s="325">
        <v>1186.9000000000001</v>
      </c>
      <c r="O2148" s="325">
        <v>43.3</v>
      </c>
      <c r="P2148" s="325">
        <v>1300</v>
      </c>
      <c r="Q2148" s="325">
        <v>43.3</v>
      </c>
    </row>
    <row r="2149" spans="1:17" x14ac:dyDescent="0.25">
      <c r="A2149" s="325">
        <v>201718</v>
      </c>
      <c r="B2149" s="325" t="s">
        <v>125</v>
      </c>
      <c r="C2149" s="325" t="s">
        <v>123</v>
      </c>
      <c r="D2149" s="325" t="s">
        <v>38</v>
      </c>
      <c r="E2149" s="325" t="s">
        <v>136</v>
      </c>
      <c r="F2149" s="325" t="s">
        <v>137</v>
      </c>
      <c r="G2149" s="325" t="s">
        <v>124</v>
      </c>
      <c r="H2149" s="325" t="s">
        <v>124</v>
      </c>
      <c r="I2149" s="325" t="s">
        <v>137</v>
      </c>
      <c r="J2149" s="325" t="str">
        <f t="shared" si="66"/>
        <v>CharEast of EnglandRoleQualified without casesRoleQualified without cases</v>
      </c>
      <c r="K2149" s="325" t="s">
        <v>486</v>
      </c>
      <c r="L2149" s="325" t="s">
        <v>492</v>
      </c>
      <c r="M2149" s="325" t="str">
        <f t="shared" si="67"/>
        <v>RoleQualified without cases</v>
      </c>
      <c r="N2149" s="325">
        <v>282.7</v>
      </c>
      <c r="O2149" s="325">
        <v>10.3</v>
      </c>
      <c r="P2149" s="325">
        <v>316</v>
      </c>
      <c r="Q2149" s="325">
        <v>10.5</v>
      </c>
    </row>
    <row r="2150" spans="1:17" x14ac:dyDescent="0.25">
      <c r="A2150" s="325">
        <v>201718</v>
      </c>
      <c r="B2150" s="325" t="s">
        <v>125</v>
      </c>
      <c r="C2150" s="325" t="s">
        <v>123</v>
      </c>
      <c r="D2150" s="325" t="s">
        <v>38</v>
      </c>
      <c r="E2150" s="325" t="s">
        <v>138</v>
      </c>
      <c r="F2150" s="325" t="s">
        <v>23</v>
      </c>
      <c r="G2150" s="325" t="s">
        <v>124</v>
      </c>
      <c r="H2150" s="325" t="s">
        <v>124</v>
      </c>
      <c r="I2150" s="325" t="s">
        <v>23</v>
      </c>
      <c r="J2150" s="325" t="str">
        <f t="shared" si="66"/>
        <v>CharSouth EastRoleSenior managerRoleSenior manager</v>
      </c>
      <c r="K2150" s="325" t="s">
        <v>486</v>
      </c>
      <c r="L2150" s="325" t="s">
        <v>487</v>
      </c>
      <c r="M2150" s="325" t="str">
        <f t="shared" si="67"/>
        <v>RoleSenior manager</v>
      </c>
      <c r="N2150" s="325">
        <v>75.7</v>
      </c>
      <c r="O2150" s="325">
        <v>1.8</v>
      </c>
      <c r="P2150" s="325">
        <v>80</v>
      </c>
      <c r="Q2150" s="325">
        <v>1.7</v>
      </c>
    </row>
    <row r="2151" spans="1:17" x14ac:dyDescent="0.25">
      <c r="A2151" s="325">
        <v>201718</v>
      </c>
      <c r="B2151" s="325" t="s">
        <v>125</v>
      </c>
      <c r="C2151" s="325" t="s">
        <v>123</v>
      </c>
      <c r="D2151" s="325" t="s">
        <v>38</v>
      </c>
      <c r="E2151" s="325" t="s">
        <v>138</v>
      </c>
      <c r="F2151" s="325" t="s">
        <v>23</v>
      </c>
      <c r="G2151" s="325" t="s">
        <v>124</v>
      </c>
      <c r="H2151" s="325" t="s">
        <v>124</v>
      </c>
      <c r="I2151" s="325" t="s">
        <v>23</v>
      </c>
      <c r="J2151" s="325" t="str">
        <f t="shared" si="66"/>
        <v>CharSouth EastRoleSenior practitionerRoleSenior practitioner</v>
      </c>
      <c r="K2151" s="325" t="s">
        <v>486</v>
      </c>
      <c r="L2151" s="325" t="s">
        <v>488</v>
      </c>
      <c r="M2151" s="325" t="str">
        <f t="shared" si="67"/>
        <v>RoleSenior practitioner</v>
      </c>
      <c r="N2151" s="325">
        <v>776.5</v>
      </c>
      <c r="O2151" s="325">
        <v>18</v>
      </c>
      <c r="P2151" s="325">
        <v>874</v>
      </c>
      <c r="Q2151" s="325">
        <v>18.600000000000001</v>
      </c>
    </row>
    <row r="2152" spans="1:17" x14ac:dyDescent="0.25">
      <c r="A2152" s="325">
        <v>201718</v>
      </c>
      <c r="B2152" s="325" t="s">
        <v>125</v>
      </c>
      <c r="C2152" s="325" t="s">
        <v>123</v>
      </c>
      <c r="D2152" s="325" t="s">
        <v>38</v>
      </c>
      <c r="E2152" s="325" t="s">
        <v>138</v>
      </c>
      <c r="F2152" s="325" t="s">
        <v>23</v>
      </c>
      <c r="G2152" s="325" t="s">
        <v>124</v>
      </c>
      <c r="H2152" s="325" t="s">
        <v>124</v>
      </c>
      <c r="I2152" s="325" t="s">
        <v>23</v>
      </c>
      <c r="J2152" s="325" t="str">
        <f t="shared" si="66"/>
        <v>CharSouth EastRoleMiddle managerRoleMiddle manager</v>
      </c>
      <c r="K2152" s="325" t="s">
        <v>486</v>
      </c>
      <c r="L2152" s="325" t="s">
        <v>489</v>
      </c>
      <c r="M2152" s="325" t="str">
        <f t="shared" si="67"/>
        <v>RoleMiddle manager</v>
      </c>
      <c r="N2152" s="325">
        <v>212.5</v>
      </c>
      <c r="O2152" s="325">
        <v>4.9000000000000004</v>
      </c>
      <c r="P2152" s="325">
        <v>217</v>
      </c>
      <c r="Q2152" s="325">
        <v>4.5999999999999996</v>
      </c>
    </row>
    <row r="2153" spans="1:17" x14ac:dyDescent="0.25">
      <c r="A2153" s="325">
        <v>201718</v>
      </c>
      <c r="B2153" s="325" t="s">
        <v>125</v>
      </c>
      <c r="C2153" s="325" t="s">
        <v>123</v>
      </c>
      <c r="D2153" s="325" t="s">
        <v>38</v>
      </c>
      <c r="E2153" s="325" t="s">
        <v>138</v>
      </c>
      <c r="F2153" s="325" t="s">
        <v>23</v>
      </c>
      <c r="G2153" s="325" t="s">
        <v>124</v>
      </c>
      <c r="H2153" s="325" t="s">
        <v>124</v>
      </c>
      <c r="I2153" s="325" t="s">
        <v>23</v>
      </c>
      <c r="J2153" s="325" t="str">
        <f t="shared" si="66"/>
        <v>CharSouth EastRoleFirst line managerRoleFirst line manager</v>
      </c>
      <c r="K2153" s="325" t="s">
        <v>486</v>
      </c>
      <c r="L2153" s="325" t="s">
        <v>490</v>
      </c>
      <c r="M2153" s="325" t="str">
        <f t="shared" si="67"/>
        <v>RoleFirst line manager</v>
      </c>
      <c r="N2153" s="325">
        <v>662.6</v>
      </c>
      <c r="O2153" s="325">
        <v>15.4</v>
      </c>
      <c r="P2153" s="325">
        <v>696</v>
      </c>
      <c r="Q2153" s="325">
        <v>14.8</v>
      </c>
    </row>
    <row r="2154" spans="1:17" x14ac:dyDescent="0.25">
      <c r="A2154" s="325">
        <v>201718</v>
      </c>
      <c r="B2154" s="325" t="s">
        <v>125</v>
      </c>
      <c r="C2154" s="325" t="s">
        <v>123</v>
      </c>
      <c r="D2154" s="325" t="s">
        <v>38</v>
      </c>
      <c r="E2154" s="325" t="s">
        <v>138</v>
      </c>
      <c r="F2154" s="325" t="s">
        <v>23</v>
      </c>
      <c r="G2154" s="325" t="s">
        <v>124</v>
      </c>
      <c r="H2154" s="325" t="s">
        <v>124</v>
      </c>
      <c r="I2154" s="325" t="s">
        <v>23</v>
      </c>
      <c r="J2154" s="325" t="str">
        <f t="shared" si="66"/>
        <v>CharSouth EastRoleCase holderRoleCase holder</v>
      </c>
      <c r="K2154" s="325" t="s">
        <v>486</v>
      </c>
      <c r="L2154" s="325" t="s">
        <v>491</v>
      </c>
      <c r="M2154" s="325" t="str">
        <f t="shared" si="67"/>
        <v>RoleCase holder</v>
      </c>
      <c r="N2154" s="325">
        <v>2024</v>
      </c>
      <c r="O2154" s="325">
        <v>46.9</v>
      </c>
      <c r="P2154" s="325">
        <v>2193</v>
      </c>
      <c r="Q2154" s="325">
        <v>46.6</v>
      </c>
    </row>
    <row r="2155" spans="1:17" x14ac:dyDescent="0.25">
      <c r="A2155" s="325">
        <v>201718</v>
      </c>
      <c r="B2155" s="325" t="s">
        <v>125</v>
      </c>
      <c r="C2155" s="325" t="s">
        <v>123</v>
      </c>
      <c r="D2155" s="325" t="s">
        <v>38</v>
      </c>
      <c r="E2155" s="325" t="s">
        <v>138</v>
      </c>
      <c r="F2155" s="325" t="s">
        <v>23</v>
      </c>
      <c r="G2155" s="325" t="s">
        <v>124</v>
      </c>
      <c r="H2155" s="325" t="s">
        <v>124</v>
      </c>
      <c r="I2155" s="325" t="s">
        <v>23</v>
      </c>
      <c r="J2155" s="325" t="str">
        <f t="shared" si="66"/>
        <v>CharSouth EastRoleQualified without casesRoleQualified without cases</v>
      </c>
      <c r="K2155" s="325" t="s">
        <v>486</v>
      </c>
      <c r="L2155" s="325" t="s">
        <v>492</v>
      </c>
      <c r="M2155" s="325" t="str">
        <f t="shared" si="67"/>
        <v>RoleQualified without cases</v>
      </c>
      <c r="N2155" s="325">
        <v>561.20000000000005</v>
      </c>
      <c r="O2155" s="325">
        <v>13</v>
      </c>
      <c r="P2155" s="325">
        <v>645</v>
      </c>
      <c r="Q2155" s="325">
        <v>13.7</v>
      </c>
    </row>
    <row r="2156" spans="1:17" x14ac:dyDescent="0.25">
      <c r="A2156" s="325">
        <v>201718</v>
      </c>
      <c r="B2156" s="325" t="s">
        <v>125</v>
      </c>
      <c r="C2156" s="325" t="s">
        <v>123</v>
      </c>
      <c r="D2156" s="325" t="s">
        <v>38</v>
      </c>
      <c r="E2156" s="325" t="s">
        <v>139</v>
      </c>
      <c r="F2156" s="325" t="s">
        <v>43</v>
      </c>
      <c r="G2156" s="325" t="s">
        <v>124</v>
      </c>
      <c r="H2156" s="325" t="s">
        <v>124</v>
      </c>
      <c r="I2156" s="325" t="s">
        <v>43</v>
      </c>
      <c r="J2156" s="325" t="str">
        <f t="shared" si="66"/>
        <v>CharSouth WestRoleSenior managerRoleSenior manager</v>
      </c>
      <c r="K2156" s="325" t="s">
        <v>486</v>
      </c>
      <c r="L2156" s="325" t="s">
        <v>487</v>
      </c>
      <c r="M2156" s="325" t="str">
        <f t="shared" si="67"/>
        <v>RoleSenior manager</v>
      </c>
      <c r="N2156" s="325">
        <v>56.6</v>
      </c>
      <c r="O2156" s="325">
        <v>2.2000000000000002</v>
      </c>
      <c r="P2156" s="325">
        <v>57</v>
      </c>
      <c r="Q2156" s="325">
        <v>2</v>
      </c>
    </row>
    <row r="2157" spans="1:17" x14ac:dyDescent="0.25">
      <c r="A2157" s="325">
        <v>201718</v>
      </c>
      <c r="B2157" s="325" t="s">
        <v>125</v>
      </c>
      <c r="C2157" s="325" t="s">
        <v>123</v>
      </c>
      <c r="D2157" s="325" t="s">
        <v>38</v>
      </c>
      <c r="E2157" s="325" t="s">
        <v>139</v>
      </c>
      <c r="F2157" s="325" t="s">
        <v>43</v>
      </c>
      <c r="G2157" s="325" t="s">
        <v>124</v>
      </c>
      <c r="H2157" s="325" t="s">
        <v>124</v>
      </c>
      <c r="I2157" s="325" t="s">
        <v>43</v>
      </c>
      <c r="J2157" s="325" t="str">
        <f t="shared" si="66"/>
        <v>CharSouth WestRoleSenior practitionerRoleSenior practitioner</v>
      </c>
      <c r="K2157" s="325" t="s">
        <v>486</v>
      </c>
      <c r="L2157" s="325" t="s">
        <v>488</v>
      </c>
      <c r="M2157" s="325" t="str">
        <f t="shared" si="67"/>
        <v>RoleSenior practitioner</v>
      </c>
      <c r="N2157" s="325">
        <v>220</v>
      </c>
      <c r="O2157" s="325">
        <v>8.5</v>
      </c>
      <c r="P2157" s="325">
        <v>250</v>
      </c>
      <c r="Q2157" s="325">
        <v>8.8000000000000007</v>
      </c>
    </row>
    <row r="2158" spans="1:17" x14ac:dyDescent="0.25">
      <c r="A2158" s="325">
        <v>201718</v>
      </c>
      <c r="B2158" s="325" t="s">
        <v>125</v>
      </c>
      <c r="C2158" s="325" t="s">
        <v>123</v>
      </c>
      <c r="D2158" s="325" t="s">
        <v>38</v>
      </c>
      <c r="E2158" s="325" t="s">
        <v>139</v>
      </c>
      <c r="F2158" s="325" t="s">
        <v>43</v>
      </c>
      <c r="G2158" s="325" t="s">
        <v>124</v>
      </c>
      <c r="H2158" s="325" t="s">
        <v>124</v>
      </c>
      <c r="I2158" s="325" t="s">
        <v>43</v>
      </c>
      <c r="J2158" s="325" t="str">
        <f t="shared" si="66"/>
        <v>CharSouth WestRoleMiddle managerRoleMiddle manager</v>
      </c>
      <c r="K2158" s="325" t="s">
        <v>486</v>
      </c>
      <c r="L2158" s="325" t="s">
        <v>489</v>
      </c>
      <c r="M2158" s="325" t="str">
        <f t="shared" si="67"/>
        <v>RoleMiddle manager</v>
      </c>
      <c r="N2158" s="325">
        <v>180.3</v>
      </c>
      <c r="O2158" s="325">
        <v>7</v>
      </c>
      <c r="P2158" s="325">
        <v>187</v>
      </c>
      <c r="Q2158" s="325">
        <v>6.6</v>
      </c>
    </row>
    <row r="2159" spans="1:17" x14ac:dyDescent="0.25">
      <c r="A2159" s="325">
        <v>201718</v>
      </c>
      <c r="B2159" s="325" t="s">
        <v>125</v>
      </c>
      <c r="C2159" s="325" t="s">
        <v>123</v>
      </c>
      <c r="D2159" s="325" t="s">
        <v>38</v>
      </c>
      <c r="E2159" s="325" t="s">
        <v>139</v>
      </c>
      <c r="F2159" s="325" t="s">
        <v>43</v>
      </c>
      <c r="G2159" s="325" t="s">
        <v>124</v>
      </c>
      <c r="H2159" s="325" t="s">
        <v>124</v>
      </c>
      <c r="I2159" s="325" t="s">
        <v>43</v>
      </c>
      <c r="J2159" s="325" t="str">
        <f t="shared" si="66"/>
        <v>CharSouth WestRoleFirst line managerRoleFirst line manager</v>
      </c>
      <c r="K2159" s="325" t="s">
        <v>486</v>
      </c>
      <c r="L2159" s="325" t="s">
        <v>490</v>
      </c>
      <c r="M2159" s="325" t="str">
        <f t="shared" si="67"/>
        <v>RoleFirst line manager</v>
      </c>
      <c r="N2159" s="325">
        <v>388.9</v>
      </c>
      <c r="O2159" s="325">
        <v>15</v>
      </c>
      <c r="P2159" s="325">
        <v>411</v>
      </c>
      <c r="Q2159" s="325">
        <v>14.4</v>
      </c>
    </row>
    <row r="2160" spans="1:17" x14ac:dyDescent="0.25">
      <c r="A2160" s="325">
        <v>201718</v>
      </c>
      <c r="B2160" s="325" t="s">
        <v>125</v>
      </c>
      <c r="C2160" s="325" t="s">
        <v>123</v>
      </c>
      <c r="D2160" s="325" t="s">
        <v>38</v>
      </c>
      <c r="E2160" s="325" t="s">
        <v>139</v>
      </c>
      <c r="F2160" s="325" t="s">
        <v>43</v>
      </c>
      <c r="G2160" s="325" t="s">
        <v>124</v>
      </c>
      <c r="H2160" s="325" t="s">
        <v>124</v>
      </c>
      <c r="I2160" s="325" t="s">
        <v>43</v>
      </c>
      <c r="J2160" s="325" t="str">
        <f t="shared" si="66"/>
        <v>CharSouth WestRoleCase holderRoleCase holder</v>
      </c>
      <c r="K2160" s="325" t="s">
        <v>486</v>
      </c>
      <c r="L2160" s="325" t="s">
        <v>491</v>
      </c>
      <c r="M2160" s="325" t="str">
        <f t="shared" si="67"/>
        <v>RoleCase holder</v>
      </c>
      <c r="N2160" s="325">
        <v>1401.8</v>
      </c>
      <c r="O2160" s="325">
        <v>54.1</v>
      </c>
      <c r="P2160" s="325">
        <v>1538</v>
      </c>
      <c r="Q2160" s="325">
        <v>53.9</v>
      </c>
    </row>
    <row r="2161" spans="1:17" x14ac:dyDescent="0.25">
      <c r="A2161" s="325">
        <v>201718</v>
      </c>
      <c r="B2161" s="325" t="s">
        <v>125</v>
      </c>
      <c r="C2161" s="325" t="s">
        <v>123</v>
      </c>
      <c r="D2161" s="325" t="s">
        <v>38</v>
      </c>
      <c r="E2161" s="325" t="s">
        <v>139</v>
      </c>
      <c r="F2161" s="325" t="s">
        <v>43</v>
      </c>
      <c r="G2161" s="325" t="s">
        <v>124</v>
      </c>
      <c r="H2161" s="325" t="s">
        <v>124</v>
      </c>
      <c r="I2161" s="325" t="s">
        <v>43</v>
      </c>
      <c r="J2161" s="325" t="str">
        <f t="shared" si="66"/>
        <v>CharSouth WestRoleQualified without casesRoleQualified without cases</v>
      </c>
      <c r="K2161" s="325" t="s">
        <v>486</v>
      </c>
      <c r="L2161" s="325" t="s">
        <v>492</v>
      </c>
      <c r="M2161" s="325" t="str">
        <f t="shared" si="67"/>
        <v>RoleQualified without cases</v>
      </c>
      <c r="N2161" s="325">
        <v>344.7</v>
      </c>
      <c r="O2161" s="325">
        <v>13.3</v>
      </c>
      <c r="P2161" s="325">
        <v>410</v>
      </c>
      <c r="Q2161" s="325">
        <v>14.4</v>
      </c>
    </row>
    <row r="2162" spans="1:17" x14ac:dyDescent="0.25">
      <c r="A2162" s="325">
        <v>201718</v>
      </c>
      <c r="B2162" s="325" t="s">
        <v>125</v>
      </c>
      <c r="C2162" s="325" t="s">
        <v>123</v>
      </c>
      <c r="D2162" s="325" t="s">
        <v>38</v>
      </c>
      <c r="E2162" s="325" t="s">
        <v>140</v>
      </c>
      <c r="F2162" s="325" t="s">
        <v>141</v>
      </c>
      <c r="G2162" s="325" t="s">
        <v>124</v>
      </c>
      <c r="H2162" s="325" t="s">
        <v>124</v>
      </c>
      <c r="I2162" s="325" t="s">
        <v>141</v>
      </c>
      <c r="J2162" s="325" t="str">
        <f t="shared" si="66"/>
        <v>CharInner LondonRoleSenior managerRoleSenior manager</v>
      </c>
      <c r="K2162" s="325" t="s">
        <v>486</v>
      </c>
      <c r="L2162" s="325" t="s">
        <v>487</v>
      </c>
      <c r="M2162" s="325" t="str">
        <f t="shared" si="67"/>
        <v>RoleSenior manager</v>
      </c>
      <c r="N2162" s="325">
        <v>60.2</v>
      </c>
      <c r="O2162" s="325">
        <v>2.7</v>
      </c>
      <c r="P2162" s="325">
        <v>61</v>
      </c>
      <c r="Q2162" s="325">
        <v>2.7</v>
      </c>
    </row>
    <row r="2163" spans="1:17" x14ac:dyDescent="0.25">
      <c r="A2163" s="325">
        <v>201718</v>
      </c>
      <c r="B2163" s="325" t="s">
        <v>125</v>
      </c>
      <c r="C2163" s="325" t="s">
        <v>123</v>
      </c>
      <c r="D2163" s="325" t="s">
        <v>38</v>
      </c>
      <c r="E2163" s="325" t="s">
        <v>140</v>
      </c>
      <c r="F2163" s="325" t="s">
        <v>141</v>
      </c>
      <c r="G2163" s="325" t="s">
        <v>124</v>
      </c>
      <c r="H2163" s="325" t="s">
        <v>124</v>
      </c>
      <c r="I2163" s="325" t="s">
        <v>141</v>
      </c>
      <c r="J2163" s="325" t="str">
        <f t="shared" si="66"/>
        <v>CharInner LondonRoleSenior practitionerRoleSenior practitioner</v>
      </c>
      <c r="K2163" s="325" t="s">
        <v>486</v>
      </c>
      <c r="L2163" s="325" t="s">
        <v>488</v>
      </c>
      <c r="M2163" s="325" t="str">
        <f t="shared" si="67"/>
        <v>RoleSenior practitioner</v>
      </c>
      <c r="N2163" s="325">
        <v>293.10000000000002</v>
      </c>
      <c r="O2163" s="325">
        <v>13.4</v>
      </c>
      <c r="P2163" s="325">
        <v>308</v>
      </c>
      <c r="Q2163" s="325">
        <v>13.4</v>
      </c>
    </row>
    <row r="2164" spans="1:17" x14ac:dyDescent="0.25">
      <c r="A2164" s="325">
        <v>201718</v>
      </c>
      <c r="B2164" s="325" t="s">
        <v>125</v>
      </c>
      <c r="C2164" s="325" t="s">
        <v>123</v>
      </c>
      <c r="D2164" s="325" t="s">
        <v>38</v>
      </c>
      <c r="E2164" s="325" t="s">
        <v>140</v>
      </c>
      <c r="F2164" s="325" t="s">
        <v>141</v>
      </c>
      <c r="G2164" s="325" t="s">
        <v>124</v>
      </c>
      <c r="H2164" s="325" t="s">
        <v>124</v>
      </c>
      <c r="I2164" s="325" t="s">
        <v>141</v>
      </c>
      <c r="J2164" s="325" t="str">
        <f t="shared" si="66"/>
        <v>CharInner LondonRoleMiddle managerRoleMiddle manager</v>
      </c>
      <c r="K2164" s="325" t="s">
        <v>486</v>
      </c>
      <c r="L2164" s="325" t="s">
        <v>489</v>
      </c>
      <c r="M2164" s="325" t="str">
        <f t="shared" si="67"/>
        <v>RoleMiddle manager</v>
      </c>
      <c r="N2164" s="325">
        <v>148.69999999999999</v>
      </c>
      <c r="O2164" s="325">
        <v>6.8</v>
      </c>
      <c r="P2164" s="325">
        <v>153</v>
      </c>
      <c r="Q2164" s="325">
        <v>6.7</v>
      </c>
    </row>
    <row r="2165" spans="1:17" x14ac:dyDescent="0.25">
      <c r="A2165" s="325">
        <v>201718</v>
      </c>
      <c r="B2165" s="325" t="s">
        <v>125</v>
      </c>
      <c r="C2165" s="325" t="s">
        <v>123</v>
      </c>
      <c r="D2165" s="325" t="s">
        <v>38</v>
      </c>
      <c r="E2165" s="325" t="s">
        <v>140</v>
      </c>
      <c r="F2165" s="325" t="s">
        <v>141</v>
      </c>
      <c r="G2165" s="325" t="s">
        <v>124</v>
      </c>
      <c r="H2165" s="325" t="s">
        <v>124</v>
      </c>
      <c r="I2165" s="325" t="s">
        <v>141</v>
      </c>
      <c r="J2165" s="325" t="str">
        <f t="shared" si="66"/>
        <v>CharInner LondonRoleFirst line managerRoleFirst line manager</v>
      </c>
      <c r="K2165" s="325" t="s">
        <v>486</v>
      </c>
      <c r="L2165" s="325" t="s">
        <v>490</v>
      </c>
      <c r="M2165" s="325" t="str">
        <f t="shared" si="67"/>
        <v>RoleFirst line manager</v>
      </c>
      <c r="N2165" s="325">
        <v>257.10000000000002</v>
      </c>
      <c r="O2165" s="325">
        <v>11.7</v>
      </c>
      <c r="P2165" s="325">
        <v>265</v>
      </c>
      <c r="Q2165" s="325">
        <v>11.5</v>
      </c>
    </row>
    <row r="2166" spans="1:17" x14ac:dyDescent="0.25">
      <c r="A2166" s="325">
        <v>201718</v>
      </c>
      <c r="B2166" s="325" t="s">
        <v>125</v>
      </c>
      <c r="C2166" s="325" t="s">
        <v>123</v>
      </c>
      <c r="D2166" s="325" t="s">
        <v>38</v>
      </c>
      <c r="E2166" s="325" t="s">
        <v>140</v>
      </c>
      <c r="F2166" s="325" t="s">
        <v>141</v>
      </c>
      <c r="G2166" s="325" t="s">
        <v>124</v>
      </c>
      <c r="H2166" s="325" t="s">
        <v>124</v>
      </c>
      <c r="I2166" s="325" t="s">
        <v>141</v>
      </c>
      <c r="J2166" s="325" t="str">
        <f t="shared" si="66"/>
        <v>CharInner LondonRoleCase holderRoleCase holder</v>
      </c>
      <c r="K2166" s="325" t="s">
        <v>486</v>
      </c>
      <c r="L2166" s="325" t="s">
        <v>491</v>
      </c>
      <c r="M2166" s="325" t="str">
        <f t="shared" si="67"/>
        <v>RoleCase holder</v>
      </c>
      <c r="N2166" s="325">
        <v>1086.0999999999999</v>
      </c>
      <c r="O2166" s="325">
        <v>49.6</v>
      </c>
      <c r="P2166" s="325">
        <v>1128</v>
      </c>
      <c r="Q2166" s="325">
        <v>49.1</v>
      </c>
    </row>
    <row r="2167" spans="1:17" x14ac:dyDescent="0.25">
      <c r="A2167" s="325">
        <v>201718</v>
      </c>
      <c r="B2167" s="325" t="s">
        <v>125</v>
      </c>
      <c r="C2167" s="325" t="s">
        <v>123</v>
      </c>
      <c r="D2167" s="325" t="s">
        <v>38</v>
      </c>
      <c r="E2167" s="325" t="s">
        <v>140</v>
      </c>
      <c r="F2167" s="325" t="s">
        <v>141</v>
      </c>
      <c r="G2167" s="325" t="s">
        <v>124</v>
      </c>
      <c r="H2167" s="325" t="s">
        <v>124</v>
      </c>
      <c r="I2167" s="325" t="s">
        <v>141</v>
      </c>
      <c r="J2167" s="325" t="str">
        <f t="shared" si="66"/>
        <v>CharInner LondonRoleQualified without casesRoleQualified without cases</v>
      </c>
      <c r="K2167" s="325" t="s">
        <v>486</v>
      </c>
      <c r="L2167" s="325" t="s">
        <v>492</v>
      </c>
      <c r="M2167" s="325" t="str">
        <f t="shared" si="67"/>
        <v>RoleQualified without cases</v>
      </c>
      <c r="N2167" s="325">
        <v>345.7</v>
      </c>
      <c r="O2167" s="325">
        <v>15.8</v>
      </c>
      <c r="P2167" s="325">
        <v>381</v>
      </c>
      <c r="Q2167" s="325">
        <v>16.600000000000001</v>
      </c>
    </row>
    <row r="2168" spans="1:17" x14ac:dyDescent="0.25">
      <c r="A2168" s="325">
        <v>201718</v>
      </c>
      <c r="B2168" s="325" t="s">
        <v>125</v>
      </c>
      <c r="C2168" s="325" t="s">
        <v>123</v>
      </c>
      <c r="D2168" s="325" t="s">
        <v>38</v>
      </c>
      <c r="E2168" s="325" t="s">
        <v>142</v>
      </c>
      <c r="F2168" s="325" t="s">
        <v>143</v>
      </c>
      <c r="G2168" s="325" t="s">
        <v>124</v>
      </c>
      <c r="H2168" s="325" t="s">
        <v>124</v>
      </c>
      <c r="I2168" s="325" t="s">
        <v>143</v>
      </c>
      <c r="J2168" s="325" t="str">
        <f t="shared" si="66"/>
        <v>CharOuter LondonRoleSenior managerRoleSenior manager</v>
      </c>
      <c r="K2168" s="325" t="s">
        <v>486</v>
      </c>
      <c r="L2168" s="325" t="s">
        <v>487</v>
      </c>
      <c r="M2168" s="325" t="str">
        <f t="shared" si="67"/>
        <v>RoleSenior manager</v>
      </c>
      <c r="N2168" s="325">
        <v>77</v>
      </c>
      <c r="O2168" s="325">
        <v>2.9</v>
      </c>
      <c r="P2168" s="325">
        <v>78</v>
      </c>
      <c r="Q2168" s="325">
        <v>2.8</v>
      </c>
    </row>
    <row r="2169" spans="1:17" x14ac:dyDescent="0.25">
      <c r="A2169" s="325">
        <v>201718</v>
      </c>
      <c r="B2169" s="325" t="s">
        <v>125</v>
      </c>
      <c r="C2169" s="325" t="s">
        <v>123</v>
      </c>
      <c r="D2169" s="325" t="s">
        <v>38</v>
      </c>
      <c r="E2169" s="325" t="s">
        <v>142</v>
      </c>
      <c r="F2169" s="325" t="s">
        <v>143</v>
      </c>
      <c r="G2169" s="325" t="s">
        <v>124</v>
      </c>
      <c r="H2169" s="325" t="s">
        <v>124</v>
      </c>
      <c r="I2169" s="325" t="s">
        <v>143</v>
      </c>
      <c r="J2169" s="325" t="str">
        <f t="shared" si="66"/>
        <v>CharOuter LondonRoleSenior practitionerRoleSenior practitioner</v>
      </c>
      <c r="K2169" s="325" t="s">
        <v>486</v>
      </c>
      <c r="L2169" s="325" t="s">
        <v>488</v>
      </c>
      <c r="M2169" s="325" t="str">
        <f t="shared" si="67"/>
        <v>RoleSenior practitioner</v>
      </c>
      <c r="N2169" s="325">
        <v>442.6</v>
      </c>
      <c r="O2169" s="325">
        <v>16.600000000000001</v>
      </c>
      <c r="P2169" s="325">
        <v>467</v>
      </c>
      <c r="Q2169" s="325">
        <v>16.8</v>
      </c>
    </row>
    <row r="2170" spans="1:17" x14ac:dyDescent="0.25">
      <c r="A2170" s="325">
        <v>201718</v>
      </c>
      <c r="B2170" s="325" t="s">
        <v>125</v>
      </c>
      <c r="C2170" s="325" t="s">
        <v>123</v>
      </c>
      <c r="D2170" s="325" t="s">
        <v>38</v>
      </c>
      <c r="E2170" s="325" t="s">
        <v>142</v>
      </c>
      <c r="F2170" s="325" t="s">
        <v>143</v>
      </c>
      <c r="G2170" s="325" t="s">
        <v>124</v>
      </c>
      <c r="H2170" s="325" t="s">
        <v>124</v>
      </c>
      <c r="I2170" s="325" t="s">
        <v>143</v>
      </c>
      <c r="J2170" s="325" t="str">
        <f t="shared" si="66"/>
        <v>CharOuter LondonRoleMiddle managerRoleMiddle manager</v>
      </c>
      <c r="K2170" s="325" t="s">
        <v>486</v>
      </c>
      <c r="L2170" s="325" t="s">
        <v>489</v>
      </c>
      <c r="M2170" s="325" t="str">
        <f t="shared" si="67"/>
        <v>RoleMiddle manager</v>
      </c>
      <c r="N2170" s="325">
        <v>128.69999999999999</v>
      </c>
      <c r="O2170" s="325">
        <v>4.8</v>
      </c>
      <c r="P2170" s="325">
        <v>130</v>
      </c>
      <c r="Q2170" s="325">
        <v>4.7</v>
      </c>
    </row>
    <row r="2171" spans="1:17" x14ac:dyDescent="0.25">
      <c r="A2171" s="325">
        <v>201718</v>
      </c>
      <c r="B2171" s="325" t="s">
        <v>125</v>
      </c>
      <c r="C2171" s="325" t="s">
        <v>123</v>
      </c>
      <c r="D2171" s="325" t="s">
        <v>38</v>
      </c>
      <c r="E2171" s="325" t="s">
        <v>142</v>
      </c>
      <c r="F2171" s="325" t="s">
        <v>143</v>
      </c>
      <c r="G2171" s="325" t="s">
        <v>124</v>
      </c>
      <c r="H2171" s="325" t="s">
        <v>124</v>
      </c>
      <c r="I2171" s="325" t="s">
        <v>143</v>
      </c>
      <c r="J2171" s="325" t="str">
        <f t="shared" si="66"/>
        <v>CharOuter LondonRoleFirst line managerRoleFirst line manager</v>
      </c>
      <c r="K2171" s="325" t="s">
        <v>486</v>
      </c>
      <c r="L2171" s="325" t="s">
        <v>490</v>
      </c>
      <c r="M2171" s="325" t="str">
        <f t="shared" si="67"/>
        <v>RoleFirst line manager</v>
      </c>
      <c r="N2171" s="325">
        <v>360.9</v>
      </c>
      <c r="O2171" s="325">
        <v>13.6</v>
      </c>
      <c r="P2171" s="325">
        <v>362</v>
      </c>
      <c r="Q2171" s="325">
        <v>13.1</v>
      </c>
    </row>
    <row r="2172" spans="1:17" x14ac:dyDescent="0.25">
      <c r="A2172" s="325">
        <v>201718</v>
      </c>
      <c r="B2172" s="325" t="s">
        <v>125</v>
      </c>
      <c r="C2172" s="325" t="s">
        <v>123</v>
      </c>
      <c r="D2172" s="325" t="s">
        <v>38</v>
      </c>
      <c r="E2172" s="325" t="s">
        <v>142</v>
      </c>
      <c r="F2172" s="325" t="s">
        <v>143</v>
      </c>
      <c r="G2172" s="325" t="s">
        <v>124</v>
      </c>
      <c r="H2172" s="325" t="s">
        <v>124</v>
      </c>
      <c r="I2172" s="325" t="s">
        <v>143</v>
      </c>
      <c r="J2172" s="325" t="str">
        <f t="shared" si="66"/>
        <v>CharOuter LondonRoleCase holderRoleCase holder</v>
      </c>
      <c r="K2172" s="325" t="s">
        <v>486</v>
      </c>
      <c r="L2172" s="325" t="s">
        <v>491</v>
      </c>
      <c r="M2172" s="325" t="str">
        <f t="shared" si="67"/>
        <v>RoleCase holder</v>
      </c>
      <c r="N2172" s="325">
        <v>1276.7</v>
      </c>
      <c r="O2172" s="325">
        <v>48</v>
      </c>
      <c r="P2172" s="325">
        <v>1322</v>
      </c>
      <c r="Q2172" s="325">
        <v>47.7</v>
      </c>
    </row>
    <row r="2173" spans="1:17" x14ac:dyDescent="0.25">
      <c r="A2173" s="325">
        <v>201718</v>
      </c>
      <c r="B2173" s="325" t="s">
        <v>125</v>
      </c>
      <c r="C2173" s="325" t="s">
        <v>123</v>
      </c>
      <c r="D2173" s="325" t="s">
        <v>38</v>
      </c>
      <c r="E2173" s="325" t="s">
        <v>142</v>
      </c>
      <c r="F2173" s="325" t="s">
        <v>143</v>
      </c>
      <c r="G2173" s="325" t="s">
        <v>124</v>
      </c>
      <c r="H2173" s="325" t="s">
        <v>124</v>
      </c>
      <c r="I2173" s="325" t="s">
        <v>143</v>
      </c>
      <c r="J2173" s="325" t="str">
        <f t="shared" si="66"/>
        <v>CharOuter LondonRoleQualified without casesRoleQualified without cases</v>
      </c>
      <c r="K2173" s="325" t="s">
        <v>486</v>
      </c>
      <c r="L2173" s="325" t="s">
        <v>492</v>
      </c>
      <c r="M2173" s="325" t="str">
        <f t="shared" si="67"/>
        <v>RoleQualified without cases</v>
      </c>
      <c r="N2173" s="325">
        <v>373.4</v>
      </c>
      <c r="O2173" s="325">
        <v>14</v>
      </c>
      <c r="P2173" s="325">
        <v>413</v>
      </c>
      <c r="Q2173" s="325">
        <v>14.9</v>
      </c>
    </row>
    <row r="2174" spans="1:17" x14ac:dyDescent="0.25">
      <c r="A2174" s="325">
        <v>201718</v>
      </c>
      <c r="B2174" s="325" t="s">
        <v>144</v>
      </c>
      <c r="C2174" s="325" t="s">
        <v>123</v>
      </c>
      <c r="D2174" s="325" t="s">
        <v>38</v>
      </c>
      <c r="E2174" s="325" t="s">
        <v>126</v>
      </c>
      <c r="F2174" s="325" t="s">
        <v>127</v>
      </c>
      <c r="G2174" s="325">
        <v>841</v>
      </c>
      <c r="H2174" s="325" t="s">
        <v>145</v>
      </c>
      <c r="I2174" s="325" t="s">
        <v>146</v>
      </c>
      <c r="J2174" s="325" t="str">
        <f t="shared" si="66"/>
        <v>CharDarlingtonRoleSenior managerRoleSenior manager</v>
      </c>
      <c r="K2174" s="325" t="s">
        <v>486</v>
      </c>
      <c r="L2174" s="325" t="s">
        <v>487</v>
      </c>
      <c r="M2174" s="325" t="str">
        <f t="shared" si="67"/>
        <v>RoleSenior manager</v>
      </c>
      <c r="N2174" s="325">
        <v>4</v>
      </c>
      <c r="O2174" s="325">
        <v>5.0999999999999996</v>
      </c>
      <c r="P2174" s="325">
        <v>4</v>
      </c>
      <c r="Q2174" s="325">
        <v>4.8</v>
      </c>
    </row>
    <row r="2175" spans="1:17" x14ac:dyDescent="0.25">
      <c r="A2175" s="325">
        <v>201718</v>
      </c>
      <c r="B2175" s="325" t="s">
        <v>144</v>
      </c>
      <c r="C2175" s="325" t="s">
        <v>123</v>
      </c>
      <c r="D2175" s="325" t="s">
        <v>38</v>
      </c>
      <c r="E2175" s="325" t="s">
        <v>126</v>
      </c>
      <c r="F2175" s="325" t="s">
        <v>127</v>
      </c>
      <c r="G2175" s="325">
        <v>841</v>
      </c>
      <c r="H2175" s="325" t="s">
        <v>145</v>
      </c>
      <c r="I2175" s="325" t="s">
        <v>146</v>
      </c>
      <c r="J2175" s="325" t="str">
        <f t="shared" si="66"/>
        <v>CharDarlingtonRoleSenior practitionerRoleSenior practitioner</v>
      </c>
      <c r="K2175" s="325" t="s">
        <v>486</v>
      </c>
      <c r="L2175" s="325" t="s">
        <v>488</v>
      </c>
      <c r="M2175" s="325" t="str">
        <f t="shared" si="67"/>
        <v>RoleSenior practitioner</v>
      </c>
      <c r="N2175" s="325">
        <v>8.6</v>
      </c>
      <c r="O2175" s="325">
        <v>11</v>
      </c>
      <c r="P2175" s="325">
        <v>10</v>
      </c>
      <c r="Q2175" s="325">
        <v>11.9</v>
      </c>
    </row>
    <row r="2176" spans="1:17" x14ac:dyDescent="0.25">
      <c r="A2176" s="325">
        <v>201718</v>
      </c>
      <c r="B2176" s="325" t="s">
        <v>144</v>
      </c>
      <c r="C2176" s="325" t="s">
        <v>123</v>
      </c>
      <c r="D2176" s="325" t="s">
        <v>38</v>
      </c>
      <c r="E2176" s="325" t="s">
        <v>126</v>
      </c>
      <c r="F2176" s="325" t="s">
        <v>127</v>
      </c>
      <c r="G2176" s="325">
        <v>841</v>
      </c>
      <c r="H2176" s="325" t="s">
        <v>145</v>
      </c>
      <c r="I2176" s="325" t="s">
        <v>146</v>
      </c>
      <c r="J2176" s="325" t="str">
        <f t="shared" si="66"/>
        <v>CharDarlingtonRoleMiddle managerRoleMiddle manager</v>
      </c>
      <c r="K2176" s="325" t="s">
        <v>486</v>
      </c>
      <c r="L2176" s="325" t="s">
        <v>489</v>
      </c>
      <c r="M2176" s="325" t="str">
        <f t="shared" si="67"/>
        <v>RoleMiddle manager</v>
      </c>
      <c r="N2176" s="325">
        <v>4</v>
      </c>
      <c r="O2176" s="325">
        <v>5.0999999999999996</v>
      </c>
      <c r="P2176" s="325">
        <v>4</v>
      </c>
      <c r="Q2176" s="325">
        <v>4.8</v>
      </c>
    </row>
    <row r="2177" spans="1:17" x14ac:dyDescent="0.25">
      <c r="A2177" s="325">
        <v>201718</v>
      </c>
      <c r="B2177" s="325" t="s">
        <v>144</v>
      </c>
      <c r="C2177" s="325" t="s">
        <v>123</v>
      </c>
      <c r="D2177" s="325" t="s">
        <v>38</v>
      </c>
      <c r="E2177" s="325" t="s">
        <v>126</v>
      </c>
      <c r="F2177" s="325" t="s">
        <v>127</v>
      </c>
      <c r="G2177" s="325">
        <v>841</v>
      </c>
      <c r="H2177" s="325" t="s">
        <v>145</v>
      </c>
      <c r="I2177" s="325" t="s">
        <v>146</v>
      </c>
      <c r="J2177" s="325" t="str">
        <f t="shared" si="66"/>
        <v>CharDarlingtonRoleFirst line managerRoleFirst line manager</v>
      </c>
      <c r="K2177" s="325" t="s">
        <v>486</v>
      </c>
      <c r="L2177" s="325" t="s">
        <v>490</v>
      </c>
      <c r="M2177" s="325" t="str">
        <f t="shared" si="67"/>
        <v>RoleFirst line manager</v>
      </c>
      <c r="N2177" s="325">
        <v>10</v>
      </c>
      <c r="O2177" s="325">
        <v>12.8</v>
      </c>
      <c r="P2177" s="325">
        <v>10</v>
      </c>
      <c r="Q2177" s="325">
        <v>11.9</v>
      </c>
    </row>
    <row r="2178" spans="1:17" x14ac:dyDescent="0.25">
      <c r="A2178" s="325">
        <v>201718</v>
      </c>
      <c r="B2178" s="325" t="s">
        <v>144</v>
      </c>
      <c r="C2178" s="325" t="s">
        <v>123</v>
      </c>
      <c r="D2178" s="325" t="s">
        <v>38</v>
      </c>
      <c r="E2178" s="325" t="s">
        <v>126</v>
      </c>
      <c r="F2178" s="325" t="s">
        <v>127</v>
      </c>
      <c r="G2178" s="325">
        <v>841</v>
      </c>
      <c r="H2178" s="325" t="s">
        <v>145</v>
      </c>
      <c r="I2178" s="325" t="s">
        <v>146</v>
      </c>
      <c r="J2178" s="325" t="str">
        <f t="shared" si="66"/>
        <v>CharDarlingtonRoleCase holderRoleCase holder</v>
      </c>
      <c r="K2178" s="325" t="s">
        <v>486</v>
      </c>
      <c r="L2178" s="325" t="s">
        <v>491</v>
      </c>
      <c r="M2178" s="325" t="str">
        <f t="shared" si="67"/>
        <v>RoleCase holder</v>
      </c>
      <c r="N2178" s="325">
        <v>46.3</v>
      </c>
      <c r="O2178" s="325">
        <v>59.3</v>
      </c>
      <c r="P2178" s="325">
        <v>50</v>
      </c>
      <c r="Q2178" s="325">
        <v>59.5</v>
      </c>
    </row>
    <row r="2179" spans="1:17" x14ac:dyDescent="0.25">
      <c r="A2179" s="325">
        <v>201718</v>
      </c>
      <c r="B2179" s="325" t="s">
        <v>144</v>
      </c>
      <c r="C2179" s="325" t="s">
        <v>123</v>
      </c>
      <c r="D2179" s="325" t="s">
        <v>38</v>
      </c>
      <c r="E2179" s="325" t="s">
        <v>126</v>
      </c>
      <c r="F2179" s="325" t="s">
        <v>127</v>
      </c>
      <c r="G2179" s="325">
        <v>841</v>
      </c>
      <c r="H2179" s="325" t="s">
        <v>145</v>
      </c>
      <c r="I2179" s="325" t="s">
        <v>146</v>
      </c>
      <c r="J2179" s="325" t="str">
        <f t="shared" ref="J2179:J2242" si="68">CONCATENATE("Char",I2179,K2179,L2179,M2179)</f>
        <v>CharDarlingtonRoleQualified without casesRoleQualified without cases</v>
      </c>
      <c r="K2179" s="325" t="s">
        <v>486</v>
      </c>
      <c r="L2179" s="325" t="s">
        <v>492</v>
      </c>
      <c r="M2179" s="325" t="str">
        <f t="shared" ref="M2179:M2242" si="69">CONCATENATE(K2179,L2179,)</f>
        <v>RoleQualified without cases</v>
      </c>
      <c r="N2179" s="325">
        <v>5.2</v>
      </c>
      <c r="O2179" s="325">
        <v>6.7</v>
      </c>
      <c r="P2179" s="325">
        <v>6</v>
      </c>
      <c r="Q2179" s="325">
        <v>7.1</v>
      </c>
    </row>
    <row r="2180" spans="1:17" x14ac:dyDescent="0.25">
      <c r="A2180" s="325">
        <v>201718</v>
      </c>
      <c r="B2180" s="325" t="s">
        <v>144</v>
      </c>
      <c r="C2180" s="325" t="s">
        <v>123</v>
      </c>
      <c r="D2180" s="325" t="s">
        <v>38</v>
      </c>
      <c r="E2180" s="325" t="s">
        <v>126</v>
      </c>
      <c r="F2180" s="325" t="s">
        <v>127</v>
      </c>
      <c r="G2180" s="325">
        <v>840</v>
      </c>
      <c r="H2180" s="325" t="s">
        <v>147</v>
      </c>
      <c r="I2180" s="325" t="s">
        <v>148</v>
      </c>
      <c r="J2180" s="325" t="str">
        <f t="shared" si="68"/>
        <v>CharDurhamRoleSenior managerRoleSenior manager</v>
      </c>
      <c r="K2180" s="325" t="s">
        <v>486</v>
      </c>
      <c r="L2180" s="325" t="s">
        <v>487</v>
      </c>
      <c r="M2180" s="325" t="str">
        <f t="shared" si="69"/>
        <v>RoleSenior manager</v>
      </c>
      <c r="N2180" s="325">
        <v>0</v>
      </c>
      <c r="O2180" s="325">
        <v>0</v>
      </c>
      <c r="P2180" s="325">
        <v>0</v>
      </c>
      <c r="Q2180" s="325">
        <v>0</v>
      </c>
    </row>
    <row r="2181" spans="1:17" x14ac:dyDescent="0.25">
      <c r="A2181" s="325">
        <v>201718</v>
      </c>
      <c r="B2181" s="325" t="s">
        <v>144</v>
      </c>
      <c r="C2181" s="325" t="s">
        <v>123</v>
      </c>
      <c r="D2181" s="325" t="s">
        <v>38</v>
      </c>
      <c r="E2181" s="325" t="s">
        <v>126</v>
      </c>
      <c r="F2181" s="325" t="s">
        <v>127</v>
      </c>
      <c r="G2181" s="325">
        <v>840</v>
      </c>
      <c r="H2181" s="325" t="s">
        <v>147</v>
      </c>
      <c r="I2181" s="325" t="s">
        <v>148</v>
      </c>
      <c r="J2181" s="325" t="str">
        <f t="shared" si="68"/>
        <v>CharDurhamRoleSenior practitionerRoleSenior practitioner</v>
      </c>
      <c r="K2181" s="325" t="s">
        <v>486</v>
      </c>
      <c r="L2181" s="325" t="s">
        <v>488</v>
      </c>
      <c r="M2181" s="325" t="str">
        <f t="shared" si="69"/>
        <v>RoleSenior practitioner</v>
      </c>
      <c r="N2181" s="325">
        <v>33.9</v>
      </c>
      <c r="O2181" s="325">
        <v>13.3</v>
      </c>
      <c r="P2181" s="325">
        <v>35</v>
      </c>
      <c r="Q2181" s="325">
        <v>13.1</v>
      </c>
    </row>
    <row r="2182" spans="1:17" x14ac:dyDescent="0.25">
      <c r="A2182" s="325">
        <v>201718</v>
      </c>
      <c r="B2182" s="325" t="s">
        <v>144</v>
      </c>
      <c r="C2182" s="325" t="s">
        <v>123</v>
      </c>
      <c r="D2182" s="325" t="s">
        <v>38</v>
      </c>
      <c r="E2182" s="325" t="s">
        <v>126</v>
      </c>
      <c r="F2182" s="325" t="s">
        <v>127</v>
      </c>
      <c r="G2182" s="325">
        <v>840</v>
      </c>
      <c r="H2182" s="325" t="s">
        <v>147</v>
      </c>
      <c r="I2182" s="325" t="s">
        <v>148</v>
      </c>
      <c r="J2182" s="325" t="str">
        <f t="shared" si="68"/>
        <v>CharDurhamRoleMiddle managerRoleMiddle manager</v>
      </c>
      <c r="K2182" s="325" t="s">
        <v>486</v>
      </c>
      <c r="L2182" s="325" t="s">
        <v>489</v>
      </c>
      <c r="M2182" s="325" t="str">
        <f t="shared" si="69"/>
        <v>RoleMiddle manager</v>
      </c>
      <c r="N2182" s="325">
        <v>0</v>
      </c>
      <c r="O2182" s="325">
        <v>0</v>
      </c>
      <c r="P2182" s="325">
        <v>0</v>
      </c>
      <c r="Q2182" s="325">
        <v>0</v>
      </c>
    </row>
    <row r="2183" spans="1:17" x14ac:dyDescent="0.25">
      <c r="A2183" s="325">
        <v>201718</v>
      </c>
      <c r="B2183" s="325" t="s">
        <v>144</v>
      </c>
      <c r="C2183" s="325" t="s">
        <v>123</v>
      </c>
      <c r="D2183" s="325" t="s">
        <v>38</v>
      </c>
      <c r="E2183" s="325" t="s">
        <v>126</v>
      </c>
      <c r="F2183" s="325" t="s">
        <v>127</v>
      </c>
      <c r="G2183" s="325">
        <v>840</v>
      </c>
      <c r="H2183" s="325" t="s">
        <v>147</v>
      </c>
      <c r="I2183" s="325" t="s">
        <v>148</v>
      </c>
      <c r="J2183" s="325" t="str">
        <f t="shared" si="68"/>
        <v>CharDurhamRoleFirst line managerRoleFirst line manager</v>
      </c>
      <c r="K2183" s="325" t="s">
        <v>486</v>
      </c>
      <c r="L2183" s="325" t="s">
        <v>490</v>
      </c>
      <c r="M2183" s="325" t="str">
        <f t="shared" si="69"/>
        <v>RoleFirst line manager</v>
      </c>
      <c r="N2183" s="325">
        <v>40.5</v>
      </c>
      <c r="O2183" s="325">
        <v>15.9</v>
      </c>
      <c r="P2183" s="325">
        <v>42</v>
      </c>
      <c r="Q2183" s="325">
        <v>15.7</v>
      </c>
    </row>
    <row r="2184" spans="1:17" x14ac:dyDescent="0.25">
      <c r="A2184" s="325">
        <v>201718</v>
      </c>
      <c r="B2184" s="325" t="s">
        <v>144</v>
      </c>
      <c r="C2184" s="325" t="s">
        <v>123</v>
      </c>
      <c r="D2184" s="325" t="s">
        <v>38</v>
      </c>
      <c r="E2184" s="325" t="s">
        <v>126</v>
      </c>
      <c r="F2184" s="325" t="s">
        <v>127</v>
      </c>
      <c r="G2184" s="325">
        <v>840</v>
      </c>
      <c r="H2184" s="325" t="s">
        <v>147</v>
      </c>
      <c r="I2184" s="325" t="s">
        <v>148</v>
      </c>
      <c r="J2184" s="325" t="str">
        <f t="shared" si="68"/>
        <v>CharDurhamRoleCase holderRoleCase holder</v>
      </c>
      <c r="K2184" s="325" t="s">
        <v>486</v>
      </c>
      <c r="L2184" s="325" t="s">
        <v>491</v>
      </c>
      <c r="M2184" s="325" t="str">
        <f t="shared" si="69"/>
        <v>RoleCase holder</v>
      </c>
      <c r="N2184" s="325">
        <v>117</v>
      </c>
      <c r="O2184" s="325">
        <v>46</v>
      </c>
      <c r="P2184" s="325">
        <v>122</v>
      </c>
      <c r="Q2184" s="325">
        <v>45.5</v>
      </c>
    </row>
    <row r="2185" spans="1:17" x14ac:dyDescent="0.25">
      <c r="A2185" s="325">
        <v>201718</v>
      </c>
      <c r="B2185" s="325" t="s">
        <v>144</v>
      </c>
      <c r="C2185" s="325" t="s">
        <v>123</v>
      </c>
      <c r="D2185" s="325" t="s">
        <v>38</v>
      </c>
      <c r="E2185" s="325" t="s">
        <v>126</v>
      </c>
      <c r="F2185" s="325" t="s">
        <v>127</v>
      </c>
      <c r="G2185" s="325">
        <v>840</v>
      </c>
      <c r="H2185" s="325" t="s">
        <v>147</v>
      </c>
      <c r="I2185" s="325" t="s">
        <v>148</v>
      </c>
      <c r="J2185" s="325" t="str">
        <f t="shared" si="68"/>
        <v>CharDurhamRoleQualified without casesRoleQualified without cases</v>
      </c>
      <c r="K2185" s="325" t="s">
        <v>486</v>
      </c>
      <c r="L2185" s="325" t="s">
        <v>492</v>
      </c>
      <c r="M2185" s="325" t="str">
        <f t="shared" si="69"/>
        <v>RoleQualified without cases</v>
      </c>
      <c r="N2185" s="325">
        <v>62.9</v>
      </c>
      <c r="O2185" s="325">
        <v>24.7</v>
      </c>
      <c r="P2185" s="325">
        <v>69</v>
      </c>
      <c r="Q2185" s="325">
        <v>25.7</v>
      </c>
    </row>
    <row r="2186" spans="1:17" x14ac:dyDescent="0.25">
      <c r="A2186" s="325">
        <v>201718</v>
      </c>
      <c r="B2186" s="325" t="s">
        <v>144</v>
      </c>
      <c r="C2186" s="325" t="s">
        <v>123</v>
      </c>
      <c r="D2186" s="325" t="s">
        <v>38</v>
      </c>
      <c r="E2186" s="325" t="s">
        <v>126</v>
      </c>
      <c r="F2186" s="325" t="s">
        <v>127</v>
      </c>
      <c r="G2186" s="325">
        <v>390</v>
      </c>
      <c r="H2186" s="325" t="s">
        <v>149</v>
      </c>
      <c r="I2186" s="325" t="s">
        <v>150</v>
      </c>
      <c r="J2186" s="325" t="str">
        <f t="shared" si="68"/>
        <v>CharGatesheadRoleSenior managerRoleSenior manager</v>
      </c>
      <c r="K2186" s="325" t="s">
        <v>486</v>
      </c>
      <c r="L2186" s="325" t="s">
        <v>487</v>
      </c>
      <c r="M2186" s="325" t="str">
        <f t="shared" si="69"/>
        <v>RoleSenior manager</v>
      </c>
      <c r="N2186" s="325">
        <v>1</v>
      </c>
      <c r="O2186" s="325">
        <v>0.7</v>
      </c>
      <c r="P2186" s="325">
        <v>1</v>
      </c>
      <c r="Q2186" s="325">
        <v>0.6</v>
      </c>
    </row>
    <row r="2187" spans="1:17" x14ac:dyDescent="0.25">
      <c r="A2187" s="325">
        <v>201718</v>
      </c>
      <c r="B2187" s="325" t="s">
        <v>144</v>
      </c>
      <c r="C2187" s="325" t="s">
        <v>123</v>
      </c>
      <c r="D2187" s="325" t="s">
        <v>38</v>
      </c>
      <c r="E2187" s="325" t="s">
        <v>126</v>
      </c>
      <c r="F2187" s="325" t="s">
        <v>127</v>
      </c>
      <c r="G2187" s="325">
        <v>390</v>
      </c>
      <c r="H2187" s="325" t="s">
        <v>149</v>
      </c>
      <c r="I2187" s="325" t="s">
        <v>150</v>
      </c>
      <c r="J2187" s="325" t="str">
        <f t="shared" si="68"/>
        <v>CharGatesheadRoleSenior practitionerRoleSenior practitioner</v>
      </c>
      <c r="K2187" s="325" t="s">
        <v>486</v>
      </c>
      <c r="L2187" s="325" t="s">
        <v>488</v>
      </c>
      <c r="M2187" s="325" t="str">
        <f t="shared" si="69"/>
        <v>RoleSenior practitioner</v>
      </c>
      <c r="N2187" s="325">
        <v>0</v>
      </c>
      <c r="O2187" s="325">
        <v>0</v>
      </c>
      <c r="P2187" s="325">
        <v>0</v>
      </c>
      <c r="Q2187" s="325">
        <v>0</v>
      </c>
    </row>
    <row r="2188" spans="1:17" x14ac:dyDescent="0.25">
      <c r="A2188" s="325">
        <v>201718</v>
      </c>
      <c r="B2188" s="325" t="s">
        <v>144</v>
      </c>
      <c r="C2188" s="325" t="s">
        <v>123</v>
      </c>
      <c r="D2188" s="325" t="s">
        <v>38</v>
      </c>
      <c r="E2188" s="325" t="s">
        <v>126</v>
      </c>
      <c r="F2188" s="325" t="s">
        <v>127</v>
      </c>
      <c r="G2188" s="325">
        <v>390</v>
      </c>
      <c r="H2188" s="325" t="s">
        <v>149</v>
      </c>
      <c r="I2188" s="325" t="s">
        <v>150</v>
      </c>
      <c r="J2188" s="325" t="str">
        <f t="shared" si="68"/>
        <v>CharGatesheadRoleMiddle managerRoleMiddle manager</v>
      </c>
      <c r="K2188" s="325" t="s">
        <v>486</v>
      </c>
      <c r="L2188" s="325" t="s">
        <v>489</v>
      </c>
      <c r="M2188" s="325" t="str">
        <f t="shared" si="69"/>
        <v>RoleMiddle manager</v>
      </c>
      <c r="N2188" s="325">
        <v>3</v>
      </c>
      <c r="O2188" s="325">
        <v>2</v>
      </c>
      <c r="P2188" s="325">
        <v>3</v>
      </c>
      <c r="Q2188" s="325">
        <v>1.9</v>
      </c>
    </row>
    <row r="2189" spans="1:17" x14ac:dyDescent="0.25">
      <c r="A2189" s="325">
        <v>201718</v>
      </c>
      <c r="B2189" s="325" t="s">
        <v>144</v>
      </c>
      <c r="C2189" s="325" t="s">
        <v>123</v>
      </c>
      <c r="D2189" s="325" t="s">
        <v>38</v>
      </c>
      <c r="E2189" s="325" t="s">
        <v>126</v>
      </c>
      <c r="F2189" s="325" t="s">
        <v>127</v>
      </c>
      <c r="G2189" s="325">
        <v>390</v>
      </c>
      <c r="H2189" s="325" t="s">
        <v>149</v>
      </c>
      <c r="I2189" s="325" t="s">
        <v>150</v>
      </c>
      <c r="J2189" s="325" t="str">
        <f t="shared" si="68"/>
        <v>CharGatesheadRoleFirst line managerRoleFirst line manager</v>
      </c>
      <c r="K2189" s="325" t="s">
        <v>486</v>
      </c>
      <c r="L2189" s="325" t="s">
        <v>490</v>
      </c>
      <c r="M2189" s="325" t="str">
        <f t="shared" si="69"/>
        <v>RoleFirst line manager</v>
      </c>
      <c r="N2189" s="325">
        <v>24.4</v>
      </c>
      <c r="O2189" s="325">
        <v>16.7</v>
      </c>
      <c r="P2189" s="325">
        <v>25</v>
      </c>
      <c r="Q2189" s="325">
        <v>15.9</v>
      </c>
    </row>
    <row r="2190" spans="1:17" x14ac:dyDescent="0.25">
      <c r="A2190" s="325">
        <v>201718</v>
      </c>
      <c r="B2190" s="325" t="s">
        <v>144</v>
      </c>
      <c r="C2190" s="325" t="s">
        <v>123</v>
      </c>
      <c r="D2190" s="325" t="s">
        <v>38</v>
      </c>
      <c r="E2190" s="325" t="s">
        <v>126</v>
      </c>
      <c r="F2190" s="325" t="s">
        <v>127</v>
      </c>
      <c r="G2190" s="325">
        <v>390</v>
      </c>
      <c r="H2190" s="325" t="s">
        <v>149</v>
      </c>
      <c r="I2190" s="325" t="s">
        <v>150</v>
      </c>
      <c r="J2190" s="325" t="str">
        <f t="shared" si="68"/>
        <v>CharGatesheadRoleCase holderRoleCase holder</v>
      </c>
      <c r="K2190" s="325" t="s">
        <v>486</v>
      </c>
      <c r="L2190" s="325" t="s">
        <v>491</v>
      </c>
      <c r="M2190" s="325" t="str">
        <f t="shared" si="69"/>
        <v>RoleCase holder</v>
      </c>
      <c r="N2190" s="325">
        <v>106.5</v>
      </c>
      <c r="O2190" s="325">
        <v>72.599999999999994</v>
      </c>
      <c r="P2190" s="325">
        <v>114</v>
      </c>
      <c r="Q2190" s="325">
        <v>72.599999999999994</v>
      </c>
    </row>
    <row r="2191" spans="1:17" x14ac:dyDescent="0.25">
      <c r="A2191" s="325">
        <v>201718</v>
      </c>
      <c r="B2191" s="325" t="s">
        <v>144</v>
      </c>
      <c r="C2191" s="325" t="s">
        <v>123</v>
      </c>
      <c r="D2191" s="325" t="s">
        <v>38</v>
      </c>
      <c r="E2191" s="325" t="s">
        <v>126</v>
      </c>
      <c r="F2191" s="325" t="s">
        <v>127</v>
      </c>
      <c r="G2191" s="325">
        <v>390</v>
      </c>
      <c r="H2191" s="325" t="s">
        <v>149</v>
      </c>
      <c r="I2191" s="325" t="s">
        <v>150</v>
      </c>
      <c r="J2191" s="325" t="str">
        <f t="shared" si="68"/>
        <v>CharGatesheadRoleQualified without casesRoleQualified without cases</v>
      </c>
      <c r="K2191" s="325" t="s">
        <v>486</v>
      </c>
      <c r="L2191" s="325" t="s">
        <v>492</v>
      </c>
      <c r="M2191" s="325" t="str">
        <f t="shared" si="69"/>
        <v>RoleQualified without cases</v>
      </c>
      <c r="N2191" s="325">
        <v>11.7</v>
      </c>
      <c r="O2191" s="325">
        <v>8</v>
      </c>
      <c r="P2191" s="325">
        <v>14</v>
      </c>
      <c r="Q2191" s="325">
        <v>8.9</v>
      </c>
    </row>
    <row r="2192" spans="1:17" x14ac:dyDescent="0.25">
      <c r="A2192" s="325">
        <v>201718</v>
      </c>
      <c r="B2192" s="325" t="s">
        <v>144</v>
      </c>
      <c r="C2192" s="325" t="s">
        <v>123</v>
      </c>
      <c r="D2192" s="325" t="s">
        <v>38</v>
      </c>
      <c r="E2192" s="325" t="s">
        <v>126</v>
      </c>
      <c r="F2192" s="325" t="s">
        <v>127</v>
      </c>
      <c r="G2192" s="325">
        <v>805</v>
      </c>
      <c r="H2192" s="325" t="s">
        <v>151</v>
      </c>
      <c r="I2192" s="325" t="s">
        <v>152</v>
      </c>
      <c r="J2192" s="325" t="str">
        <f t="shared" si="68"/>
        <v>CharHartlepoolRoleSenior managerRoleSenior manager</v>
      </c>
      <c r="K2192" s="325" t="s">
        <v>486</v>
      </c>
      <c r="L2192" s="325" t="s">
        <v>487</v>
      </c>
      <c r="M2192" s="325" t="str">
        <f t="shared" si="69"/>
        <v>RoleSenior manager</v>
      </c>
      <c r="N2192" s="325">
        <v>1</v>
      </c>
      <c r="O2192" s="325">
        <v>0.9</v>
      </c>
      <c r="P2192" s="325">
        <v>1</v>
      </c>
      <c r="Q2192" s="325">
        <v>0.9</v>
      </c>
    </row>
    <row r="2193" spans="1:17" x14ac:dyDescent="0.25">
      <c r="A2193" s="325">
        <v>201718</v>
      </c>
      <c r="B2193" s="325" t="s">
        <v>144</v>
      </c>
      <c r="C2193" s="325" t="s">
        <v>123</v>
      </c>
      <c r="D2193" s="325" t="s">
        <v>38</v>
      </c>
      <c r="E2193" s="325" t="s">
        <v>126</v>
      </c>
      <c r="F2193" s="325" t="s">
        <v>127</v>
      </c>
      <c r="G2193" s="325">
        <v>805</v>
      </c>
      <c r="H2193" s="325" t="s">
        <v>151</v>
      </c>
      <c r="I2193" s="325" t="s">
        <v>152</v>
      </c>
      <c r="J2193" s="325" t="str">
        <f t="shared" si="68"/>
        <v>CharHartlepoolRoleSenior practitionerRoleSenior practitioner</v>
      </c>
      <c r="K2193" s="325" t="s">
        <v>486</v>
      </c>
      <c r="L2193" s="325" t="s">
        <v>488</v>
      </c>
      <c r="M2193" s="325" t="str">
        <f t="shared" si="69"/>
        <v>RoleSenior practitioner</v>
      </c>
      <c r="N2193" s="325">
        <v>10.8</v>
      </c>
      <c r="O2193" s="325">
        <v>9.9</v>
      </c>
      <c r="P2193" s="325">
        <v>11</v>
      </c>
      <c r="Q2193" s="325">
        <v>9.6999999999999993</v>
      </c>
    </row>
    <row r="2194" spans="1:17" x14ac:dyDescent="0.25">
      <c r="A2194" s="325">
        <v>201718</v>
      </c>
      <c r="B2194" s="325" t="s">
        <v>144</v>
      </c>
      <c r="C2194" s="325" t="s">
        <v>123</v>
      </c>
      <c r="D2194" s="325" t="s">
        <v>38</v>
      </c>
      <c r="E2194" s="325" t="s">
        <v>126</v>
      </c>
      <c r="F2194" s="325" t="s">
        <v>127</v>
      </c>
      <c r="G2194" s="325">
        <v>805</v>
      </c>
      <c r="H2194" s="325" t="s">
        <v>151</v>
      </c>
      <c r="I2194" s="325" t="s">
        <v>152</v>
      </c>
      <c r="J2194" s="325" t="str">
        <f t="shared" si="68"/>
        <v>CharHartlepoolRoleMiddle managerRoleMiddle manager</v>
      </c>
      <c r="K2194" s="325" t="s">
        <v>486</v>
      </c>
      <c r="L2194" s="325" t="s">
        <v>489</v>
      </c>
      <c r="M2194" s="325" t="str">
        <f t="shared" si="69"/>
        <v>RoleMiddle manager</v>
      </c>
      <c r="N2194" s="325">
        <v>3</v>
      </c>
      <c r="O2194" s="325">
        <v>2.7</v>
      </c>
      <c r="P2194" s="325">
        <v>3</v>
      </c>
      <c r="Q2194" s="325">
        <v>2.7</v>
      </c>
    </row>
    <row r="2195" spans="1:17" x14ac:dyDescent="0.25">
      <c r="A2195" s="325">
        <v>201718</v>
      </c>
      <c r="B2195" s="325" t="s">
        <v>144</v>
      </c>
      <c r="C2195" s="325" t="s">
        <v>123</v>
      </c>
      <c r="D2195" s="325" t="s">
        <v>38</v>
      </c>
      <c r="E2195" s="325" t="s">
        <v>126</v>
      </c>
      <c r="F2195" s="325" t="s">
        <v>127</v>
      </c>
      <c r="G2195" s="325">
        <v>805</v>
      </c>
      <c r="H2195" s="325" t="s">
        <v>151</v>
      </c>
      <c r="I2195" s="325" t="s">
        <v>152</v>
      </c>
      <c r="J2195" s="325" t="str">
        <f t="shared" si="68"/>
        <v>CharHartlepoolRoleFirst line managerRoleFirst line manager</v>
      </c>
      <c r="K2195" s="325" t="s">
        <v>486</v>
      </c>
      <c r="L2195" s="325" t="s">
        <v>490</v>
      </c>
      <c r="M2195" s="325" t="str">
        <f t="shared" si="69"/>
        <v>RoleFirst line manager</v>
      </c>
      <c r="N2195" s="325">
        <v>20</v>
      </c>
      <c r="O2195" s="325">
        <v>18.2</v>
      </c>
      <c r="P2195" s="325">
        <v>20</v>
      </c>
      <c r="Q2195" s="325">
        <v>17.7</v>
      </c>
    </row>
    <row r="2196" spans="1:17" x14ac:dyDescent="0.25">
      <c r="A2196" s="325">
        <v>201718</v>
      </c>
      <c r="B2196" s="325" t="s">
        <v>144</v>
      </c>
      <c r="C2196" s="325" t="s">
        <v>123</v>
      </c>
      <c r="D2196" s="325" t="s">
        <v>38</v>
      </c>
      <c r="E2196" s="325" t="s">
        <v>126</v>
      </c>
      <c r="F2196" s="325" t="s">
        <v>127</v>
      </c>
      <c r="G2196" s="325">
        <v>805</v>
      </c>
      <c r="H2196" s="325" t="s">
        <v>151</v>
      </c>
      <c r="I2196" s="325" t="s">
        <v>152</v>
      </c>
      <c r="J2196" s="325" t="str">
        <f t="shared" si="68"/>
        <v>CharHartlepoolRoleCase holderRoleCase holder</v>
      </c>
      <c r="K2196" s="325" t="s">
        <v>486</v>
      </c>
      <c r="L2196" s="325" t="s">
        <v>491</v>
      </c>
      <c r="M2196" s="325" t="str">
        <f t="shared" si="69"/>
        <v>RoleCase holder</v>
      </c>
      <c r="N2196" s="325">
        <v>62.2</v>
      </c>
      <c r="O2196" s="325">
        <v>56.7</v>
      </c>
      <c r="P2196" s="325">
        <v>64</v>
      </c>
      <c r="Q2196" s="325">
        <v>56.6</v>
      </c>
    </row>
    <row r="2197" spans="1:17" x14ac:dyDescent="0.25">
      <c r="A2197" s="325">
        <v>201718</v>
      </c>
      <c r="B2197" s="325" t="s">
        <v>144</v>
      </c>
      <c r="C2197" s="325" t="s">
        <v>123</v>
      </c>
      <c r="D2197" s="325" t="s">
        <v>38</v>
      </c>
      <c r="E2197" s="325" t="s">
        <v>126</v>
      </c>
      <c r="F2197" s="325" t="s">
        <v>127</v>
      </c>
      <c r="G2197" s="325">
        <v>805</v>
      </c>
      <c r="H2197" s="325" t="s">
        <v>151</v>
      </c>
      <c r="I2197" s="325" t="s">
        <v>152</v>
      </c>
      <c r="J2197" s="325" t="str">
        <f t="shared" si="68"/>
        <v>CharHartlepoolRoleQualified without casesRoleQualified without cases</v>
      </c>
      <c r="K2197" s="325" t="s">
        <v>486</v>
      </c>
      <c r="L2197" s="325" t="s">
        <v>492</v>
      </c>
      <c r="M2197" s="325" t="str">
        <f t="shared" si="69"/>
        <v>RoleQualified without cases</v>
      </c>
      <c r="N2197" s="325">
        <v>12.7</v>
      </c>
      <c r="O2197" s="325">
        <v>11.6</v>
      </c>
      <c r="P2197" s="325">
        <v>14</v>
      </c>
      <c r="Q2197" s="325">
        <v>12.4</v>
      </c>
    </row>
    <row r="2198" spans="1:17" x14ac:dyDescent="0.25">
      <c r="A2198" s="325">
        <v>201718</v>
      </c>
      <c r="B2198" s="325" t="s">
        <v>144</v>
      </c>
      <c r="C2198" s="325" t="s">
        <v>123</v>
      </c>
      <c r="D2198" s="325" t="s">
        <v>38</v>
      </c>
      <c r="E2198" s="325" t="s">
        <v>126</v>
      </c>
      <c r="F2198" s="325" t="s">
        <v>127</v>
      </c>
      <c r="G2198" s="325">
        <v>806</v>
      </c>
      <c r="H2198" s="325" t="s">
        <v>153</v>
      </c>
      <c r="I2198" s="325" t="s">
        <v>154</v>
      </c>
      <c r="J2198" s="325" t="str">
        <f t="shared" si="68"/>
        <v>CharMiddlesbroughRoleSenior managerRoleSenior manager</v>
      </c>
      <c r="K2198" s="325" t="s">
        <v>486</v>
      </c>
      <c r="L2198" s="325" t="s">
        <v>487</v>
      </c>
      <c r="M2198" s="325" t="str">
        <f t="shared" si="69"/>
        <v>RoleSenior manager</v>
      </c>
      <c r="N2198" s="325">
        <v>1</v>
      </c>
      <c r="O2198" s="325">
        <v>0.6</v>
      </c>
      <c r="P2198" s="325">
        <v>1</v>
      </c>
      <c r="Q2198" s="325">
        <v>0.6</v>
      </c>
    </row>
    <row r="2199" spans="1:17" x14ac:dyDescent="0.25">
      <c r="A2199" s="325">
        <v>201718</v>
      </c>
      <c r="B2199" s="325" t="s">
        <v>144</v>
      </c>
      <c r="C2199" s="325" t="s">
        <v>123</v>
      </c>
      <c r="D2199" s="325" t="s">
        <v>38</v>
      </c>
      <c r="E2199" s="325" t="s">
        <v>126</v>
      </c>
      <c r="F2199" s="325" t="s">
        <v>127</v>
      </c>
      <c r="G2199" s="325">
        <v>806</v>
      </c>
      <c r="H2199" s="325" t="s">
        <v>153</v>
      </c>
      <c r="I2199" s="325" t="s">
        <v>154</v>
      </c>
      <c r="J2199" s="325" t="str">
        <f t="shared" si="68"/>
        <v>CharMiddlesbroughRoleSenior practitionerRoleSenior practitioner</v>
      </c>
      <c r="K2199" s="325" t="s">
        <v>486</v>
      </c>
      <c r="L2199" s="325" t="s">
        <v>488</v>
      </c>
      <c r="M2199" s="325" t="str">
        <f t="shared" si="69"/>
        <v>RoleSenior practitioner</v>
      </c>
      <c r="N2199" s="325">
        <v>41.5</v>
      </c>
      <c r="O2199" s="325">
        <v>24.9</v>
      </c>
      <c r="P2199" s="325">
        <v>44</v>
      </c>
      <c r="Q2199" s="325">
        <v>25.1</v>
      </c>
    </row>
    <row r="2200" spans="1:17" x14ac:dyDescent="0.25">
      <c r="A2200" s="325">
        <v>201718</v>
      </c>
      <c r="B2200" s="325" t="s">
        <v>144</v>
      </c>
      <c r="C2200" s="325" t="s">
        <v>123</v>
      </c>
      <c r="D2200" s="325" t="s">
        <v>38</v>
      </c>
      <c r="E2200" s="325" t="s">
        <v>126</v>
      </c>
      <c r="F2200" s="325" t="s">
        <v>127</v>
      </c>
      <c r="G2200" s="325">
        <v>806</v>
      </c>
      <c r="H2200" s="325" t="s">
        <v>153</v>
      </c>
      <c r="I2200" s="325" t="s">
        <v>154</v>
      </c>
      <c r="J2200" s="325" t="str">
        <f t="shared" si="68"/>
        <v>CharMiddlesbroughRoleMiddle managerRoleMiddle manager</v>
      </c>
      <c r="K2200" s="325" t="s">
        <v>486</v>
      </c>
      <c r="L2200" s="325" t="s">
        <v>489</v>
      </c>
      <c r="M2200" s="325" t="str">
        <f t="shared" si="69"/>
        <v>RoleMiddle manager</v>
      </c>
      <c r="N2200" s="325">
        <v>5</v>
      </c>
      <c r="O2200" s="325">
        <v>3</v>
      </c>
      <c r="P2200" s="325">
        <v>5</v>
      </c>
      <c r="Q2200" s="325">
        <v>2.9</v>
      </c>
    </row>
    <row r="2201" spans="1:17" x14ac:dyDescent="0.25">
      <c r="A2201" s="325">
        <v>201718</v>
      </c>
      <c r="B2201" s="325" t="s">
        <v>144</v>
      </c>
      <c r="C2201" s="325" t="s">
        <v>123</v>
      </c>
      <c r="D2201" s="325" t="s">
        <v>38</v>
      </c>
      <c r="E2201" s="325" t="s">
        <v>126</v>
      </c>
      <c r="F2201" s="325" t="s">
        <v>127</v>
      </c>
      <c r="G2201" s="325">
        <v>806</v>
      </c>
      <c r="H2201" s="325" t="s">
        <v>153</v>
      </c>
      <c r="I2201" s="325" t="s">
        <v>154</v>
      </c>
      <c r="J2201" s="325" t="str">
        <f t="shared" si="68"/>
        <v>CharMiddlesbroughRoleFirst line managerRoleFirst line manager</v>
      </c>
      <c r="K2201" s="325" t="s">
        <v>486</v>
      </c>
      <c r="L2201" s="325" t="s">
        <v>490</v>
      </c>
      <c r="M2201" s="325" t="str">
        <f t="shared" si="69"/>
        <v>RoleFirst line manager</v>
      </c>
      <c r="N2201" s="325">
        <v>19</v>
      </c>
      <c r="O2201" s="325">
        <v>11.4</v>
      </c>
      <c r="P2201" s="325">
        <v>19</v>
      </c>
      <c r="Q2201" s="325">
        <v>10.9</v>
      </c>
    </row>
    <row r="2202" spans="1:17" x14ac:dyDescent="0.25">
      <c r="A2202" s="325">
        <v>201718</v>
      </c>
      <c r="B2202" s="325" t="s">
        <v>144</v>
      </c>
      <c r="C2202" s="325" t="s">
        <v>123</v>
      </c>
      <c r="D2202" s="325" t="s">
        <v>38</v>
      </c>
      <c r="E2202" s="325" t="s">
        <v>126</v>
      </c>
      <c r="F2202" s="325" t="s">
        <v>127</v>
      </c>
      <c r="G2202" s="325">
        <v>806</v>
      </c>
      <c r="H2202" s="325" t="s">
        <v>153</v>
      </c>
      <c r="I2202" s="325" t="s">
        <v>154</v>
      </c>
      <c r="J2202" s="325" t="str">
        <f t="shared" si="68"/>
        <v>CharMiddlesbroughRoleCase holderRoleCase holder</v>
      </c>
      <c r="K2202" s="325" t="s">
        <v>486</v>
      </c>
      <c r="L2202" s="325" t="s">
        <v>491</v>
      </c>
      <c r="M2202" s="325" t="str">
        <f t="shared" si="69"/>
        <v>RoleCase holder</v>
      </c>
      <c r="N2202" s="325">
        <v>100.3</v>
      </c>
      <c r="O2202" s="325">
        <v>60.1</v>
      </c>
      <c r="P2202" s="325">
        <v>106</v>
      </c>
      <c r="Q2202" s="325">
        <v>60.6</v>
      </c>
    </row>
    <row r="2203" spans="1:17" x14ac:dyDescent="0.25">
      <c r="A2203" s="325">
        <v>201718</v>
      </c>
      <c r="B2203" s="325" t="s">
        <v>144</v>
      </c>
      <c r="C2203" s="325" t="s">
        <v>123</v>
      </c>
      <c r="D2203" s="325" t="s">
        <v>38</v>
      </c>
      <c r="E2203" s="325" t="s">
        <v>126</v>
      </c>
      <c r="F2203" s="325" t="s">
        <v>127</v>
      </c>
      <c r="G2203" s="325">
        <v>806</v>
      </c>
      <c r="H2203" s="325" t="s">
        <v>153</v>
      </c>
      <c r="I2203" s="325" t="s">
        <v>154</v>
      </c>
      <c r="J2203" s="325" t="str">
        <f t="shared" si="68"/>
        <v>CharMiddlesbroughRoleQualified without casesRoleQualified without cases</v>
      </c>
      <c r="K2203" s="325" t="s">
        <v>486</v>
      </c>
      <c r="L2203" s="325" t="s">
        <v>492</v>
      </c>
      <c r="M2203" s="325" t="str">
        <f t="shared" si="69"/>
        <v>RoleQualified without cases</v>
      </c>
      <c r="N2203" s="325">
        <v>0</v>
      </c>
      <c r="O2203" s="325">
        <v>0</v>
      </c>
      <c r="P2203" s="325">
        <v>0</v>
      </c>
      <c r="Q2203" s="325">
        <v>0</v>
      </c>
    </row>
    <row r="2204" spans="1:17" x14ac:dyDescent="0.25">
      <c r="A2204" s="325">
        <v>201718</v>
      </c>
      <c r="B2204" s="325" t="s">
        <v>144</v>
      </c>
      <c r="C2204" s="325" t="s">
        <v>123</v>
      </c>
      <c r="D2204" s="325" t="s">
        <v>38</v>
      </c>
      <c r="E2204" s="325" t="s">
        <v>126</v>
      </c>
      <c r="F2204" s="325" t="s">
        <v>127</v>
      </c>
      <c r="G2204" s="325">
        <v>391</v>
      </c>
      <c r="H2204" s="325" t="s">
        <v>155</v>
      </c>
      <c r="I2204" s="325" t="s">
        <v>156</v>
      </c>
      <c r="J2204" s="325" t="str">
        <f t="shared" si="68"/>
        <v>CharNewcastle upon TyneRoleSenior managerRoleSenior manager</v>
      </c>
      <c r="K2204" s="325" t="s">
        <v>486</v>
      </c>
      <c r="L2204" s="325" t="s">
        <v>487</v>
      </c>
      <c r="M2204" s="325" t="str">
        <f t="shared" si="69"/>
        <v>RoleSenior manager</v>
      </c>
      <c r="N2204" s="325">
        <v>1</v>
      </c>
      <c r="O2204" s="325">
        <v>0.4</v>
      </c>
      <c r="P2204" s="325">
        <v>1</v>
      </c>
      <c r="Q2204" s="325">
        <v>0.4</v>
      </c>
    </row>
    <row r="2205" spans="1:17" x14ac:dyDescent="0.25">
      <c r="A2205" s="325">
        <v>201718</v>
      </c>
      <c r="B2205" s="325" t="s">
        <v>144</v>
      </c>
      <c r="C2205" s="325" t="s">
        <v>123</v>
      </c>
      <c r="D2205" s="325" t="s">
        <v>38</v>
      </c>
      <c r="E2205" s="325" t="s">
        <v>126</v>
      </c>
      <c r="F2205" s="325" t="s">
        <v>127</v>
      </c>
      <c r="G2205" s="325">
        <v>391</v>
      </c>
      <c r="H2205" s="325" t="s">
        <v>155</v>
      </c>
      <c r="I2205" s="325" t="s">
        <v>156</v>
      </c>
      <c r="J2205" s="325" t="str">
        <f t="shared" si="68"/>
        <v>CharNewcastle upon TyneRoleSenior practitionerRoleSenior practitioner</v>
      </c>
      <c r="K2205" s="325" t="s">
        <v>486</v>
      </c>
      <c r="L2205" s="325" t="s">
        <v>488</v>
      </c>
      <c r="M2205" s="325" t="str">
        <f t="shared" si="69"/>
        <v>RoleSenior practitioner</v>
      </c>
      <c r="N2205" s="325">
        <v>14</v>
      </c>
      <c r="O2205" s="325">
        <v>5.4</v>
      </c>
      <c r="P2205" s="325">
        <v>14</v>
      </c>
      <c r="Q2205" s="325">
        <v>5</v>
      </c>
    </row>
    <row r="2206" spans="1:17" x14ac:dyDescent="0.25">
      <c r="A2206" s="325">
        <v>201718</v>
      </c>
      <c r="B2206" s="325" t="s">
        <v>144</v>
      </c>
      <c r="C2206" s="325" t="s">
        <v>123</v>
      </c>
      <c r="D2206" s="325" t="s">
        <v>38</v>
      </c>
      <c r="E2206" s="325" t="s">
        <v>126</v>
      </c>
      <c r="F2206" s="325" t="s">
        <v>127</v>
      </c>
      <c r="G2206" s="325">
        <v>391</v>
      </c>
      <c r="H2206" s="325" t="s">
        <v>155</v>
      </c>
      <c r="I2206" s="325" t="s">
        <v>156</v>
      </c>
      <c r="J2206" s="325" t="str">
        <f t="shared" si="68"/>
        <v>CharNewcastle upon TyneRoleMiddle managerRoleMiddle manager</v>
      </c>
      <c r="K2206" s="325" t="s">
        <v>486</v>
      </c>
      <c r="L2206" s="325" t="s">
        <v>489</v>
      </c>
      <c r="M2206" s="325" t="str">
        <f t="shared" si="69"/>
        <v>RoleMiddle manager</v>
      </c>
      <c r="N2206" s="325">
        <v>7.7</v>
      </c>
      <c r="O2206" s="325">
        <v>3</v>
      </c>
      <c r="P2206" s="325">
        <v>8</v>
      </c>
      <c r="Q2206" s="325">
        <v>2.8</v>
      </c>
    </row>
    <row r="2207" spans="1:17" x14ac:dyDescent="0.25">
      <c r="A2207" s="325">
        <v>201718</v>
      </c>
      <c r="B2207" s="325" t="s">
        <v>144</v>
      </c>
      <c r="C2207" s="325" t="s">
        <v>123</v>
      </c>
      <c r="D2207" s="325" t="s">
        <v>38</v>
      </c>
      <c r="E2207" s="325" t="s">
        <v>126</v>
      </c>
      <c r="F2207" s="325" t="s">
        <v>127</v>
      </c>
      <c r="G2207" s="325">
        <v>391</v>
      </c>
      <c r="H2207" s="325" t="s">
        <v>155</v>
      </c>
      <c r="I2207" s="325" t="s">
        <v>156</v>
      </c>
      <c r="J2207" s="325" t="str">
        <f t="shared" si="68"/>
        <v>CharNewcastle upon TyneRoleFirst line managerRoleFirst line manager</v>
      </c>
      <c r="K2207" s="325" t="s">
        <v>486</v>
      </c>
      <c r="L2207" s="325" t="s">
        <v>490</v>
      </c>
      <c r="M2207" s="325" t="str">
        <f t="shared" si="69"/>
        <v>RoleFirst line manager</v>
      </c>
      <c r="N2207" s="325">
        <v>22</v>
      </c>
      <c r="O2207" s="325">
        <v>8.5</v>
      </c>
      <c r="P2207" s="325">
        <v>22</v>
      </c>
      <c r="Q2207" s="325">
        <v>7.8</v>
      </c>
    </row>
    <row r="2208" spans="1:17" x14ac:dyDescent="0.25">
      <c r="A2208" s="325">
        <v>201718</v>
      </c>
      <c r="B2208" s="325" t="s">
        <v>144</v>
      </c>
      <c r="C2208" s="325" t="s">
        <v>123</v>
      </c>
      <c r="D2208" s="325" t="s">
        <v>38</v>
      </c>
      <c r="E2208" s="325" t="s">
        <v>126</v>
      </c>
      <c r="F2208" s="325" t="s">
        <v>127</v>
      </c>
      <c r="G2208" s="325">
        <v>391</v>
      </c>
      <c r="H2208" s="325" t="s">
        <v>155</v>
      </c>
      <c r="I2208" s="325" t="s">
        <v>156</v>
      </c>
      <c r="J2208" s="325" t="str">
        <f t="shared" si="68"/>
        <v>CharNewcastle upon TyneRoleCase holderRoleCase holder</v>
      </c>
      <c r="K2208" s="325" t="s">
        <v>486</v>
      </c>
      <c r="L2208" s="325" t="s">
        <v>491</v>
      </c>
      <c r="M2208" s="325" t="str">
        <f t="shared" si="69"/>
        <v>RoleCase holder</v>
      </c>
      <c r="N2208" s="325">
        <v>157.80000000000001</v>
      </c>
      <c r="O2208" s="325">
        <v>60.8</v>
      </c>
      <c r="P2208" s="325">
        <v>173</v>
      </c>
      <c r="Q2208" s="325">
        <v>61.3</v>
      </c>
    </row>
    <row r="2209" spans="1:17" x14ac:dyDescent="0.25">
      <c r="A2209" s="325">
        <v>201718</v>
      </c>
      <c r="B2209" s="325" t="s">
        <v>144</v>
      </c>
      <c r="C2209" s="325" t="s">
        <v>123</v>
      </c>
      <c r="D2209" s="325" t="s">
        <v>38</v>
      </c>
      <c r="E2209" s="325" t="s">
        <v>126</v>
      </c>
      <c r="F2209" s="325" t="s">
        <v>127</v>
      </c>
      <c r="G2209" s="325">
        <v>391</v>
      </c>
      <c r="H2209" s="325" t="s">
        <v>155</v>
      </c>
      <c r="I2209" s="325" t="s">
        <v>156</v>
      </c>
      <c r="J2209" s="325" t="str">
        <f t="shared" si="68"/>
        <v>CharNewcastle upon TyneRoleQualified without casesRoleQualified without cases</v>
      </c>
      <c r="K2209" s="325" t="s">
        <v>486</v>
      </c>
      <c r="L2209" s="325" t="s">
        <v>492</v>
      </c>
      <c r="M2209" s="325" t="str">
        <f t="shared" si="69"/>
        <v>RoleQualified without cases</v>
      </c>
      <c r="N2209" s="325">
        <v>56.9</v>
      </c>
      <c r="O2209" s="325">
        <v>21.9</v>
      </c>
      <c r="P2209" s="325">
        <v>64</v>
      </c>
      <c r="Q2209" s="325">
        <v>22.7</v>
      </c>
    </row>
    <row r="2210" spans="1:17" x14ac:dyDescent="0.25">
      <c r="A2210" s="325">
        <v>201718</v>
      </c>
      <c r="B2210" s="325" t="s">
        <v>144</v>
      </c>
      <c r="C2210" s="325" t="s">
        <v>123</v>
      </c>
      <c r="D2210" s="325" t="s">
        <v>38</v>
      </c>
      <c r="E2210" s="325" t="s">
        <v>126</v>
      </c>
      <c r="F2210" s="325" t="s">
        <v>127</v>
      </c>
      <c r="G2210" s="325">
        <v>392</v>
      </c>
      <c r="H2210" s="325" t="s">
        <v>157</v>
      </c>
      <c r="I2210" s="325" t="s">
        <v>158</v>
      </c>
      <c r="J2210" s="325" t="str">
        <f t="shared" si="68"/>
        <v>CharNorth TynesideRoleSenior managerRoleSenior manager</v>
      </c>
      <c r="K2210" s="325" t="s">
        <v>486</v>
      </c>
      <c r="L2210" s="325" t="s">
        <v>487</v>
      </c>
      <c r="M2210" s="325" t="str">
        <f t="shared" si="69"/>
        <v>RoleSenior manager</v>
      </c>
      <c r="N2210" s="325">
        <v>4</v>
      </c>
      <c r="O2210" s="325">
        <v>3.7</v>
      </c>
      <c r="P2210" s="325">
        <v>4</v>
      </c>
      <c r="Q2210" s="325">
        <v>3.4</v>
      </c>
    </row>
    <row r="2211" spans="1:17" x14ac:dyDescent="0.25">
      <c r="A2211" s="325">
        <v>201718</v>
      </c>
      <c r="B2211" s="325" t="s">
        <v>144</v>
      </c>
      <c r="C2211" s="325" t="s">
        <v>123</v>
      </c>
      <c r="D2211" s="325" t="s">
        <v>38</v>
      </c>
      <c r="E2211" s="325" t="s">
        <v>126</v>
      </c>
      <c r="F2211" s="325" t="s">
        <v>127</v>
      </c>
      <c r="G2211" s="325">
        <v>392</v>
      </c>
      <c r="H2211" s="325" t="s">
        <v>157</v>
      </c>
      <c r="I2211" s="325" t="s">
        <v>158</v>
      </c>
      <c r="J2211" s="325" t="str">
        <f t="shared" si="68"/>
        <v>CharNorth TynesideRoleSenior practitionerRoleSenior practitioner</v>
      </c>
      <c r="K2211" s="325" t="s">
        <v>486</v>
      </c>
      <c r="L2211" s="325" t="s">
        <v>488</v>
      </c>
      <c r="M2211" s="325" t="str">
        <f t="shared" si="69"/>
        <v>RoleSenior practitioner</v>
      </c>
      <c r="N2211" s="325">
        <v>0</v>
      </c>
      <c r="O2211" s="325">
        <v>0</v>
      </c>
      <c r="P2211" s="325">
        <v>0</v>
      </c>
      <c r="Q2211" s="325">
        <v>0</v>
      </c>
    </row>
    <row r="2212" spans="1:17" x14ac:dyDescent="0.25">
      <c r="A2212" s="325">
        <v>201718</v>
      </c>
      <c r="B2212" s="325" t="s">
        <v>144</v>
      </c>
      <c r="C2212" s="325" t="s">
        <v>123</v>
      </c>
      <c r="D2212" s="325" t="s">
        <v>38</v>
      </c>
      <c r="E2212" s="325" t="s">
        <v>126</v>
      </c>
      <c r="F2212" s="325" t="s">
        <v>127</v>
      </c>
      <c r="G2212" s="325">
        <v>392</v>
      </c>
      <c r="H2212" s="325" t="s">
        <v>157</v>
      </c>
      <c r="I2212" s="325" t="s">
        <v>158</v>
      </c>
      <c r="J2212" s="325" t="str">
        <f t="shared" si="68"/>
        <v>CharNorth TynesideRoleMiddle managerRoleMiddle manager</v>
      </c>
      <c r="K2212" s="325" t="s">
        <v>486</v>
      </c>
      <c r="L2212" s="325" t="s">
        <v>489</v>
      </c>
      <c r="M2212" s="325" t="str">
        <f t="shared" si="69"/>
        <v>RoleMiddle manager</v>
      </c>
      <c r="N2212" s="325">
        <v>0.5</v>
      </c>
      <c r="O2212" s="325">
        <v>0.5</v>
      </c>
      <c r="P2212" s="325">
        <v>1</v>
      </c>
      <c r="Q2212" s="325">
        <v>0.9</v>
      </c>
    </row>
    <row r="2213" spans="1:17" x14ac:dyDescent="0.25">
      <c r="A2213" s="325">
        <v>201718</v>
      </c>
      <c r="B2213" s="325" t="s">
        <v>144</v>
      </c>
      <c r="C2213" s="325" t="s">
        <v>123</v>
      </c>
      <c r="D2213" s="325" t="s">
        <v>38</v>
      </c>
      <c r="E2213" s="325" t="s">
        <v>126</v>
      </c>
      <c r="F2213" s="325" t="s">
        <v>127</v>
      </c>
      <c r="G2213" s="325">
        <v>392</v>
      </c>
      <c r="H2213" s="325" t="s">
        <v>157</v>
      </c>
      <c r="I2213" s="325" t="s">
        <v>158</v>
      </c>
      <c r="J2213" s="325" t="str">
        <f t="shared" si="68"/>
        <v>CharNorth TynesideRoleFirst line managerRoleFirst line manager</v>
      </c>
      <c r="K2213" s="325" t="s">
        <v>486</v>
      </c>
      <c r="L2213" s="325" t="s">
        <v>490</v>
      </c>
      <c r="M2213" s="325" t="str">
        <f t="shared" si="69"/>
        <v>RoleFirst line manager</v>
      </c>
      <c r="N2213" s="325">
        <v>14.5</v>
      </c>
      <c r="O2213" s="325">
        <v>13.3</v>
      </c>
      <c r="P2213" s="325">
        <v>17</v>
      </c>
      <c r="Q2213" s="325">
        <v>14.5</v>
      </c>
    </row>
    <row r="2214" spans="1:17" x14ac:dyDescent="0.25">
      <c r="A2214" s="325">
        <v>201718</v>
      </c>
      <c r="B2214" s="325" t="s">
        <v>144</v>
      </c>
      <c r="C2214" s="325" t="s">
        <v>123</v>
      </c>
      <c r="D2214" s="325" t="s">
        <v>38</v>
      </c>
      <c r="E2214" s="325" t="s">
        <v>126</v>
      </c>
      <c r="F2214" s="325" t="s">
        <v>127</v>
      </c>
      <c r="G2214" s="325">
        <v>392</v>
      </c>
      <c r="H2214" s="325" t="s">
        <v>157</v>
      </c>
      <c r="I2214" s="325" t="s">
        <v>158</v>
      </c>
      <c r="J2214" s="325" t="str">
        <f t="shared" si="68"/>
        <v>CharNorth TynesideRoleCase holderRoleCase holder</v>
      </c>
      <c r="K2214" s="325" t="s">
        <v>486</v>
      </c>
      <c r="L2214" s="325" t="s">
        <v>491</v>
      </c>
      <c r="M2214" s="325" t="str">
        <f t="shared" si="69"/>
        <v>RoleCase holder</v>
      </c>
      <c r="N2214" s="325">
        <v>79.8</v>
      </c>
      <c r="O2214" s="325">
        <v>73.3</v>
      </c>
      <c r="P2214" s="325">
        <v>85</v>
      </c>
      <c r="Q2214" s="325">
        <v>72.599999999999994</v>
      </c>
    </row>
    <row r="2215" spans="1:17" x14ac:dyDescent="0.25">
      <c r="A2215" s="325">
        <v>201718</v>
      </c>
      <c r="B2215" s="325" t="s">
        <v>144</v>
      </c>
      <c r="C2215" s="325" t="s">
        <v>123</v>
      </c>
      <c r="D2215" s="325" t="s">
        <v>38</v>
      </c>
      <c r="E2215" s="325" t="s">
        <v>126</v>
      </c>
      <c r="F2215" s="325" t="s">
        <v>127</v>
      </c>
      <c r="G2215" s="325">
        <v>392</v>
      </c>
      <c r="H2215" s="325" t="s">
        <v>157</v>
      </c>
      <c r="I2215" s="325" t="s">
        <v>158</v>
      </c>
      <c r="J2215" s="325" t="str">
        <f t="shared" si="68"/>
        <v>CharNorth TynesideRoleQualified without casesRoleQualified without cases</v>
      </c>
      <c r="K2215" s="325" t="s">
        <v>486</v>
      </c>
      <c r="L2215" s="325" t="s">
        <v>492</v>
      </c>
      <c r="M2215" s="325" t="str">
        <f t="shared" si="69"/>
        <v>RoleQualified without cases</v>
      </c>
      <c r="N2215" s="325">
        <v>10</v>
      </c>
      <c r="O2215" s="325">
        <v>9.1999999999999993</v>
      </c>
      <c r="P2215" s="325">
        <v>10</v>
      </c>
      <c r="Q2215" s="325">
        <v>8.5</v>
      </c>
    </row>
    <row r="2216" spans="1:17" x14ac:dyDescent="0.25">
      <c r="A2216" s="325">
        <v>201718</v>
      </c>
      <c r="B2216" s="325" t="s">
        <v>144</v>
      </c>
      <c r="C2216" s="325" t="s">
        <v>123</v>
      </c>
      <c r="D2216" s="325" t="s">
        <v>38</v>
      </c>
      <c r="E2216" s="325" t="s">
        <v>126</v>
      </c>
      <c r="F2216" s="325" t="s">
        <v>127</v>
      </c>
      <c r="G2216" s="325">
        <v>929</v>
      </c>
      <c r="H2216" s="325" t="s">
        <v>159</v>
      </c>
      <c r="I2216" s="325" t="s">
        <v>160</v>
      </c>
      <c r="J2216" s="325" t="str">
        <f t="shared" si="68"/>
        <v>CharNorthumberlandRoleSenior managerRoleSenior manager</v>
      </c>
      <c r="K2216" s="325" t="s">
        <v>486</v>
      </c>
      <c r="L2216" s="325" t="s">
        <v>487</v>
      </c>
      <c r="M2216" s="325" t="str">
        <f t="shared" si="69"/>
        <v>RoleSenior manager</v>
      </c>
      <c r="N2216" s="325">
        <v>11.2</v>
      </c>
      <c r="O2216" s="325">
        <v>6.2</v>
      </c>
      <c r="P2216" s="325">
        <v>12</v>
      </c>
      <c r="Q2216" s="325">
        <v>6.2</v>
      </c>
    </row>
    <row r="2217" spans="1:17" x14ac:dyDescent="0.25">
      <c r="A2217" s="325">
        <v>201718</v>
      </c>
      <c r="B2217" s="325" t="s">
        <v>144</v>
      </c>
      <c r="C2217" s="325" t="s">
        <v>123</v>
      </c>
      <c r="D2217" s="325" t="s">
        <v>38</v>
      </c>
      <c r="E2217" s="325" t="s">
        <v>126</v>
      </c>
      <c r="F2217" s="325" t="s">
        <v>127</v>
      </c>
      <c r="G2217" s="325">
        <v>929</v>
      </c>
      <c r="H2217" s="325" t="s">
        <v>159</v>
      </c>
      <c r="I2217" s="325" t="s">
        <v>160</v>
      </c>
      <c r="J2217" s="325" t="str">
        <f t="shared" si="68"/>
        <v>CharNorthumberlandRoleSenior practitionerRoleSenior practitioner</v>
      </c>
      <c r="K2217" s="325" t="s">
        <v>486</v>
      </c>
      <c r="L2217" s="325" t="s">
        <v>488</v>
      </c>
      <c r="M2217" s="325" t="str">
        <f t="shared" si="69"/>
        <v>RoleSenior practitioner</v>
      </c>
      <c r="N2217" s="325">
        <v>18.600000000000001</v>
      </c>
      <c r="O2217" s="325">
        <v>10.3</v>
      </c>
      <c r="P2217" s="325">
        <v>19</v>
      </c>
      <c r="Q2217" s="325">
        <v>9.8000000000000007</v>
      </c>
    </row>
    <row r="2218" spans="1:17" x14ac:dyDescent="0.25">
      <c r="A2218" s="325">
        <v>201718</v>
      </c>
      <c r="B2218" s="325" t="s">
        <v>144</v>
      </c>
      <c r="C2218" s="325" t="s">
        <v>123</v>
      </c>
      <c r="D2218" s="325" t="s">
        <v>38</v>
      </c>
      <c r="E2218" s="325" t="s">
        <v>126</v>
      </c>
      <c r="F2218" s="325" t="s">
        <v>127</v>
      </c>
      <c r="G2218" s="325">
        <v>929</v>
      </c>
      <c r="H2218" s="325" t="s">
        <v>159</v>
      </c>
      <c r="I2218" s="325" t="s">
        <v>160</v>
      </c>
      <c r="J2218" s="325" t="str">
        <f t="shared" si="68"/>
        <v>CharNorthumberlandRoleMiddle managerRoleMiddle manager</v>
      </c>
      <c r="K2218" s="325" t="s">
        <v>486</v>
      </c>
      <c r="L2218" s="325" t="s">
        <v>489</v>
      </c>
      <c r="M2218" s="325" t="str">
        <f t="shared" si="69"/>
        <v>RoleMiddle manager</v>
      </c>
      <c r="N2218" s="325">
        <v>0</v>
      </c>
      <c r="O2218" s="325">
        <v>0</v>
      </c>
      <c r="P2218" s="325">
        <v>0</v>
      </c>
      <c r="Q2218" s="325">
        <v>0</v>
      </c>
    </row>
    <row r="2219" spans="1:17" x14ac:dyDescent="0.25">
      <c r="A2219" s="325">
        <v>201718</v>
      </c>
      <c r="B2219" s="325" t="s">
        <v>144</v>
      </c>
      <c r="C2219" s="325" t="s">
        <v>123</v>
      </c>
      <c r="D2219" s="325" t="s">
        <v>38</v>
      </c>
      <c r="E2219" s="325" t="s">
        <v>126</v>
      </c>
      <c r="F2219" s="325" t="s">
        <v>127</v>
      </c>
      <c r="G2219" s="325">
        <v>929</v>
      </c>
      <c r="H2219" s="325" t="s">
        <v>159</v>
      </c>
      <c r="I2219" s="325" t="s">
        <v>160</v>
      </c>
      <c r="J2219" s="325" t="str">
        <f t="shared" si="68"/>
        <v>CharNorthumberlandRoleFirst line managerRoleFirst line manager</v>
      </c>
      <c r="K2219" s="325" t="s">
        <v>486</v>
      </c>
      <c r="L2219" s="325" t="s">
        <v>490</v>
      </c>
      <c r="M2219" s="325" t="str">
        <f t="shared" si="69"/>
        <v>RoleFirst line manager</v>
      </c>
      <c r="N2219" s="325">
        <v>15.8</v>
      </c>
      <c r="O2219" s="325">
        <v>8.8000000000000007</v>
      </c>
      <c r="P2219" s="325">
        <v>16</v>
      </c>
      <c r="Q2219" s="325">
        <v>8.1999999999999993</v>
      </c>
    </row>
    <row r="2220" spans="1:17" x14ac:dyDescent="0.25">
      <c r="A2220" s="325">
        <v>201718</v>
      </c>
      <c r="B2220" s="325" t="s">
        <v>144</v>
      </c>
      <c r="C2220" s="325" t="s">
        <v>123</v>
      </c>
      <c r="D2220" s="325" t="s">
        <v>38</v>
      </c>
      <c r="E2220" s="325" t="s">
        <v>126</v>
      </c>
      <c r="F2220" s="325" t="s">
        <v>127</v>
      </c>
      <c r="G2220" s="325">
        <v>929</v>
      </c>
      <c r="H2220" s="325" t="s">
        <v>159</v>
      </c>
      <c r="I2220" s="325" t="s">
        <v>160</v>
      </c>
      <c r="J2220" s="325" t="str">
        <f t="shared" si="68"/>
        <v>CharNorthumberlandRoleCase holderRoleCase holder</v>
      </c>
      <c r="K2220" s="325" t="s">
        <v>486</v>
      </c>
      <c r="L2220" s="325" t="s">
        <v>491</v>
      </c>
      <c r="M2220" s="325" t="str">
        <f t="shared" si="69"/>
        <v>RoleCase holder</v>
      </c>
      <c r="N2220" s="325">
        <v>122.6</v>
      </c>
      <c r="O2220" s="325">
        <v>68</v>
      </c>
      <c r="P2220" s="325">
        <v>134</v>
      </c>
      <c r="Q2220" s="325">
        <v>69.099999999999994</v>
      </c>
    </row>
    <row r="2221" spans="1:17" x14ac:dyDescent="0.25">
      <c r="A2221" s="325">
        <v>201718</v>
      </c>
      <c r="B2221" s="325" t="s">
        <v>144</v>
      </c>
      <c r="C2221" s="325" t="s">
        <v>123</v>
      </c>
      <c r="D2221" s="325" t="s">
        <v>38</v>
      </c>
      <c r="E2221" s="325" t="s">
        <v>126</v>
      </c>
      <c r="F2221" s="325" t="s">
        <v>127</v>
      </c>
      <c r="G2221" s="325">
        <v>929</v>
      </c>
      <c r="H2221" s="325" t="s">
        <v>159</v>
      </c>
      <c r="I2221" s="325" t="s">
        <v>160</v>
      </c>
      <c r="J2221" s="325" t="str">
        <f t="shared" si="68"/>
        <v>CharNorthumberlandRoleQualified without casesRoleQualified without cases</v>
      </c>
      <c r="K2221" s="325" t="s">
        <v>486</v>
      </c>
      <c r="L2221" s="325" t="s">
        <v>492</v>
      </c>
      <c r="M2221" s="325" t="str">
        <f t="shared" si="69"/>
        <v>RoleQualified without cases</v>
      </c>
      <c r="N2221" s="325">
        <v>12</v>
      </c>
      <c r="O2221" s="325">
        <v>6.7</v>
      </c>
      <c r="P2221" s="325">
        <v>13</v>
      </c>
      <c r="Q2221" s="325">
        <v>6.7</v>
      </c>
    </row>
    <row r="2222" spans="1:17" x14ac:dyDescent="0.25">
      <c r="A2222" s="325">
        <v>201718</v>
      </c>
      <c r="B2222" s="325" t="s">
        <v>144</v>
      </c>
      <c r="C2222" s="325" t="s">
        <v>123</v>
      </c>
      <c r="D2222" s="325" t="s">
        <v>38</v>
      </c>
      <c r="E2222" s="325" t="s">
        <v>126</v>
      </c>
      <c r="F2222" s="325" t="s">
        <v>127</v>
      </c>
      <c r="G2222" s="325">
        <v>807</v>
      </c>
      <c r="H2222" s="325" t="s">
        <v>161</v>
      </c>
      <c r="I2222" s="325" t="s">
        <v>162</v>
      </c>
      <c r="J2222" s="325" t="str">
        <f t="shared" si="68"/>
        <v>CharRedcar and ClevelandRoleSenior managerRoleSenior manager</v>
      </c>
      <c r="K2222" s="325" t="s">
        <v>486</v>
      </c>
      <c r="L2222" s="325" t="s">
        <v>487</v>
      </c>
      <c r="M2222" s="325" t="str">
        <f t="shared" si="69"/>
        <v>RoleSenior manager</v>
      </c>
      <c r="N2222" s="325">
        <v>3</v>
      </c>
      <c r="O2222" s="325">
        <v>3.4</v>
      </c>
      <c r="P2222" s="325">
        <v>3</v>
      </c>
      <c r="Q2222" s="325">
        <v>3.2</v>
      </c>
    </row>
    <row r="2223" spans="1:17" x14ac:dyDescent="0.25">
      <c r="A2223" s="325">
        <v>201718</v>
      </c>
      <c r="B2223" s="325" t="s">
        <v>144</v>
      </c>
      <c r="C2223" s="325" t="s">
        <v>123</v>
      </c>
      <c r="D2223" s="325" t="s">
        <v>38</v>
      </c>
      <c r="E2223" s="325" t="s">
        <v>126</v>
      </c>
      <c r="F2223" s="325" t="s">
        <v>127</v>
      </c>
      <c r="G2223" s="325">
        <v>807</v>
      </c>
      <c r="H2223" s="325" t="s">
        <v>161</v>
      </c>
      <c r="I2223" s="325" t="s">
        <v>162</v>
      </c>
      <c r="J2223" s="325" t="str">
        <f t="shared" si="68"/>
        <v>CharRedcar and ClevelandRoleSenior practitionerRoleSenior practitioner</v>
      </c>
      <c r="K2223" s="325" t="s">
        <v>486</v>
      </c>
      <c r="L2223" s="325" t="s">
        <v>488</v>
      </c>
      <c r="M2223" s="325" t="str">
        <f t="shared" si="69"/>
        <v>RoleSenior practitioner</v>
      </c>
      <c r="N2223" s="325">
        <v>11.2</v>
      </c>
      <c r="O2223" s="325">
        <v>12.7</v>
      </c>
      <c r="P2223" s="325">
        <v>12</v>
      </c>
      <c r="Q2223" s="325">
        <v>12.9</v>
      </c>
    </row>
    <row r="2224" spans="1:17" x14ac:dyDescent="0.25">
      <c r="A2224" s="325">
        <v>201718</v>
      </c>
      <c r="B2224" s="325" t="s">
        <v>144</v>
      </c>
      <c r="C2224" s="325" t="s">
        <v>123</v>
      </c>
      <c r="D2224" s="325" t="s">
        <v>38</v>
      </c>
      <c r="E2224" s="325" t="s">
        <v>126</v>
      </c>
      <c r="F2224" s="325" t="s">
        <v>127</v>
      </c>
      <c r="G2224" s="325">
        <v>807</v>
      </c>
      <c r="H2224" s="325" t="s">
        <v>161</v>
      </c>
      <c r="I2224" s="325" t="s">
        <v>162</v>
      </c>
      <c r="J2224" s="325" t="str">
        <f t="shared" si="68"/>
        <v>CharRedcar and ClevelandRoleMiddle managerRoleMiddle manager</v>
      </c>
      <c r="K2224" s="325" t="s">
        <v>486</v>
      </c>
      <c r="L2224" s="325" t="s">
        <v>489</v>
      </c>
      <c r="M2224" s="325" t="str">
        <f t="shared" si="69"/>
        <v>RoleMiddle manager</v>
      </c>
      <c r="N2224" s="325">
        <v>4</v>
      </c>
      <c r="O2224" s="325">
        <v>4.5</v>
      </c>
      <c r="P2224" s="325">
        <v>4</v>
      </c>
      <c r="Q2224" s="325">
        <v>4.3</v>
      </c>
    </row>
    <row r="2225" spans="1:17" x14ac:dyDescent="0.25">
      <c r="A2225" s="325">
        <v>201718</v>
      </c>
      <c r="B2225" s="325" t="s">
        <v>144</v>
      </c>
      <c r="C2225" s="325" t="s">
        <v>123</v>
      </c>
      <c r="D2225" s="325" t="s">
        <v>38</v>
      </c>
      <c r="E2225" s="325" t="s">
        <v>126</v>
      </c>
      <c r="F2225" s="325" t="s">
        <v>127</v>
      </c>
      <c r="G2225" s="325">
        <v>807</v>
      </c>
      <c r="H2225" s="325" t="s">
        <v>161</v>
      </c>
      <c r="I2225" s="325" t="s">
        <v>162</v>
      </c>
      <c r="J2225" s="325" t="str">
        <f t="shared" si="68"/>
        <v>CharRedcar and ClevelandRoleFirst line managerRoleFirst line manager</v>
      </c>
      <c r="K2225" s="325" t="s">
        <v>486</v>
      </c>
      <c r="L2225" s="325" t="s">
        <v>490</v>
      </c>
      <c r="M2225" s="325" t="str">
        <f t="shared" si="69"/>
        <v>RoleFirst line manager</v>
      </c>
      <c r="N2225" s="325">
        <v>14</v>
      </c>
      <c r="O2225" s="325">
        <v>15.9</v>
      </c>
      <c r="P2225" s="325">
        <v>14</v>
      </c>
      <c r="Q2225" s="325">
        <v>15.1</v>
      </c>
    </row>
    <row r="2226" spans="1:17" x14ac:dyDescent="0.25">
      <c r="A2226" s="325">
        <v>201718</v>
      </c>
      <c r="B2226" s="325" t="s">
        <v>144</v>
      </c>
      <c r="C2226" s="325" t="s">
        <v>123</v>
      </c>
      <c r="D2226" s="325" t="s">
        <v>38</v>
      </c>
      <c r="E2226" s="325" t="s">
        <v>126</v>
      </c>
      <c r="F2226" s="325" t="s">
        <v>127</v>
      </c>
      <c r="G2226" s="325">
        <v>807</v>
      </c>
      <c r="H2226" s="325" t="s">
        <v>161</v>
      </c>
      <c r="I2226" s="325" t="s">
        <v>162</v>
      </c>
      <c r="J2226" s="325" t="str">
        <f t="shared" si="68"/>
        <v>CharRedcar and ClevelandRoleCase holderRoleCase holder</v>
      </c>
      <c r="K2226" s="325" t="s">
        <v>486</v>
      </c>
      <c r="L2226" s="325" t="s">
        <v>491</v>
      </c>
      <c r="M2226" s="325" t="str">
        <f t="shared" si="69"/>
        <v>RoleCase holder</v>
      </c>
      <c r="N2226" s="325">
        <v>56.1</v>
      </c>
      <c r="O2226" s="325">
        <v>63.5</v>
      </c>
      <c r="P2226" s="325">
        <v>60</v>
      </c>
      <c r="Q2226" s="325">
        <v>64.5</v>
      </c>
    </row>
    <row r="2227" spans="1:17" x14ac:dyDescent="0.25">
      <c r="A2227" s="325">
        <v>201718</v>
      </c>
      <c r="B2227" s="325" t="s">
        <v>144</v>
      </c>
      <c r="C2227" s="325" t="s">
        <v>123</v>
      </c>
      <c r="D2227" s="325" t="s">
        <v>38</v>
      </c>
      <c r="E2227" s="325" t="s">
        <v>126</v>
      </c>
      <c r="F2227" s="325" t="s">
        <v>127</v>
      </c>
      <c r="G2227" s="325">
        <v>807</v>
      </c>
      <c r="H2227" s="325" t="s">
        <v>161</v>
      </c>
      <c r="I2227" s="325" t="s">
        <v>162</v>
      </c>
      <c r="J2227" s="325" t="str">
        <f t="shared" si="68"/>
        <v>CharRedcar and ClevelandRoleQualified without casesRoleQualified without cases</v>
      </c>
      <c r="K2227" s="325" t="s">
        <v>486</v>
      </c>
      <c r="L2227" s="325" t="s">
        <v>492</v>
      </c>
      <c r="M2227" s="325" t="str">
        <f t="shared" si="69"/>
        <v>RoleQualified without cases</v>
      </c>
      <c r="N2227" s="325">
        <v>0</v>
      </c>
      <c r="O2227" s="325">
        <v>0</v>
      </c>
      <c r="P2227" s="325">
        <v>0</v>
      </c>
      <c r="Q2227" s="325">
        <v>0</v>
      </c>
    </row>
    <row r="2228" spans="1:17" x14ac:dyDescent="0.25">
      <c r="A2228" s="325">
        <v>201718</v>
      </c>
      <c r="B2228" s="325" t="s">
        <v>144</v>
      </c>
      <c r="C2228" s="325" t="s">
        <v>123</v>
      </c>
      <c r="D2228" s="325" t="s">
        <v>38</v>
      </c>
      <c r="E2228" s="325" t="s">
        <v>126</v>
      </c>
      <c r="F2228" s="325" t="s">
        <v>127</v>
      </c>
      <c r="G2228" s="325">
        <v>393</v>
      </c>
      <c r="H2228" s="325" t="s">
        <v>163</v>
      </c>
      <c r="I2228" s="325" t="s">
        <v>164</v>
      </c>
      <c r="J2228" s="325" t="str">
        <f t="shared" si="68"/>
        <v>CharSouth TynesideRoleSenior managerRoleSenior manager</v>
      </c>
      <c r="K2228" s="325" t="s">
        <v>486</v>
      </c>
      <c r="L2228" s="325" t="s">
        <v>487</v>
      </c>
      <c r="M2228" s="325" t="str">
        <f t="shared" si="69"/>
        <v>RoleSenior manager</v>
      </c>
      <c r="N2228" s="325">
        <v>1</v>
      </c>
      <c r="O2228" s="325">
        <v>0.8</v>
      </c>
      <c r="P2228" s="325">
        <v>1</v>
      </c>
      <c r="Q2228" s="325">
        <v>0.8</v>
      </c>
    </row>
    <row r="2229" spans="1:17" x14ac:dyDescent="0.25">
      <c r="A2229" s="325">
        <v>201718</v>
      </c>
      <c r="B2229" s="325" t="s">
        <v>144</v>
      </c>
      <c r="C2229" s="325" t="s">
        <v>123</v>
      </c>
      <c r="D2229" s="325" t="s">
        <v>38</v>
      </c>
      <c r="E2229" s="325" t="s">
        <v>126</v>
      </c>
      <c r="F2229" s="325" t="s">
        <v>127</v>
      </c>
      <c r="G2229" s="325">
        <v>393</v>
      </c>
      <c r="H2229" s="325" t="s">
        <v>163</v>
      </c>
      <c r="I2229" s="325" t="s">
        <v>164</v>
      </c>
      <c r="J2229" s="325" t="str">
        <f t="shared" si="68"/>
        <v>CharSouth TynesideRoleSenior practitionerRoleSenior practitioner</v>
      </c>
      <c r="K2229" s="325" t="s">
        <v>486</v>
      </c>
      <c r="L2229" s="325" t="s">
        <v>488</v>
      </c>
      <c r="M2229" s="325" t="str">
        <f t="shared" si="69"/>
        <v>RoleSenior practitioner</v>
      </c>
      <c r="N2229" s="325">
        <v>14</v>
      </c>
      <c r="O2229" s="325">
        <v>11.9</v>
      </c>
      <c r="P2229" s="325">
        <v>16</v>
      </c>
      <c r="Q2229" s="325">
        <v>12.9</v>
      </c>
    </row>
    <row r="2230" spans="1:17" x14ac:dyDescent="0.25">
      <c r="A2230" s="325">
        <v>201718</v>
      </c>
      <c r="B2230" s="325" t="s">
        <v>144</v>
      </c>
      <c r="C2230" s="325" t="s">
        <v>123</v>
      </c>
      <c r="D2230" s="325" t="s">
        <v>38</v>
      </c>
      <c r="E2230" s="325" t="s">
        <v>126</v>
      </c>
      <c r="F2230" s="325" t="s">
        <v>127</v>
      </c>
      <c r="G2230" s="325">
        <v>393</v>
      </c>
      <c r="H2230" s="325" t="s">
        <v>163</v>
      </c>
      <c r="I2230" s="325" t="s">
        <v>164</v>
      </c>
      <c r="J2230" s="325" t="str">
        <f t="shared" si="68"/>
        <v>CharSouth TynesideRoleMiddle managerRoleMiddle manager</v>
      </c>
      <c r="K2230" s="325" t="s">
        <v>486</v>
      </c>
      <c r="L2230" s="325" t="s">
        <v>489</v>
      </c>
      <c r="M2230" s="325" t="str">
        <f t="shared" si="69"/>
        <v>RoleMiddle manager</v>
      </c>
      <c r="N2230" s="325">
        <v>5.8</v>
      </c>
      <c r="O2230" s="325">
        <v>4.9000000000000004</v>
      </c>
      <c r="P2230" s="325">
        <v>6</v>
      </c>
      <c r="Q2230" s="325">
        <v>4.8</v>
      </c>
    </row>
    <row r="2231" spans="1:17" x14ac:dyDescent="0.25">
      <c r="A2231" s="325">
        <v>201718</v>
      </c>
      <c r="B2231" s="325" t="s">
        <v>144</v>
      </c>
      <c r="C2231" s="325" t="s">
        <v>123</v>
      </c>
      <c r="D2231" s="325" t="s">
        <v>38</v>
      </c>
      <c r="E2231" s="325" t="s">
        <v>126</v>
      </c>
      <c r="F2231" s="325" t="s">
        <v>127</v>
      </c>
      <c r="G2231" s="325">
        <v>393</v>
      </c>
      <c r="H2231" s="325" t="s">
        <v>163</v>
      </c>
      <c r="I2231" s="325" t="s">
        <v>164</v>
      </c>
      <c r="J2231" s="325" t="str">
        <f t="shared" si="68"/>
        <v>CharSouth TynesideRoleFirst line managerRoleFirst line manager</v>
      </c>
      <c r="K2231" s="325" t="s">
        <v>486</v>
      </c>
      <c r="L2231" s="325" t="s">
        <v>490</v>
      </c>
      <c r="M2231" s="325" t="str">
        <f t="shared" si="69"/>
        <v>RoleFirst line manager</v>
      </c>
      <c r="N2231" s="325">
        <v>13</v>
      </c>
      <c r="O2231" s="325">
        <v>11</v>
      </c>
      <c r="P2231" s="325">
        <v>13</v>
      </c>
      <c r="Q2231" s="325">
        <v>10.5</v>
      </c>
    </row>
    <row r="2232" spans="1:17" x14ac:dyDescent="0.25">
      <c r="A2232" s="325">
        <v>201718</v>
      </c>
      <c r="B2232" s="325" t="s">
        <v>144</v>
      </c>
      <c r="C2232" s="325" t="s">
        <v>123</v>
      </c>
      <c r="D2232" s="325" t="s">
        <v>38</v>
      </c>
      <c r="E2232" s="325" t="s">
        <v>126</v>
      </c>
      <c r="F2232" s="325" t="s">
        <v>127</v>
      </c>
      <c r="G2232" s="325">
        <v>393</v>
      </c>
      <c r="H2232" s="325" t="s">
        <v>163</v>
      </c>
      <c r="I2232" s="325" t="s">
        <v>164</v>
      </c>
      <c r="J2232" s="325" t="str">
        <f t="shared" si="68"/>
        <v>CharSouth TynesideRoleCase holderRoleCase holder</v>
      </c>
      <c r="K2232" s="325" t="s">
        <v>486</v>
      </c>
      <c r="L2232" s="325" t="s">
        <v>491</v>
      </c>
      <c r="M2232" s="325" t="str">
        <f t="shared" si="69"/>
        <v>RoleCase holder</v>
      </c>
      <c r="N2232" s="325">
        <v>54.5</v>
      </c>
      <c r="O2232" s="325">
        <v>46.3</v>
      </c>
      <c r="P2232" s="325">
        <v>58</v>
      </c>
      <c r="Q2232" s="325">
        <v>46.8</v>
      </c>
    </row>
    <row r="2233" spans="1:17" x14ac:dyDescent="0.25">
      <c r="A2233" s="325">
        <v>201718</v>
      </c>
      <c r="B2233" s="325" t="s">
        <v>144</v>
      </c>
      <c r="C2233" s="325" t="s">
        <v>123</v>
      </c>
      <c r="D2233" s="325" t="s">
        <v>38</v>
      </c>
      <c r="E2233" s="325" t="s">
        <v>126</v>
      </c>
      <c r="F2233" s="325" t="s">
        <v>127</v>
      </c>
      <c r="G2233" s="325">
        <v>393</v>
      </c>
      <c r="H2233" s="325" t="s">
        <v>163</v>
      </c>
      <c r="I2233" s="325" t="s">
        <v>164</v>
      </c>
      <c r="J2233" s="325" t="str">
        <f t="shared" si="68"/>
        <v>CharSouth TynesideRoleQualified without casesRoleQualified without cases</v>
      </c>
      <c r="K2233" s="325" t="s">
        <v>486</v>
      </c>
      <c r="L2233" s="325" t="s">
        <v>492</v>
      </c>
      <c r="M2233" s="325" t="str">
        <f t="shared" si="69"/>
        <v>RoleQualified without cases</v>
      </c>
      <c r="N2233" s="325">
        <v>29.5</v>
      </c>
      <c r="O2233" s="325">
        <v>25</v>
      </c>
      <c r="P2233" s="325">
        <v>30</v>
      </c>
      <c r="Q2233" s="325">
        <v>24.2</v>
      </c>
    </row>
    <row r="2234" spans="1:17" x14ac:dyDescent="0.25">
      <c r="A2234" s="325">
        <v>201718</v>
      </c>
      <c r="B2234" s="325" t="s">
        <v>144</v>
      </c>
      <c r="C2234" s="325" t="s">
        <v>123</v>
      </c>
      <c r="D2234" s="325" t="s">
        <v>38</v>
      </c>
      <c r="E2234" s="325" t="s">
        <v>126</v>
      </c>
      <c r="F2234" s="325" t="s">
        <v>127</v>
      </c>
      <c r="G2234" s="325">
        <v>808</v>
      </c>
      <c r="H2234" s="325" t="s">
        <v>165</v>
      </c>
      <c r="I2234" s="325" t="s">
        <v>166</v>
      </c>
      <c r="J2234" s="325" t="str">
        <f t="shared" si="68"/>
        <v>CharStockton-on-TeesRoleSenior managerRoleSenior manager</v>
      </c>
      <c r="K2234" s="325" t="s">
        <v>486</v>
      </c>
      <c r="L2234" s="325" t="s">
        <v>487</v>
      </c>
      <c r="M2234" s="325" t="str">
        <f t="shared" si="69"/>
        <v>RoleSenior manager</v>
      </c>
      <c r="N2234" s="325">
        <v>1</v>
      </c>
      <c r="O2234" s="325">
        <v>0.7</v>
      </c>
      <c r="P2234" s="325">
        <v>1</v>
      </c>
      <c r="Q2234" s="325">
        <v>0.6</v>
      </c>
    </row>
    <row r="2235" spans="1:17" x14ac:dyDescent="0.25">
      <c r="A2235" s="325">
        <v>201718</v>
      </c>
      <c r="B2235" s="325" t="s">
        <v>144</v>
      </c>
      <c r="C2235" s="325" t="s">
        <v>123</v>
      </c>
      <c r="D2235" s="325" t="s">
        <v>38</v>
      </c>
      <c r="E2235" s="325" t="s">
        <v>126</v>
      </c>
      <c r="F2235" s="325" t="s">
        <v>127</v>
      </c>
      <c r="G2235" s="325">
        <v>808</v>
      </c>
      <c r="H2235" s="325" t="s">
        <v>165</v>
      </c>
      <c r="I2235" s="325" t="s">
        <v>166</v>
      </c>
      <c r="J2235" s="325" t="str">
        <f t="shared" si="68"/>
        <v>CharStockton-on-TeesRoleSenior practitionerRoleSenior practitioner</v>
      </c>
      <c r="K2235" s="325" t="s">
        <v>486</v>
      </c>
      <c r="L2235" s="325" t="s">
        <v>488</v>
      </c>
      <c r="M2235" s="325" t="str">
        <f t="shared" si="69"/>
        <v>RoleSenior practitioner</v>
      </c>
      <c r="N2235" s="325">
        <v>15</v>
      </c>
      <c r="O2235" s="325">
        <v>10</v>
      </c>
      <c r="P2235" s="325">
        <v>15</v>
      </c>
      <c r="Q2235" s="325">
        <v>9.4</v>
      </c>
    </row>
    <row r="2236" spans="1:17" x14ac:dyDescent="0.25">
      <c r="A2236" s="325">
        <v>201718</v>
      </c>
      <c r="B2236" s="325" t="s">
        <v>144</v>
      </c>
      <c r="C2236" s="325" t="s">
        <v>123</v>
      </c>
      <c r="D2236" s="325" t="s">
        <v>38</v>
      </c>
      <c r="E2236" s="325" t="s">
        <v>126</v>
      </c>
      <c r="F2236" s="325" t="s">
        <v>127</v>
      </c>
      <c r="G2236" s="325">
        <v>808</v>
      </c>
      <c r="H2236" s="325" t="s">
        <v>165</v>
      </c>
      <c r="I2236" s="325" t="s">
        <v>166</v>
      </c>
      <c r="J2236" s="325" t="str">
        <f t="shared" si="68"/>
        <v>CharStockton-on-TeesRoleMiddle managerRoleMiddle manager</v>
      </c>
      <c r="K2236" s="325" t="s">
        <v>486</v>
      </c>
      <c r="L2236" s="325" t="s">
        <v>489</v>
      </c>
      <c r="M2236" s="325" t="str">
        <f t="shared" si="69"/>
        <v>RoleMiddle manager</v>
      </c>
      <c r="N2236" s="325">
        <v>10</v>
      </c>
      <c r="O2236" s="325">
        <v>6.6</v>
      </c>
      <c r="P2236" s="325">
        <v>10</v>
      </c>
      <c r="Q2236" s="325">
        <v>6.3</v>
      </c>
    </row>
    <row r="2237" spans="1:17" x14ac:dyDescent="0.25">
      <c r="A2237" s="325">
        <v>201718</v>
      </c>
      <c r="B2237" s="325" t="s">
        <v>144</v>
      </c>
      <c r="C2237" s="325" t="s">
        <v>123</v>
      </c>
      <c r="D2237" s="325" t="s">
        <v>38</v>
      </c>
      <c r="E2237" s="325" t="s">
        <v>126</v>
      </c>
      <c r="F2237" s="325" t="s">
        <v>127</v>
      </c>
      <c r="G2237" s="325">
        <v>808</v>
      </c>
      <c r="H2237" s="325" t="s">
        <v>165</v>
      </c>
      <c r="I2237" s="325" t="s">
        <v>166</v>
      </c>
      <c r="J2237" s="325" t="str">
        <f t="shared" si="68"/>
        <v>CharStockton-on-TeesRoleFirst line managerRoleFirst line manager</v>
      </c>
      <c r="K2237" s="325" t="s">
        <v>486</v>
      </c>
      <c r="L2237" s="325" t="s">
        <v>490</v>
      </c>
      <c r="M2237" s="325" t="str">
        <f t="shared" si="69"/>
        <v>RoleFirst line manager</v>
      </c>
      <c r="N2237" s="325">
        <v>19</v>
      </c>
      <c r="O2237" s="325">
        <v>12.6</v>
      </c>
      <c r="P2237" s="325">
        <v>19</v>
      </c>
      <c r="Q2237" s="325">
        <v>11.9</v>
      </c>
    </row>
    <row r="2238" spans="1:17" x14ac:dyDescent="0.25">
      <c r="A2238" s="325">
        <v>201718</v>
      </c>
      <c r="B2238" s="325" t="s">
        <v>144</v>
      </c>
      <c r="C2238" s="325" t="s">
        <v>123</v>
      </c>
      <c r="D2238" s="325" t="s">
        <v>38</v>
      </c>
      <c r="E2238" s="325" t="s">
        <v>126</v>
      </c>
      <c r="F2238" s="325" t="s">
        <v>127</v>
      </c>
      <c r="G2238" s="325">
        <v>808</v>
      </c>
      <c r="H2238" s="325" t="s">
        <v>165</v>
      </c>
      <c r="I2238" s="325" t="s">
        <v>166</v>
      </c>
      <c r="J2238" s="325" t="str">
        <f t="shared" si="68"/>
        <v>CharStockton-on-TeesRoleCase holderRoleCase holder</v>
      </c>
      <c r="K2238" s="325" t="s">
        <v>486</v>
      </c>
      <c r="L2238" s="325" t="s">
        <v>491</v>
      </c>
      <c r="M2238" s="325" t="str">
        <f t="shared" si="69"/>
        <v>RoleCase holder</v>
      </c>
      <c r="N2238" s="325">
        <v>95.2</v>
      </c>
      <c r="O2238" s="325">
        <v>63.2</v>
      </c>
      <c r="P2238" s="325">
        <v>102</v>
      </c>
      <c r="Q2238" s="325">
        <v>64.2</v>
      </c>
    </row>
    <row r="2239" spans="1:17" x14ac:dyDescent="0.25">
      <c r="A2239" s="325">
        <v>201718</v>
      </c>
      <c r="B2239" s="325" t="s">
        <v>144</v>
      </c>
      <c r="C2239" s="325" t="s">
        <v>123</v>
      </c>
      <c r="D2239" s="325" t="s">
        <v>38</v>
      </c>
      <c r="E2239" s="325" t="s">
        <v>126</v>
      </c>
      <c r="F2239" s="325" t="s">
        <v>127</v>
      </c>
      <c r="G2239" s="325">
        <v>808</v>
      </c>
      <c r="H2239" s="325" t="s">
        <v>165</v>
      </c>
      <c r="I2239" s="325" t="s">
        <v>166</v>
      </c>
      <c r="J2239" s="325" t="str">
        <f t="shared" si="68"/>
        <v>CharStockton-on-TeesRoleQualified without casesRoleQualified without cases</v>
      </c>
      <c r="K2239" s="325" t="s">
        <v>486</v>
      </c>
      <c r="L2239" s="325" t="s">
        <v>492</v>
      </c>
      <c r="M2239" s="325" t="str">
        <f t="shared" si="69"/>
        <v>RoleQualified without cases</v>
      </c>
      <c r="N2239" s="325">
        <v>10.4</v>
      </c>
      <c r="O2239" s="325">
        <v>6.9</v>
      </c>
      <c r="P2239" s="325">
        <v>12</v>
      </c>
      <c r="Q2239" s="325">
        <v>7.5</v>
      </c>
    </row>
    <row r="2240" spans="1:17" x14ac:dyDescent="0.25">
      <c r="A2240" s="325">
        <v>201718</v>
      </c>
      <c r="B2240" s="325" t="s">
        <v>144</v>
      </c>
      <c r="C2240" s="325" t="s">
        <v>123</v>
      </c>
      <c r="D2240" s="325" t="s">
        <v>38</v>
      </c>
      <c r="E2240" s="325" t="s">
        <v>126</v>
      </c>
      <c r="F2240" s="325" t="s">
        <v>127</v>
      </c>
      <c r="G2240" s="325">
        <v>394</v>
      </c>
      <c r="H2240" s="325" t="s">
        <v>167</v>
      </c>
      <c r="I2240" s="325" t="s">
        <v>168</v>
      </c>
      <c r="J2240" s="325" t="str">
        <f t="shared" si="68"/>
        <v>CharSunderlandRoleSenior managerRoleSenior manager</v>
      </c>
      <c r="K2240" s="325" t="s">
        <v>486</v>
      </c>
      <c r="L2240" s="325" t="s">
        <v>487</v>
      </c>
      <c r="M2240" s="325" t="str">
        <f t="shared" si="69"/>
        <v>RoleSenior manager</v>
      </c>
      <c r="N2240" s="325">
        <v>1</v>
      </c>
      <c r="O2240" s="325">
        <v>0.5</v>
      </c>
      <c r="P2240" s="325">
        <v>1</v>
      </c>
      <c r="Q2240" s="325">
        <v>0.5</v>
      </c>
    </row>
    <row r="2241" spans="1:17" x14ac:dyDescent="0.25">
      <c r="A2241" s="325">
        <v>201718</v>
      </c>
      <c r="B2241" s="325" t="s">
        <v>144</v>
      </c>
      <c r="C2241" s="325" t="s">
        <v>123</v>
      </c>
      <c r="D2241" s="325" t="s">
        <v>38</v>
      </c>
      <c r="E2241" s="325" t="s">
        <v>126</v>
      </c>
      <c r="F2241" s="325" t="s">
        <v>127</v>
      </c>
      <c r="G2241" s="325">
        <v>394</v>
      </c>
      <c r="H2241" s="325" t="s">
        <v>167</v>
      </c>
      <c r="I2241" s="325" t="s">
        <v>168</v>
      </c>
      <c r="J2241" s="325" t="str">
        <f t="shared" si="68"/>
        <v>CharSunderlandRoleSenior practitionerRoleSenior practitioner</v>
      </c>
      <c r="K2241" s="325" t="s">
        <v>486</v>
      </c>
      <c r="L2241" s="325" t="s">
        <v>488</v>
      </c>
      <c r="M2241" s="325" t="str">
        <f t="shared" si="69"/>
        <v>RoleSenior practitioner</v>
      </c>
      <c r="N2241" s="325">
        <v>27.5</v>
      </c>
      <c r="O2241" s="325">
        <v>14.7</v>
      </c>
      <c r="P2241" s="325">
        <v>31</v>
      </c>
      <c r="Q2241" s="325">
        <v>15.5</v>
      </c>
    </row>
    <row r="2242" spans="1:17" x14ac:dyDescent="0.25">
      <c r="A2242" s="325">
        <v>201718</v>
      </c>
      <c r="B2242" s="325" t="s">
        <v>144</v>
      </c>
      <c r="C2242" s="325" t="s">
        <v>123</v>
      </c>
      <c r="D2242" s="325" t="s">
        <v>38</v>
      </c>
      <c r="E2242" s="325" t="s">
        <v>126</v>
      </c>
      <c r="F2242" s="325" t="s">
        <v>127</v>
      </c>
      <c r="G2242" s="325">
        <v>394</v>
      </c>
      <c r="H2242" s="325" t="s">
        <v>167</v>
      </c>
      <c r="I2242" s="325" t="s">
        <v>168</v>
      </c>
      <c r="J2242" s="325" t="str">
        <f t="shared" si="68"/>
        <v>CharSunderlandRoleMiddle managerRoleMiddle manager</v>
      </c>
      <c r="K2242" s="325" t="s">
        <v>486</v>
      </c>
      <c r="L2242" s="325" t="s">
        <v>489</v>
      </c>
      <c r="M2242" s="325" t="str">
        <f t="shared" si="69"/>
        <v>RoleMiddle manager</v>
      </c>
      <c r="N2242" s="325">
        <v>1</v>
      </c>
      <c r="O2242" s="325">
        <v>0.5</v>
      </c>
      <c r="P2242" s="325">
        <v>1</v>
      </c>
      <c r="Q2242" s="325">
        <v>0.5</v>
      </c>
    </row>
    <row r="2243" spans="1:17" x14ac:dyDescent="0.25">
      <c r="A2243" s="325">
        <v>201718</v>
      </c>
      <c r="B2243" s="325" t="s">
        <v>144</v>
      </c>
      <c r="C2243" s="325" t="s">
        <v>123</v>
      </c>
      <c r="D2243" s="325" t="s">
        <v>38</v>
      </c>
      <c r="E2243" s="325" t="s">
        <v>126</v>
      </c>
      <c r="F2243" s="325" t="s">
        <v>127</v>
      </c>
      <c r="G2243" s="325">
        <v>394</v>
      </c>
      <c r="H2243" s="325" t="s">
        <v>167</v>
      </c>
      <c r="I2243" s="325" t="s">
        <v>168</v>
      </c>
      <c r="J2243" s="325" t="str">
        <f t="shared" ref="J2243:J2306" si="70">CONCATENATE("Char",I2243,K2243,L2243,M2243)</f>
        <v>CharSunderlandRoleFirst line managerRoleFirst line manager</v>
      </c>
      <c r="K2243" s="325" t="s">
        <v>486</v>
      </c>
      <c r="L2243" s="325" t="s">
        <v>490</v>
      </c>
      <c r="M2243" s="325" t="str">
        <f t="shared" ref="M2243:M2306" si="71">CONCATENATE(K2243,L2243,)</f>
        <v>RoleFirst line manager</v>
      </c>
      <c r="N2243" s="325">
        <v>22</v>
      </c>
      <c r="O2243" s="325">
        <v>11.8</v>
      </c>
      <c r="P2243" s="325">
        <v>22</v>
      </c>
      <c r="Q2243" s="325">
        <v>11</v>
      </c>
    </row>
    <row r="2244" spans="1:17" x14ac:dyDescent="0.25">
      <c r="A2244" s="325">
        <v>201718</v>
      </c>
      <c r="B2244" s="325" t="s">
        <v>144</v>
      </c>
      <c r="C2244" s="325" t="s">
        <v>123</v>
      </c>
      <c r="D2244" s="325" t="s">
        <v>38</v>
      </c>
      <c r="E2244" s="325" t="s">
        <v>126</v>
      </c>
      <c r="F2244" s="325" t="s">
        <v>127</v>
      </c>
      <c r="G2244" s="325">
        <v>394</v>
      </c>
      <c r="H2244" s="325" t="s">
        <v>167</v>
      </c>
      <c r="I2244" s="325" t="s">
        <v>168</v>
      </c>
      <c r="J2244" s="325" t="str">
        <f t="shared" si="70"/>
        <v>CharSunderlandRoleCase holderRoleCase holder</v>
      </c>
      <c r="K2244" s="325" t="s">
        <v>486</v>
      </c>
      <c r="L2244" s="325" t="s">
        <v>491</v>
      </c>
      <c r="M2244" s="325" t="str">
        <f t="shared" si="71"/>
        <v>RoleCase holder</v>
      </c>
      <c r="N2244" s="325">
        <v>93.7</v>
      </c>
      <c r="O2244" s="325">
        <v>50.1</v>
      </c>
      <c r="P2244" s="325">
        <v>97</v>
      </c>
      <c r="Q2244" s="325">
        <v>48.5</v>
      </c>
    </row>
    <row r="2245" spans="1:17" x14ac:dyDescent="0.25">
      <c r="A2245" s="325">
        <v>201718</v>
      </c>
      <c r="B2245" s="325" t="s">
        <v>144</v>
      </c>
      <c r="C2245" s="325" t="s">
        <v>123</v>
      </c>
      <c r="D2245" s="325" t="s">
        <v>38</v>
      </c>
      <c r="E2245" s="325" t="s">
        <v>126</v>
      </c>
      <c r="F2245" s="325" t="s">
        <v>127</v>
      </c>
      <c r="G2245" s="325">
        <v>394</v>
      </c>
      <c r="H2245" s="325" t="s">
        <v>167</v>
      </c>
      <c r="I2245" s="325" t="s">
        <v>168</v>
      </c>
      <c r="J2245" s="325" t="str">
        <f t="shared" si="70"/>
        <v>CharSunderlandRoleQualified without casesRoleQualified without cases</v>
      </c>
      <c r="K2245" s="325" t="s">
        <v>486</v>
      </c>
      <c r="L2245" s="325" t="s">
        <v>492</v>
      </c>
      <c r="M2245" s="325" t="str">
        <f t="shared" si="71"/>
        <v>RoleQualified without cases</v>
      </c>
      <c r="N2245" s="325">
        <v>41.9</v>
      </c>
      <c r="O2245" s="325">
        <v>22.4</v>
      </c>
      <c r="P2245" s="325">
        <v>48</v>
      </c>
      <c r="Q2245" s="325">
        <v>24</v>
      </c>
    </row>
    <row r="2246" spans="1:17" x14ac:dyDescent="0.25">
      <c r="A2246" s="325">
        <v>201718</v>
      </c>
      <c r="B2246" s="325" t="s">
        <v>144</v>
      </c>
      <c r="C2246" s="325" t="s">
        <v>123</v>
      </c>
      <c r="D2246" s="325" t="s">
        <v>38</v>
      </c>
      <c r="E2246" s="325" t="s">
        <v>128</v>
      </c>
      <c r="F2246" s="325" t="s">
        <v>129</v>
      </c>
      <c r="G2246" s="325">
        <v>889</v>
      </c>
      <c r="H2246" s="325" t="s">
        <v>169</v>
      </c>
      <c r="I2246" s="325" t="s">
        <v>170</v>
      </c>
      <c r="J2246" s="325" t="str">
        <f t="shared" si="70"/>
        <v>CharBlackburn with DarwenRoleSenior managerRoleSenior manager</v>
      </c>
      <c r="K2246" s="325" t="s">
        <v>486</v>
      </c>
      <c r="L2246" s="325" t="s">
        <v>487</v>
      </c>
      <c r="M2246" s="325" t="str">
        <f t="shared" si="71"/>
        <v>RoleSenior manager</v>
      </c>
      <c r="N2246" s="325">
        <v>1</v>
      </c>
      <c r="O2246" s="325">
        <v>0.8</v>
      </c>
      <c r="P2246" s="325">
        <v>1</v>
      </c>
      <c r="Q2246" s="325">
        <v>0.7</v>
      </c>
    </row>
    <row r="2247" spans="1:17" x14ac:dyDescent="0.25">
      <c r="A2247" s="325">
        <v>201718</v>
      </c>
      <c r="B2247" s="325" t="s">
        <v>144</v>
      </c>
      <c r="C2247" s="325" t="s">
        <v>123</v>
      </c>
      <c r="D2247" s="325" t="s">
        <v>38</v>
      </c>
      <c r="E2247" s="325" t="s">
        <v>128</v>
      </c>
      <c r="F2247" s="325" t="s">
        <v>129</v>
      </c>
      <c r="G2247" s="325">
        <v>889</v>
      </c>
      <c r="H2247" s="325" t="s">
        <v>169</v>
      </c>
      <c r="I2247" s="325" t="s">
        <v>170</v>
      </c>
      <c r="J2247" s="325" t="str">
        <f t="shared" si="70"/>
        <v>CharBlackburn with DarwenRoleSenior practitionerRoleSenior practitioner</v>
      </c>
      <c r="K2247" s="325" t="s">
        <v>486</v>
      </c>
      <c r="L2247" s="325" t="s">
        <v>488</v>
      </c>
      <c r="M2247" s="325" t="str">
        <f t="shared" si="71"/>
        <v>RoleSenior practitioner</v>
      </c>
      <c r="N2247" s="325">
        <v>15.8</v>
      </c>
      <c r="O2247" s="325">
        <v>12.5</v>
      </c>
      <c r="P2247" s="325">
        <v>16</v>
      </c>
      <c r="Q2247" s="325">
        <v>11.9</v>
      </c>
    </row>
    <row r="2248" spans="1:17" x14ac:dyDescent="0.25">
      <c r="A2248" s="325">
        <v>201718</v>
      </c>
      <c r="B2248" s="325" t="s">
        <v>144</v>
      </c>
      <c r="C2248" s="325" t="s">
        <v>123</v>
      </c>
      <c r="D2248" s="325" t="s">
        <v>38</v>
      </c>
      <c r="E2248" s="325" t="s">
        <v>128</v>
      </c>
      <c r="F2248" s="325" t="s">
        <v>129</v>
      </c>
      <c r="G2248" s="325">
        <v>889</v>
      </c>
      <c r="H2248" s="325" t="s">
        <v>169</v>
      </c>
      <c r="I2248" s="325" t="s">
        <v>170</v>
      </c>
      <c r="J2248" s="325" t="str">
        <f t="shared" si="70"/>
        <v>CharBlackburn with DarwenRoleMiddle managerRoleMiddle manager</v>
      </c>
      <c r="K2248" s="325" t="s">
        <v>486</v>
      </c>
      <c r="L2248" s="325" t="s">
        <v>489</v>
      </c>
      <c r="M2248" s="325" t="str">
        <f t="shared" si="71"/>
        <v>RoleMiddle manager</v>
      </c>
      <c r="N2248" s="325">
        <v>7</v>
      </c>
      <c r="O2248" s="325">
        <v>5.5</v>
      </c>
      <c r="P2248" s="325">
        <v>7</v>
      </c>
      <c r="Q2248" s="325">
        <v>5.2</v>
      </c>
    </row>
    <row r="2249" spans="1:17" x14ac:dyDescent="0.25">
      <c r="A2249" s="325">
        <v>201718</v>
      </c>
      <c r="B2249" s="325" t="s">
        <v>144</v>
      </c>
      <c r="C2249" s="325" t="s">
        <v>123</v>
      </c>
      <c r="D2249" s="325" t="s">
        <v>38</v>
      </c>
      <c r="E2249" s="325" t="s">
        <v>128</v>
      </c>
      <c r="F2249" s="325" t="s">
        <v>129</v>
      </c>
      <c r="G2249" s="325">
        <v>889</v>
      </c>
      <c r="H2249" s="325" t="s">
        <v>169</v>
      </c>
      <c r="I2249" s="325" t="s">
        <v>170</v>
      </c>
      <c r="J2249" s="325" t="str">
        <f t="shared" si="70"/>
        <v>CharBlackburn with DarwenRoleFirst line managerRoleFirst line manager</v>
      </c>
      <c r="K2249" s="325" t="s">
        <v>486</v>
      </c>
      <c r="L2249" s="325" t="s">
        <v>490</v>
      </c>
      <c r="M2249" s="325" t="str">
        <f t="shared" si="71"/>
        <v>RoleFirst line manager</v>
      </c>
      <c r="N2249" s="325">
        <v>21</v>
      </c>
      <c r="O2249" s="325">
        <v>16.600000000000001</v>
      </c>
      <c r="P2249" s="325">
        <v>21</v>
      </c>
      <c r="Q2249" s="325">
        <v>15.7</v>
      </c>
    </row>
    <row r="2250" spans="1:17" x14ac:dyDescent="0.25">
      <c r="A2250" s="325">
        <v>201718</v>
      </c>
      <c r="B2250" s="325" t="s">
        <v>144</v>
      </c>
      <c r="C2250" s="325" t="s">
        <v>123</v>
      </c>
      <c r="D2250" s="325" t="s">
        <v>38</v>
      </c>
      <c r="E2250" s="325" t="s">
        <v>128</v>
      </c>
      <c r="F2250" s="325" t="s">
        <v>129</v>
      </c>
      <c r="G2250" s="325">
        <v>889</v>
      </c>
      <c r="H2250" s="325" t="s">
        <v>169</v>
      </c>
      <c r="I2250" s="325" t="s">
        <v>170</v>
      </c>
      <c r="J2250" s="325" t="str">
        <f t="shared" si="70"/>
        <v>CharBlackburn with DarwenRoleCase holderRoleCase holder</v>
      </c>
      <c r="K2250" s="325" t="s">
        <v>486</v>
      </c>
      <c r="L2250" s="325" t="s">
        <v>491</v>
      </c>
      <c r="M2250" s="325" t="str">
        <f t="shared" si="71"/>
        <v>RoleCase holder</v>
      </c>
      <c r="N2250" s="325">
        <v>67.900000000000006</v>
      </c>
      <c r="O2250" s="325">
        <v>53.8</v>
      </c>
      <c r="P2250" s="325">
        <v>73</v>
      </c>
      <c r="Q2250" s="325">
        <v>54.5</v>
      </c>
    </row>
    <row r="2251" spans="1:17" x14ac:dyDescent="0.25">
      <c r="A2251" s="325">
        <v>201718</v>
      </c>
      <c r="B2251" s="325" t="s">
        <v>144</v>
      </c>
      <c r="C2251" s="325" t="s">
        <v>123</v>
      </c>
      <c r="D2251" s="325" t="s">
        <v>38</v>
      </c>
      <c r="E2251" s="325" t="s">
        <v>128</v>
      </c>
      <c r="F2251" s="325" t="s">
        <v>129</v>
      </c>
      <c r="G2251" s="325">
        <v>889</v>
      </c>
      <c r="H2251" s="325" t="s">
        <v>169</v>
      </c>
      <c r="I2251" s="325" t="s">
        <v>170</v>
      </c>
      <c r="J2251" s="325" t="str">
        <f t="shared" si="70"/>
        <v>CharBlackburn with DarwenRoleQualified without casesRoleQualified without cases</v>
      </c>
      <c r="K2251" s="325" t="s">
        <v>486</v>
      </c>
      <c r="L2251" s="325" t="s">
        <v>492</v>
      </c>
      <c r="M2251" s="325" t="str">
        <f t="shared" si="71"/>
        <v>RoleQualified without cases</v>
      </c>
      <c r="N2251" s="325">
        <v>13.6</v>
      </c>
      <c r="O2251" s="325">
        <v>10.8</v>
      </c>
      <c r="P2251" s="325">
        <v>16</v>
      </c>
      <c r="Q2251" s="325">
        <v>11.9</v>
      </c>
    </row>
    <row r="2252" spans="1:17" x14ac:dyDescent="0.25">
      <c r="A2252" s="325">
        <v>201718</v>
      </c>
      <c r="B2252" s="325" t="s">
        <v>144</v>
      </c>
      <c r="C2252" s="325" t="s">
        <v>123</v>
      </c>
      <c r="D2252" s="325" t="s">
        <v>38</v>
      </c>
      <c r="E2252" s="325" t="s">
        <v>128</v>
      </c>
      <c r="F2252" s="325" t="s">
        <v>129</v>
      </c>
      <c r="G2252" s="325">
        <v>890</v>
      </c>
      <c r="H2252" s="325" t="s">
        <v>171</v>
      </c>
      <c r="I2252" s="325" t="s">
        <v>172</v>
      </c>
      <c r="J2252" s="325" t="str">
        <f t="shared" si="70"/>
        <v>CharBlackpoolRoleSenior managerRoleSenior manager</v>
      </c>
      <c r="K2252" s="325" t="s">
        <v>486</v>
      </c>
      <c r="L2252" s="325" t="s">
        <v>487</v>
      </c>
      <c r="M2252" s="325" t="str">
        <f t="shared" si="71"/>
        <v>RoleSenior manager</v>
      </c>
      <c r="N2252" s="325">
        <v>1</v>
      </c>
      <c r="O2252" s="325">
        <v>0.7</v>
      </c>
      <c r="P2252" s="325">
        <v>1</v>
      </c>
      <c r="Q2252" s="325">
        <v>0.7</v>
      </c>
    </row>
    <row r="2253" spans="1:17" x14ac:dyDescent="0.25">
      <c r="A2253" s="325">
        <v>201718</v>
      </c>
      <c r="B2253" s="325" t="s">
        <v>144</v>
      </c>
      <c r="C2253" s="325" t="s">
        <v>123</v>
      </c>
      <c r="D2253" s="325" t="s">
        <v>38</v>
      </c>
      <c r="E2253" s="325" t="s">
        <v>128</v>
      </c>
      <c r="F2253" s="325" t="s">
        <v>129</v>
      </c>
      <c r="G2253" s="325">
        <v>890</v>
      </c>
      <c r="H2253" s="325" t="s">
        <v>171</v>
      </c>
      <c r="I2253" s="325" t="s">
        <v>172</v>
      </c>
      <c r="J2253" s="325" t="str">
        <f t="shared" si="70"/>
        <v>CharBlackpoolRoleSenior practitionerRoleSenior practitioner</v>
      </c>
      <c r="K2253" s="325" t="s">
        <v>486</v>
      </c>
      <c r="L2253" s="325" t="s">
        <v>488</v>
      </c>
      <c r="M2253" s="325" t="str">
        <f t="shared" si="71"/>
        <v>RoleSenior practitioner</v>
      </c>
      <c r="N2253" s="325">
        <v>12.6</v>
      </c>
      <c r="O2253" s="325">
        <v>9.1</v>
      </c>
      <c r="P2253" s="325">
        <v>13</v>
      </c>
      <c r="Q2253" s="325">
        <v>8.8000000000000007</v>
      </c>
    </row>
    <row r="2254" spans="1:17" x14ac:dyDescent="0.25">
      <c r="A2254" s="325">
        <v>201718</v>
      </c>
      <c r="B2254" s="325" t="s">
        <v>144</v>
      </c>
      <c r="C2254" s="325" t="s">
        <v>123</v>
      </c>
      <c r="D2254" s="325" t="s">
        <v>38</v>
      </c>
      <c r="E2254" s="325" t="s">
        <v>128</v>
      </c>
      <c r="F2254" s="325" t="s">
        <v>129</v>
      </c>
      <c r="G2254" s="325">
        <v>890</v>
      </c>
      <c r="H2254" s="325" t="s">
        <v>171</v>
      </c>
      <c r="I2254" s="325" t="s">
        <v>172</v>
      </c>
      <c r="J2254" s="325" t="str">
        <f t="shared" si="70"/>
        <v>CharBlackpoolRoleMiddle managerRoleMiddle manager</v>
      </c>
      <c r="K2254" s="325" t="s">
        <v>486</v>
      </c>
      <c r="L2254" s="325" t="s">
        <v>489</v>
      </c>
      <c r="M2254" s="325" t="str">
        <f t="shared" si="71"/>
        <v>RoleMiddle manager</v>
      </c>
      <c r="N2254" s="325">
        <v>5.9</v>
      </c>
      <c r="O2254" s="325">
        <v>4.2</v>
      </c>
      <c r="P2254" s="325">
        <v>7</v>
      </c>
      <c r="Q2254" s="325">
        <v>4.8</v>
      </c>
    </row>
    <row r="2255" spans="1:17" x14ac:dyDescent="0.25">
      <c r="A2255" s="325">
        <v>201718</v>
      </c>
      <c r="B2255" s="325" t="s">
        <v>144</v>
      </c>
      <c r="C2255" s="325" t="s">
        <v>123</v>
      </c>
      <c r="D2255" s="325" t="s">
        <v>38</v>
      </c>
      <c r="E2255" s="325" t="s">
        <v>128</v>
      </c>
      <c r="F2255" s="325" t="s">
        <v>129</v>
      </c>
      <c r="G2255" s="325">
        <v>890</v>
      </c>
      <c r="H2255" s="325" t="s">
        <v>171</v>
      </c>
      <c r="I2255" s="325" t="s">
        <v>172</v>
      </c>
      <c r="J2255" s="325" t="str">
        <f t="shared" si="70"/>
        <v>CharBlackpoolRoleFirst line managerRoleFirst line manager</v>
      </c>
      <c r="K2255" s="325" t="s">
        <v>486</v>
      </c>
      <c r="L2255" s="325" t="s">
        <v>490</v>
      </c>
      <c r="M2255" s="325" t="str">
        <f t="shared" si="71"/>
        <v>RoleFirst line manager</v>
      </c>
      <c r="N2255" s="325">
        <v>18.3</v>
      </c>
      <c r="O2255" s="325">
        <v>13.2</v>
      </c>
      <c r="P2255" s="325">
        <v>19</v>
      </c>
      <c r="Q2255" s="325">
        <v>12.9</v>
      </c>
    </row>
    <row r="2256" spans="1:17" x14ac:dyDescent="0.25">
      <c r="A2256" s="325">
        <v>201718</v>
      </c>
      <c r="B2256" s="325" t="s">
        <v>144</v>
      </c>
      <c r="C2256" s="325" t="s">
        <v>123</v>
      </c>
      <c r="D2256" s="325" t="s">
        <v>38</v>
      </c>
      <c r="E2256" s="325" t="s">
        <v>128</v>
      </c>
      <c r="F2256" s="325" t="s">
        <v>129</v>
      </c>
      <c r="G2256" s="325">
        <v>890</v>
      </c>
      <c r="H2256" s="325" t="s">
        <v>171</v>
      </c>
      <c r="I2256" s="325" t="s">
        <v>172</v>
      </c>
      <c r="J2256" s="325" t="str">
        <f t="shared" si="70"/>
        <v>CharBlackpoolRoleCase holderRoleCase holder</v>
      </c>
      <c r="K2256" s="325" t="s">
        <v>486</v>
      </c>
      <c r="L2256" s="325" t="s">
        <v>491</v>
      </c>
      <c r="M2256" s="325" t="str">
        <f t="shared" si="71"/>
        <v>RoleCase holder</v>
      </c>
      <c r="N2256" s="325">
        <v>73.099999999999994</v>
      </c>
      <c r="O2256" s="325">
        <v>52.6</v>
      </c>
      <c r="P2256" s="325">
        <v>78</v>
      </c>
      <c r="Q2256" s="325">
        <v>53.1</v>
      </c>
    </row>
    <row r="2257" spans="1:17" x14ac:dyDescent="0.25">
      <c r="A2257" s="325">
        <v>201718</v>
      </c>
      <c r="B2257" s="325" t="s">
        <v>144</v>
      </c>
      <c r="C2257" s="325" t="s">
        <v>123</v>
      </c>
      <c r="D2257" s="325" t="s">
        <v>38</v>
      </c>
      <c r="E2257" s="325" t="s">
        <v>128</v>
      </c>
      <c r="F2257" s="325" t="s">
        <v>129</v>
      </c>
      <c r="G2257" s="325">
        <v>890</v>
      </c>
      <c r="H2257" s="325" t="s">
        <v>171</v>
      </c>
      <c r="I2257" s="325" t="s">
        <v>172</v>
      </c>
      <c r="J2257" s="325" t="str">
        <f t="shared" si="70"/>
        <v>CharBlackpoolRoleQualified without casesRoleQualified without cases</v>
      </c>
      <c r="K2257" s="325" t="s">
        <v>486</v>
      </c>
      <c r="L2257" s="325" t="s">
        <v>492</v>
      </c>
      <c r="M2257" s="325" t="str">
        <f t="shared" si="71"/>
        <v>RoleQualified without cases</v>
      </c>
      <c r="N2257" s="325">
        <v>28</v>
      </c>
      <c r="O2257" s="325">
        <v>20.100000000000001</v>
      </c>
      <c r="P2257" s="325">
        <v>29</v>
      </c>
      <c r="Q2257" s="325">
        <v>19.7</v>
      </c>
    </row>
    <row r="2258" spans="1:17" x14ac:dyDescent="0.25">
      <c r="A2258" s="325">
        <v>201718</v>
      </c>
      <c r="B2258" s="325" t="s">
        <v>144</v>
      </c>
      <c r="C2258" s="325" t="s">
        <v>123</v>
      </c>
      <c r="D2258" s="325" t="s">
        <v>38</v>
      </c>
      <c r="E2258" s="325" t="s">
        <v>128</v>
      </c>
      <c r="F2258" s="325" t="s">
        <v>129</v>
      </c>
      <c r="G2258" s="325">
        <v>350</v>
      </c>
      <c r="H2258" s="325" t="s">
        <v>173</v>
      </c>
      <c r="I2258" s="325" t="s">
        <v>174</v>
      </c>
      <c r="J2258" s="325" t="str">
        <f t="shared" si="70"/>
        <v>CharBoltonRoleSenior managerRoleSenior manager</v>
      </c>
      <c r="K2258" s="325" t="s">
        <v>486</v>
      </c>
      <c r="L2258" s="325" t="s">
        <v>487</v>
      </c>
      <c r="M2258" s="325" t="str">
        <f t="shared" si="71"/>
        <v>RoleSenior manager</v>
      </c>
      <c r="N2258" s="325">
        <v>0</v>
      </c>
      <c r="O2258" s="325">
        <v>0</v>
      </c>
      <c r="P2258" s="325">
        <v>0</v>
      </c>
      <c r="Q2258" s="325">
        <v>0</v>
      </c>
    </row>
    <row r="2259" spans="1:17" x14ac:dyDescent="0.25">
      <c r="A2259" s="325">
        <v>201718</v>
      </c>
      <c r="B2259" s="325" t="s">
        <v>144</v>
      </c>
      <c r="C2259" s="325" t="s">
        <v>123</v>
      </c>
      <c r="D2259" s="325" t="s">
        <v>38</v>
      </c>
      <c r="E2259" s="325" t="s">
        <v>128</v>
      </c>
      <c r="F2259" s="325" t="s">
        <v>129</v>
      </c>
      <c r="G2259" s="325">
        <v>350</v>
      </c>
      <c r="H2259" s="325" t="s">
        <v>173</v>
      </c>
      <c r="I2259" s="325" t="s">
        <v>174</v>
      </c>
      <c r="J2259" s="325" t="str">
        <f t="shared" si="70"/>
        <v>CharBoltonRoleSenior practitionerRoleSenior practitioner</v>
      </c>
      <c r="K2259" s="325" t="s">
        <v>486</v>
      </c>
      <c r="L2259" s="325" t="s">
        <v>488</v>
      </c>
      <c r="M2259" s="325" t="str">
        <f t="shared" si="71"/>
        <v>RoleSenior practitioner</v>
      </c>
      <c r="N2259" s="325">
        <v>10</v>
      </c>
      <c r="O2259" s="325">
        <v>5.5</v>
      </c>
      <c r="P2259" s="325">
        <v>10</v>
      </c>
      <c r="Q2259" s="325">
        <v>5</v>
      </c>
    </row>
    <row r="2260" spans="1:17" x14ac:dyDescent="0.25">
      <c r="A2260" s="325">
        <v>201718</v>
      </c>
      <c r="B2260" s="325" t="s">
        <v>144</v>
      </c>
      <c r="C2260" s="325" t="s">
        <v>123</v>
      </c>
      <c r="D2260" s="325" t="s">
        <v>38</v>
      </c>
      <c r="E2260" s="325" t="s">
        <v>128</v>
      </c>
      <c r="F2260" s="325" t="s">
        <v>129</v>
      </c>
      <c r="G2260" s="325">
        <v>350</v>
      </c>
      <c r="H2260" s="325" t="s">
        <v>173</v>
      </c>
      <c r="I2260" s="325" t="s">
        <v>174</v>
      </c>
      <c r="J2260" s="325" t="str">
        <f t="shared" si="70"/>
        <v>CharBoltonRoleMiddle managerRoleMiddle manager</v>
      </c>
      <c r="K2260" s="325" t="s">
        <v>486</v>
      </c>
      <c r="L2260" s="325" t="s">
        <v>489</v>
      </c>
      <c r="M2260" s="325" t="str">
        <f t="shared" si="71"/>
        <v>RoleMiddle manager</v>
      </c>
      <c r="N2260" s="325">
        <v>8</v>
      </c>
      <c r="O2260" s="325">
        <v>4.4000000000000004</v>
      </c>
      <c r="P2260" s="325">
        <v>8</v>
      </c>
      <c r="Q2260" s="325">
        <v>4</v>
      </c>
    </row>
    <row r="2261" spans="1:17" x14ac:dyDescent="0.25">
      <c r="A2261" s="325">
        <v>201718</v>
      </c>
      <c r="B2261" s="325" t="s">
        <v>144</v>
      </c>
      <c r="C2261" s="325" t="s">
        <v>123</v>
      </c>
      <c r="D2261" s="325" t="s">
        <v>38</v>
      </c>
      <c r="E2261" s="325" t="s">
        <v>128</v>
      </c>
      <c r="F2261" s="325" t="s">
        <v>129</v>
      </c>
      <c r="G2261" s="325">
        <v>350</v>
      </c>
      <c r="H2261" s="325" t="s">
        <v>173</v>
      </c>
      <c r="I2261" s="325" t="s">
        <v>174</v>
      </c>
      <c r="J2261" s="325" t="str">
        <f t="shared" si="70"/>
        <v>CharBoltonRoleFirst line managerRoleFirst line manager</v>
      </c>
      <c r="K2261" s="325" t="s">
        <v>486</v>
      </c>
      <c r="L2261" s="325" t="s">
        <v>490</v>
      </c>
      <c r="M2261" s="325" t="str">
        <f t="shared" si="71"/>
        <v>RoleFirst line manager</v>
      </c>
      <c r="N2261" s="325">
        <v>22.6</v>
      </c>
      <c r="O2261" s="325">
        <v>12.4</v>
      </c>
      <c r="P2261" s="325">
        <v>24</v>
      </c>
      <c r="Q2261" s="325">
        <v>12.1</v>
      </c>
    </row>
    <row r="2262" spans="1:17" x14ac:dyDescent="0.25">
      <c r="A2262" s="325">
        <v>201718</v>
      </c>
      <c r="B2262" s="325" t="s">
        <v>144</v>
      </c>
      <c r="C2262" s="325" t="s">
        <v>123</v>
      </c>
      <c r="D2262" s="325" t="s">
        <v>38</v>
      </c>
      <c r="E2262" s="325" t="s">
        <v>128</v>
      </c>
      <c r="F2262" s="325" t="s">
        <v>129</v>
      </c>
      <c r="G2262" s="325">
        <v>350</v>
      </c>
      <c r="H2262" s="325" t="s">
        <v>173</v>
      </c>
      <c r="I2262" s="325" t="s">
        <v>174</v>
      </c>
      <c r="J2262" s="325" t="str">
        <f t="shared" si="70"/>
        <v>CharBoltonRoleCase holderRoleCase holder</v>
      </c>
      <c r="K2262" s="325" t="s">
        <v>486</v>
      </c>
      <c r="L2262" s="325" t="s">
        <v>491</v>
      </c>
      <c r="M2262" s="325" t="str">
        <f t="shared" si="71"/>
        <v>RoleCase holder</v>
      </c>
      <c r="N2262" s="325">
        <v>89.2</v>
      </c>
      <c r="O2262" s="325">
        <v>48.8</v>
      </c>
      <c r="P2262" s="325">
        <v>96</v>
      </c>
      <c r="Q2262" s="325">
        <v>48.2</v>
      </c>
    </row>
    <row r="2263" spans="1:17" x14ac:dyDescent="0.25">
      <c r="A2263" s="325">
        <v>201718</v>
      </c>
      <c r="B2263" s="325" t="s">
        <v>144</v>
      </c>
      <c r="C2263" s="325" t="s">
        <v>123</v>
      </c>
      <c r="D2263" s="325" t="s">
        <v>38</v>
      </c>
      <c r="E2263" s="325" t="s">
        <v>128</v>
      </c>
      <c r="F2263" s="325" t="s">
        <v>129</v>
      </c>
      <c r="G2263" s="325">
        <v>350</v>
      </c>
      <c r="H2263" s="325" t="s">
        <v>173</v>
      </c>
      <c r="I2263" s="325" t="s">
        <v>174</v>
      </c>
      <c r="J2263" s="325" t="str">
        <f t="shared" si="70"/>
        <v>CharBoltonRoleQualified without casesRoleQualified without cases</v>
      </c>
      <c r="K2263" s="325" t="s">
        <v>486</v>
      </c>
      <c r="L2263" s="325" t="s">
        <v>492</v>
      </c>
      <c r="M2263" s="325" t="str">
        <f t="shared" si="71"/>
        <v>RoleQualified without cases</v>
      </c>
      <c r="N2263" s="325">
        <v>53</v>
      </c>
      <c r="O2263" s="325">
        <v>29</v>
      </c>
      <c r="P2263" s="325">
        <v>61</v>
      </c>
      <c r="Q2263" s="325">
        <v>30.7</v>
      </c>
    </row>
    <row r="2264" spans="1:17" x14ac:dyDescent="0.25">
      <c r="A2264" s="325">
        <v>201718</v>
      </c>
      <c r="B2264" s="325" t="s">
        <v>144</v>
      </c>
      <c r="C2264" s="325" t="s">
        <v>123</v>
      </c>
      <c r="D2264" s="325" t="s">
        <v>38</v>
      </c>
      <c r="E2264" s="325" t="s">
        <v>128</v>
      </c>
      <c r="F2264" s="325" t="s">
        <v>129</v>
      </c>
      <c r="G2264" s="325">
        <v>351</v>
      </c>
      <c r="H2264" s="325" t="s">
        <v>175</v>
      </c>
      <c r="I2264" s="325" t="s">
        <v>176</v>
      </c>
      <c r="J2264" s="325" t="str">
        <f t="shared" si="70"/>
        <v>CharBuryRoleSenior managerRoleSenior manager</v>
      </c>
      <c r="K2264" s="325" t="s">
        <v>486</v>
      </c>
      <c r="L2264" s="325" t="s">
        <v>487</v>
      </c>
      <c r="M2264" s="325" t="str">
        <f t="shared" si="71"/>
        <v>RoleSenior manager</v>
      </c>
      <c r="N2264" s="325">
        <v>1</v>
      </c>
      <c r="O2264" s="325">
        <v>0.9</v>
      </c>
      <c r="P2264" s="325">
        <v>1</v>
      </c>
      <c r="Q2264" s="325">
        <v>0.8</v>
      </c>
    </row>
    <row r="2265" spans="1:17" x14ac:dyDescent="0.25">
      <c r="A2265" s="325">
        <v>201718</v>
      </c>
      <c r="B2265" s="325" t="s">
        <v>144</v>
      </c>
      <c r="C2265" s="325" t="s">
        <v>123</v>
      </c>
      <c r="D2265" s="325" t="s">
        <v>38</v>
      </c>
      <c r="E2265" s="325" t="s">
        <v>128</v>
      </c>
      <c r="F2265" s="325" t="s">
        <v>129</v>
      </c>
      <c r="G2265" s="325">
        <v>351</v>
      </c>
      <c r="H2265" s="325" t="s">
        <v>175</v>
      </c>
      <c r="I2265" s="325" t="s">
        <v>176</v>
      </c>
      <c r="J2265" s="325" t="str">
        <f t="shared" si="70"/>
        <v>CharBuryRoleSenior practitionerRoleSenior practitioner</v>
      </c>
      <c r="K2265" s="325" t="s">
        <v>486</v>
      </c>
      <c r="L2265" s="325" t="s">
        <v>488</v>
      </c>
      <c r="M2265" s="325" t="str">
        <f t="shared" si="71"/>
        <v>RoleSenior practitioner</v>
      </c>
      <c r="N2265" s="325">
        <v>13.5</v>
      </c>
      <c r="O2265" s="325">
        <v>12</v>
      </c>
      <c r="P2265" s="325">
        <v>14</v>
      </c>
      <c r="Q2265" s="325">
        <v>11.8</v>
      </c>
    </row>
    <row r="2266" spans="1:17" x14ac:dyDescent="0.25">
      <c r="A2266" s="325">
        <v>201718</v>
      </c>
      <c r="B2266" s="325" t="s">
        <v>144</v>
      </c>
      <c r="C2266" s="325" t="s">
        <v>123</v>
      </c>
      <c r="D2266" s="325" t="s">
        <v>38</v>
      </c>
      <c r="E2266" s="325" t="s">
        <v>128</v>
      </c>
      <c r="F2266" s="325" t="s">
        <v>129</v>
      </c>
      <c r="G2266" s="325">
        <v>351</v>
      </c>
      <c r="H2266" s="325" t="s">
        <v>175</v>
      </c>
      <c r="I2266" s="325" t="s">
        <v>176</v>
      </c>
      <c r="J2266" s="325" t="str">
        <f t="shared" si="70"/>
        <v>CharBuryRoleMiddle managerRoleMiddle manager</v>
      </c>
      <c r="K2266" s="325" t="s">
        <v>486</v>
      </c>
      <c r="L2266" s="325" t="s">
        <v>489</v>
      </c>
      <c r="M2266" s="325" t="str">
        <f t="shared" si="71"/>
        <v>RoleMiddle manager</v>
      </c>
      <c r="N2266" s="325">
        <v>4</v>
      </c>
      <c r="O2266" s="325">
        <v>3.5</v>
      </c>
      <c r="P2266" s="325">
        <v>4</v>
      </c>
      <c r="Q2266" s="325">
        <v>3.4</v>
      </c>
    </row>
    <row r="2267" spans="1:17" x14ac:dyDescent="0.25">
      <c r="A2267" s="325">
        <v>201718</v>
      </c>
      <c r="B2267" s="325" t="s">
        <v>144</v>
      </c>
      <c r="C2267" s="325" t="s">
        <v>123</v>
      </c>
      <c r="D2267" s="325" t="s">
        <v>38</v>
      </c>
      <c r="E2267" s="325" t="s">
        <v>128</v>
      </c>
      <c r="F2267" s="325" t="s">
        <v>129</v>
      </c>
      <c r="G2267" s="325">
        <v>351</v>
      </c>
      <c r="H2267" s="325" t="s">
        <v>175</v>
      </c>
      <c r="I2267" s="325" t="s">
        <v>176</v>
      </c>
      <c r="J2267" s="325" t="str">
        <f t="shared" si="70"/>
        <v>CharBuryRoleFirst line managerRoleFirst line manager</v>
      </c>
      <c r="K2267" s="325" t="s">
        <v>486</v>
      </c>
      <c r="L2267" s="325" t="s">
        <v>490</v>
      </c>
      <c r="M2267" s="325" t="str">
        <f t="shared" si="71"/>
        <v>RoleFirst line manager</v>
      </c>
      <c r="N2267" s="325">
        <v>15</v>
      </c>
      <c r="O2267" s="325">
        <v>13.3</v>
      </c>
      <c r="P2267" s="325">
        <v>15</v>
      </c>
      <c r="Q2267" s="325">
        <v>12.6</v>
      </c>
    </row>
    <row r="2268" spans="1:17" x14ac:dyDescent="0.25">
      <c r="A2268" s="325">
        <v>201718</v>
      </c>
      <c r="B2268" s="325" t="s">
        <v>144</v>
      </c>
      <c r="C2268" s="325" t="s">
        <v>123</v>
      </c>
      <c r="D2268" s="325" t="s">
        <v>38</v>
      </c>
      <c r="E2268" s="325" t="s">
        <v>128</v>
      </c>
      <c r="F2268" s="325" t="s">
        <v>129</v>
      </c>
      <c r="G2268" s="325">
        <v>351</v>
      </c>
      <c r="H2268" s="325" t="s">
        <v>175</v>
      </c>
      <c r="I2268" s="325" t="s">
        <v>176</v>
      </c>
      <c r="J2268" s="325" t="str">
        <f t="shared" si="70"/>
        <v>CharBuryRoleCase holderRoleCase holder</v>
      </c>
      <c r="K2268" s="325" t="s">
        <v>486</v>
      </c>
      <c r="L2268" s="325" t="s">
        <v>491</v>
      </c>
      <c r="M2268" s="325" t="str">
        <f t="shared" si="71"/>
        <v>RoleCase holder</v>
      </c>
      <c r="N2268" s="325">
        <v>73.400000000000006</v>
      </c>
      <c r="O2268" s="325">
        <v>65</v>
      </c>
      <c r="P2268" s="325">
        <v>79</v>
      </c>
      <c r="Q2268" s="325">
        <v>66.400000000000006</v>
      </c>
    </row>
    <row r="2269" spans="1:17" x14ac:dyDescent="0.25">
      <c r="A2269" s="325">
        <v>201718</v>
      </c>
      <c r="B2269" s="325" t="s">
        <v>144</v>
      </c>
      <c r="C2269" s="325" t="s">
        <v>123</v>
      </c>
      <c r="D2269" s="325" t="s">
        <v>38</v>
      </c>
      <c r="E2269" s="325" t="s">
        <v>128</v>
      </c>
      <c r="F2269" s="325" t="s">
        <v>129</v>
      </c>
      <c r="G2269" s="325">
        <v>351</v>
      </c>
      <c r="H2269" s="325" t="s">
        <v>175</v>
      </c>
      <c r="I2269" s="325" t="s">
        <v>176</v>
      </c>
      <c r="J2269" s="325" t="str">
        <f t="shared" si="70"/>
        <v>CharBuryRoleQualified without casesRoleQualified without cases</v>
      </c>
      <c r="K2269" s="325" t="s">
        <v>486</v>
      </c>
      <c r="L2269" s="325" t="s">
        <v>492</v>
      </c>
      <c r="M2269" s="325" t="str">
        <f t="shared" si="71"/>
        <v>RoleQualified without cases</v>
      </c>
      <c r="N2269" s="325">
        <v>6</v>
      </c>
      <c r="O2269" s="325">
        <v>5.3</v>
      </c>
      <c r="P2269" s="325">
        <v>6</v>
      </c>
      <c r="Q2269" s="325">
        <v>5</v>
      </c>
    </row>
    <row r="2270" spans="1:17" x14ac:dyDescent="0.25">
      <c r="A2270" s="325">
        <v>201718</v>
      </c>
      <c r="B2270" s="325" t="s">
        <v>144</v>
      </c>
      <c r="C2270" s="325" t="s">
        <v>123</v>
      </c>
      <c r="D2270" s="325" t="s">
        <v>38</v>
      </c>
      <c r="E2270" s="325" t="s">
        <v>128</v>
      </c>
      <c r="F2270" s="325" t="s">
        <v>129</v>
      </c>
      <c r="G2270" s="325">
        <v>895</v>
      </c>
      <c r="H2270" s="325" t="s">
        <v>177</v>
      </c>
      <c r="I2270" s="325" t="s">
        <v>178</v>
      </c>
      <c r="J2270" s="325" t="str">
        <f t="shared" si="70"/>
        <v>CharCheshire EastRoleSenior managerRoleSenior manager</v>
      </c>
      <c r="K2270" s="325" t="s">
        <v>486</v>
      </c>
      <c r="L2270" s="325" t="s">
        <v>487</v>
      </c>
      <c r="M2270" s="325" t="str">
        <f t="shared" si="71"/>
        <v>RoleSenior manager</v>
      </c>
      <c r="N2270" s="325">
        <v>4</v>
      </c>
      <c r="O2270" s="325">
        <v>2.6</v>
      </c>
      <c r="P2270" s="325">
        <v>4</v>
      </c>
      <c r="Q2270" s="325">
        <v>2.4</v>
      </c>
    </row>
    <row r="2271" spans="1:17" x14ac:dyDescent="0.25">
      <c r="A2271" s="325">
        <v>201718</v>
      </c>
      <c r="B2271" s="325" t="s">
        <v>144</v>
      </c>
      <c r="C2271" s="325" t="s">
        <v>123</v>
      </c>
      <c r="D2271" s="325" t="s">
        <v>38</v>
      </c>
      <c r="E2271" s="325" t="s">
        <v>128</v>
      </c>
      <c r="F2271" s="325" t="s">
        <v>129</v>
      </c>
      <c r="G2271" s="325">
        <v>895</v>
      </c>
      <c r="H2271" s="325" t="s">
        <v>177</v>
      </c>
      <c r="I2271" s="325" t="s">
        <v>178</v>
      </c>
      <c r="J2271" s="325" t="str">
        <f t="shared" si="70"/>
        <v>CharCheshire EastRoleSenior practitionerRoleSenior practitioner</v>
      </c>
      <c r="K2271" s="325" t="s">
        <v>486</v>
      </c>
      <c r="L2271" s="325" t="s">
        <v>488</v>
      </c>
      <c r="M2271" s="325" t="str">
        <f t="shared" si="71"/>
        <v>RoleSenior practitioner</v>
      </c>
      <c r="N2271" s="325">
        <v>20.9</v>
      </c>
      <c r="O2271" s="325">
        <v>13.3</v>
      </c>
      <c r="P2271" s="325">
        <v>24</v>
      </c>
      <c r="Q2271" s="325">
        <v>14.3</v>
      </c>
    </row>
    <row r="2272" spans="1:17" x14ac:dyDescent="0.25">
      <c r="A2272" s="325">
        <v>201718</v>
      </c>
      <c r="B2272" s="325" t="s">
        <v>144</v>
      </c>
      <c r="C2272" s="325" t="s">
        <v>123</v>
      </c>
      <c r="D2272" s="325" t="s">
        <v>38</v>
      </c>
      <c r="E2272" s="325" t="s">
        <v>128</v>
      </c>
      <c r="F2272" s="325" t="s">
        <v>129</v>
      </c>
      <c r="G2272" s="325">
        <v>895</v>
      </c>
      <c r="H2272" s="325" t="s">
        <v>177</v>
      </c>
      <c r="I2272" s="325" t="s">
        <v>178</v>
      </c>
      <c r="J2272" s="325" t="str">
        <f t="shared" si="70"/>
        <v>CharCheshire EastRoleMiddle managerRoleMiddle manager</v>
      </c>
      <c r="K2272" s="325" t="s">
        <v>486</v>
      </c>
      <c r="L2272" s="325" t="s">
        <v>489</v>
      </c>
      <c r="M2272" s="325" t="str">
        <f t="shared" si="71"/>
        <v>RoleMiddle manager</v>
      </c>
      <c r="N2272" s="325">
        <v>9</v>
      </c>
      <c r="O2272" s="325">
        <v>5.7</v>
      </c>
      <c r="P2272" s="325">
        <v>9</v>
      </c>
      <c r="Q2272" s="325">
        <v>5.4</v>
      </c>
    </row>
    <row r="2273" spans="1:17" x14ac:dyDescent="0.25">
      <c r="A2273" s="325">
        <v>201718</v>
      </c>
      <c r="B2273" s="325" t="s">
        <v>144</v>
      </c>
      <c r="C2273" s="325" t="s">
        <v>123</v>
      </c>
      <c r="D2273" s="325" t="s">
        <v>38</v>
      </c>
      <c r="E2273" s="325" t="s">
        <v>128</v>
      </c>
      <c r="F2273" s="325" t="s">
        <v>129</v>
      </c>
      <c r="G2273" s="325">
        <v>895</v>
      </c>
      <c r="H2273" s="325" t="s">
        <v>177</v>
      </c>
      <c r="I2273" s="325" t="s">
        <v>178</v>
      </c>
      <c r="J2273" s="325" t="str">
        <f t="shared" si="70"/>
        <v>CharCheshire EastRoleFirst line managerRoleFirst line manager</v>
      </c>
      <c r="K2273" s="325" t="s">
        <v>486</v>
      </c>
      <c r="L2273" s="325" t="s">
        <v>490</v>
      </c>
      <c r="M2273" s="325" t="str">
        <f t="shared" si="71"/>
        <v>RoleFirst line manager</v>
      </c>
      <c r="N2273" s="325">
        <v>21.3</v>
      </c>
      <c r="O2273" s="325">
        <v>13.6</v>
      </c>
      <c r="P2273" s="325">
        <v>22</v>
      </c>
      <c r="Q2273" s="325">
        <v>13.1</v>
      </c>
    </row>
    <row r="2274" spans="1:17" x14ac:dyDescent="0.25">
      <c r="A2274" s="325">
        <v>201718</v>
      </c>
      <c r="B2274" s="325" t="s">
        <v>144</v>
      </c>
      <c r="C2274" s="325" t="s">
        <v>123</v>
      </c>
      <c r="D2274" s="325" t="s">
        <v>38</v>
      </c>
      <c r="E2274" s="325" t="s">
        <v>128</v>
      </c>
      <c r="F2274" s="325" t="s">
        <v>129</v>
      </c>
      <c r="G2274" s="325">
        <v>895</v>
      </c>
      <c r="H2274" s="325" t="s">
        <v>177</v>
      </c>
      <c r="I2274" s="325" t="s">
        <v>178</v>
      </c>
      <c r="J2274" s="325" t="str">
        <f t="shared" si="70"/>
        <v>CharCheshire EastRoleCase holderRoleCase holder</v>
      </c>
      <c r="K2274" s="325" t="s">
        <v>486</v>
      </c>
      <c r="L2274" s="325" t="s">
        <v>491</v>
      </c>
      <c r="M2274" s="325" t="str">
        <f t="shared" si="71"/>
        <v>RoleCase holder</v>
      </c>
      <c r="N2274" s="325">
        <v>71</v>
      </c>
      <c r="O2274" s="325">
        <v>45.3</v>
      </c>
      <c r="P2274" s="325">
        <v>76</v>
      </c>
      <c r="Q2274" s="325">
        <v>45.2</v>
      </c>
    </row>
    <row r="2275" spans="1:17" x14ac:dyDescent="0.25">
      <c r="A2275" s="325">
        <v>201718</v>
      </c>
      <c r="B2275" s="325" t="s">
        <v>144</v>
      </c>
      <c r="C2275" s="325" t="s">
        <v>123</v>
      </c>
      <c r="D2275" s="325" t="s">
        <v>38</v>
      </c>
      <c r="E2275" s="325" t="s">
        <v>128</v>
      </c>
      <c r="F2275" s="325" t="s">
        <v>129</v>
      </c>
      <c r="G2275" s="325">
        <v>895</v>
      </c>
      <c r="H2275" s="325" t="s">
        <v>177</v>
      </c>
      <c r="I2275" s="325" t="s">
        <v>178</v>
      </c>
      <c r="J2275" s="325" t="str">
        <f t="shared" si="70"/>
        <v>CharCheshire EastRoleQualified without casesRoleQualified without cases</v>
      </c>
      <c r="K2275" s="325" t="s">
        <v>486</v>
      </c>
      <c r="L2275" s="325" t="s">
        <v>492</v>
      </c>
      <c r="M2275" s="325" t="str">
        <f t="shared" si="71"/>
        <v>RoleQualified without cases</v>
      </c>
      <c r="N2275" s="325">
        <v>30.6</v>
      </c>
      <c r="O2275" s="325">
        <v>19.5</v>
      </c>
      <c r="P2275" s="325">
        <v>33</v>
      </c>
      <c r="Q2275" s="325">
        <v>19.600000000000001</v>
      </c>
    </row>
    <row r="2276" spans="1:17" x14ac:dyDescent="0.25">
      <c r="A2276" s="325">
        <v>201718</v>
      </c>
      <c r="B2276" s="325" t="s">
        <v>144</v>
      </c>
      <c r="C2276" s="325" t="s">
        <v>123</v>
      </c>
      <c r="D2276" s="325" t="s">
        <v>38</v>
      </c>
      <c r="E2276" s="325" t="s">
        <v>128</v>
      </c>
      <c r="F2276" s="325" t="s">
        <v>129</v>
      </c>
      <c r="G2276" s="325">
        <v>896</v>
      </c>
      <c r="H2276" s="325" t="s">
        <v>179</v>
      </c>
      <c r="I2276" s="325" t="s">
        <v>180</v>
      </c>
      <c r="J2276" s="325" t="str">
        <f t="shared" si="70"/>
        <v>CharCheshire West and ChesterRoleSenior managerRoleSenior manager</v>
      </c>
      <c r="K2276" s="325" t="s">
        <v>486</v>
      </c>
      <c r="L2276" s="325" t="s">
        <v>487</v>
      </c>
      <c r="M2276" s="325" t="str">
        <f t="shared" si="71"/>
        <v>RoleSenior manager</v>
      </c>
      <c r="N2276" s="325">
        <v>6</v>
      </c>
      <c r="O2276" s="325">
        <v>3.7</v>
      </c>
      <c r="P2276" s="325">
        <v>6</v>
      </c>
      <c r="Q2276" s="325">
        <v>3.4</v>
      </c>
    </row>
    <row r="2277" spans="1:17" x14ac:dyDescent="0.25">
      <c r="A2277" s="325">
        <v>201718</v>
      </c>
      <c r="B2277" s="325" t="s">
        <v>144</v>
      </c>
      <c r="C2277" s="325" t="s">
        <v>123</v>
      </c>
      <c r="D2277" s="325" t="s">
        <v>38</v>
      </c>
      <c r="E2277" s="325" t="s">
        <v>128</v>
      </c>
      <c r="F2277" s="325" t="s">
        <v>129</v>
      </c>
      <c r="G2277" s="325">
        <v>896</v>
      </c>
      <c r="H2277" s="325" t="s">
        <v>179</v>
      </c>
      <c r="I2277" s="325" t="s">
        <v>180</v>
      </c>
      <c r="J2277" s="325" t="str">
        <f t="shared" si="70"/>
        <v>CharCheshire West and ChesterRoleSenior practitionerRoleSenior practitioner</v>
      </c>
      <c r="K2277" s="325" t="s">
        <v>486</v>
      </c>
      <c r="L2277" s="325" t="s">
        <v>488</v>
      </c>
      <c r="M2277" s="325" t="str">
        <f t="shared" si="71"/>
        <v>RoleSenior practitioner</v>
      </c>
      <c r="N2277" s="325">
        <v>45</v>
      </c>
      <c r="O2277" s="325">
        <v>27.7</v>
      </c>
      <c r="P2277" s="325">
        <v>50</v>
      </c>
      <c r="Q2277" s="325">
        <v>28.1</v>
      </c>
    </row>
    <row r="2278" spans="1:17" x14ac:dyDescent="0.25">
      <c r="A2278" s="325">
        <v>201718</v>
      </c>
      <c r="B2278" s="325" t="s">
        <v>144</v>
      </c>
      <c r="C2278" s="325" t="s">
        <v>123</v>
      </c>
      <c r="D2278" s="325" t="s">
        <v>38</v>
      </c>
      <c r="E2278" s="325" t="s">
        <v>128</v>
      </c>
      <c r="F2278" s="325" t="s">
        <v>129</v>
      </c>
      <c r="G2278" s="325">
        <v>896</v>
      </c>
      <c r="H2278" s="325" t="s">
        <v>179</v>
      </c>
      <c r="I2278" s="325" t="s">
        <v>180</v>
      </c>
      <c r="J2278" s="325" t="str">
        <f t="shared" si="70"/>
        <v>CharCheshire West and ChesterRoleMiddle managerRoleMiddle manager</v>
      </c>
      <c r="K2278" s="325" t="s">
        <v>486</v>
      </c>
      <c r="L2278" s="325" t="s">
        <v>489</v>
      </c>
      <c r="M2278" s="325" t="str">
        <f t="shared" si="71"/>
        <v>RoleMiddle manager</v>
      </c>
      <c r="N2278" s="325">
        <v>0</v>
      </c>
      <c r="O2278" s="325">
        <v>0</v>
      </c>
      <c r="P2278" s="325">
        <v>0</v>
      </c>
      <c r="Q2278" s="325">
        <v>0</v>
      </c>
    </row>
    <row r="2279" spans="1:17" x14ac:dyDescent="0.25">
      <c r="A2279" s="325">
        <v>201718</v>
      </c>
      <c r="B2279" s="325" t="s">
        <v>144</v>
      </c>
      <c r="C2279" s="325" t="s">
        <v>123</v>
      </c>
      <c r="D2279" s="325" t="s">
        <v>38</v>
      </c>
      <c r="E2279" s="325" t="s">
        <v>128</v>
      </c>
      <c r="F2279" s="325" t="s">
        <v>129</v>
      </c>
      <c r="G2279" s="325">
        <v>896</v>
      </c>
      <c r="H2279" s="325" t="s">
        <v>179</v>
      </c>
      <c r="I2279" s="325" t="s">
        <v>180</v>
      </c>
      <c r="J2279" s="325" t="str">
        <f t="shared" si="70"/>
        <v>CharCheshire West and ChesterRoleFirst line managerRoleFirst line manager</v>
      </c>
      <c r="K2279" s="325" t="s">
        <v>486</v>
      </c>
      <c r="L2279" s="325" t="s">
        <v>490</v>
      </c>
      <c r="M2279" s="325" t="str">
        <f t="shared" si="71"/>
        <v>RoleFirst line manager</v>
      </c>
      <c r="N2279" s="325">
        <v>21</v>
      </c>
      <c r="O2279" s="325">
        <v>12.9</v>
      </c>
      <c r="P2279" s="325">
        <v>21</v>
      </c>
      <c r="Q2279" s="325">
        <v>11.8</v>
      </c>
    </row>
    <row r="2280" spans="1:17" x14ac:dyDescent="0.25">
      <c r="A2280" s="325">
        <v>201718</v>
      </c>
      <c r="B2280" s="325" t="s">
        <v>144</v>
      </c>
      <c r="C2280" s="325" t="s">
        <v>123</v>
      </c>
      <c r="D2280" s="325" t="s">
        <v>38</v>
      </c>
      <c r="E2280" s="325" t="s">
        <v>128</v>
      </c>
      <c r="F2280" s="325" t="s">
        <v>129</v>
      </c>
      <c r="G2280" s="325">
        <v>896</v>
      </c>
      <c r="H2280" s="325" t="s">
        <v>179</v>
      </c>
      <c r="I2280" s="325" t="s">
        <v>180</v>
      </c>
      <c r="J2280" s="325" t="str">
        <f t="shared" si="70"/>
        <v>CharCheshire West and ChesterRoleCase holderRoleCase holder</v>
      </c>
      <c r="K2280" s="325" t="s">
        <v>486</v>
      </c>
      <c r="L2280" s="325" t="s">
        <v>491</v>
      </c>
      <c r="M2280" s="325" t="str">
        <f t="shared" si="71"/>
        <v>RoleCase holder</v>
      </c>
      <c r="N2280" s="325">
        <v>69.3</v>
      </c>
      <c r="O2280" s="325">
        <v>42.6</v>
      </c>
      <c r="P2280" s="325">
        <v>74</v>
      </c>
      <c r="Q2280" s="325">
        <v>41.6</v>
      </c>
    </row>
    <row r="2281" spans="1:17" x14ac:dyDescent="0.25">
      <c r="A2281" s="325">
        <v>201718</v>
      </c>
      <c r="B2281" s="325" t="s">
        <v>144</v>
      </c>
      <c r="C2281" s="325" t="s">
        <v>123</v>
      </c>
      <c r="D2281" s="325" t="s">
        <v>38</v>
      </c>
      <c r="E2281" s="325" t="s">
        <v>128</v>
      </c>
      <c r="F2281" s="325" t="s">
        <v>129</v>
      </c>
      <c r="G2281" s="325">
        <v>896</v>
      </c>
      <c r="H2281" s="325" t="s">
        <v>179</v>
      </c>
      <c r="I2281" s="325" t="s">
        <v>180</v>
      </c>
      <c r="J2281" s="325" t="str">
        <f t="shared" si="70"/>
        <v>CharCheshire West and ChesterRoleQualified without casesRoleQualified without cases</v>
      </c>
      <c r="K2281" s="325" t="s">
        <v>486</v>
      </c>
      <c r="L2281" s="325" t="s">
        <v>492</v>
      </c>
      <c r="M2281" s="325" t="str">
        <f t="shared" si="71"/>
        <v>RoleQualified without cases</v>
      </c>
      <c r="N2281" s="325">
        <v>21.3</v>
      </c>
      <c r="O2281" s="325">
        <v>13.1</v>
      </c>
      <c r="P2281" s="325">
        <v>27</v>
      </c>
      <c r="Q2281" s="325">
        <v>15.2</v>
      </c>
    </row>
    <row r="2282" spans="1:17" x14ac:dyDescent="0.25">
      <c r="A2282" s="325">
        <v>201718</v>
      </c>
      <c r="B2282" s="325" t="s">
        <v>144</v>
      </c>
      <c r="C2282" s="325" t="s">
        <v>123</v>
      </c>
      <c r="D2282" s="325" t="s">
        <v>38</v>
      </c>
      <c r="E2282" s="325" t="s">
        <v>128</v>
      </c>
      <c r="F2282" s="325" t="s">
        <v>129</v>
      </c>
      <c r="G2282" s="325">
        <v>909</v>
      </c>
      <c r="H2282" s="325" t="s">
        <v>181</v>
      </c>
      <c r="I2282" s="325" t="s">
        <v>182</v>
      </c>
      <c r="J2282" s="325" t="str">
        <f t="shared" si="70"/>
        <v>CharCumbriaRoleSenior managerRoleSenior manager</v>
      </c>
      <c r="K2282" s="325" t="s">
        <v>486</v>
      </c>
      <c r="L2282" s="325" t="s">
        <v>487</v>
      </c>
      <c r="M2282" s="325" t="str">
        <f t="shared" si="71"/>
        <v>RoleSenior manager</v>
      </c>
      <c r="N2282" s="325">
        <v>3</v>
      </c>
      <c r="O2282" s="325">
        <v>1.2</v>
      </c>
      <c r="P2282" s="325">
        <v>3</v>
      </c>
      <c r="Q2282" s="325">
        <v>1.2</v>
      </c>
    </row>
    <row r="2283" spans="1:17" x14ac:dyDescent="0.25">
      <c r="A2283" s="325">
        <v>201718</v>
      </c>
      <c r="B2283" s="325" t="s">
        <v>144</v>
      </c>
      <c r="C2283" s="325" t="s">
        <v>123</v>
      </c>
      <c r="D2283" s="325" t="s">
        <v>38</v>
      </c>
      <c r="E2283" s="325" t="s">
        <v>128</v>
      </c>
      <c r="F2283" s="325" t="s">
        <v>129</v>
      </c>
      <c r="G2283" s="325">
        <v>909</v>
      </c>
      <c r="H2283" s="325" t="s">
        <v>181</v>
      </c>
      <c r="I2283" s="325" t="s">
        <v>182</v>
      </c>
      <c r="J2283" s="325" t="str">
        <f t="shared" si="70"/>
        <v>CharCumbriaRoleSenior practitionerRoleSenior practitioner</v>
      </c>
      <c r="K2283" s="325" t="s">
        <v>486</v>
      </c>
      <c r="L2283" s="325" t="s">
        <v>488</v>
      </c>
      <c r="M2283" s="325" t="str">
        <f t="shared" si="71"/>
        <v>RoleSenior practitioner</v>
      </c>
      <c r="N2283" s="325">
        <v>16</v>
      </c>
      <c r="O2283" s="325">
        <v>6.6</v>
      </c>
      <c r="P2283" s="325">
        <v>17</v>
      </c>
      <c r="Q2283" s="325">
        <v>6.6</v>
      </c>
    </row>
    <row r="2284" spans="1:17" x14ac:dyDescent="0.25">
      <c r="A2284" s="325">
        <v>201718</v>
      </c>
      <c r="B2284" s="325" t="s">
        <v>144</v>
      </c>
      <c r="C2284" s="325" t="s">
        <v>123</v>
      </c>
      <c r="D2284" s="325" t="s">
        <v>38</v>
      </c>
      <c r="E2284" s="325" t="s">
        <v>128</v>
      </c>
      <c r="F2284" s="325" t="s">
        <v>129</v>
      </c>
      <c r="G2284" s="325">
        <v>909</v>
      </c>
      <c r="H2284" s="325" t="s">
        <v>181</v>
      </c>
      <c r="I2284" s="325" t="s">
        <v>182</v>
      </c>
      <c r="J2284" s="325" t="str">
        <f t="shared" si="70"/>
        <v>CharCumbriaRoleMiddle managerRoleMiddle manager</v>
      </c>
      <c r="K2284" s="325" t="s">
        <v>486</v>
      </c>
      <c r="L2284" s="325" t="s">
        <v>489</v>
      </c>
      <c r="M2284" s="325" t="str">
        <f t="shared" si="71"/>
        <v>RoleMiddle manager</v>
      </c>
      <c r="N2284" s="325">
        <v>10.8</v>
      </c>
      <c r="O2284" s="325">
        <v>4.4000000000000004</v>
      </c>
      <c r="P2284" s="325">
        <v>11</v>
      </c>
      <c r="Q2284" s="325">
        <v>4.2</v>
      </c>
    </row>
    <row r="2285" spans="1:17" x14ac:dyDescent="0.25">
      <c r="A2285" s="325">
        <v>201718</v>
      </c>
      <c r="B2285" s="325" t="s">
        <v>144</v>
      </c>
      <c r="C2285" s="325" t="s">
        <v>123</v>
      </c>
      <c r="D2285" s="325" t="s">
        <v>38</v>
      </c>
      <c r="E2285" s="325" t="s">
        <v>128</v>
      </c>
      <c r="F2285" s="325" t="s">
        <v>129</v>
      </c>
      <c r="G2285" s="325">
        <v>909</v>
      </c>
      <c r="H2285" s="325" t="s">
        <v>181</v>
      </c>
      <c r="I2285" s="325" t="s">
        <v>182</v>
      </c>
      <c r="J2285" s="325" t="str">
        <f t="shared" si="70"/>
        <v>CharCumbriaRoleFirst line managerRoleFirst line manager</v>
      </c>
      <c r="K2285" s="325" t="s">
        <v>486</v>
      </c>
      <c r="L2285" s="325" t="s">
        <v>490</v>
      </c>
      <c r="M2285" s="325" t="str">
        <f t="shared" si="71"/>
        <v>RoleFirst line manager</v>
      </c>
      <c r="N2285" s="325">
        <v>34.799999999999997</v>
      </c>
      <c r="O2285" s="325">
        <v>14.3</v>
      </c>
      <c r="P2285" s="325">
        <v>35</v>
      </c>
      <c r="Q2285" s="325">
        <v>13.5</v>
      </c>
    </row>
    <row r="2286" spans="1:17" x14ac:dyDescent="0.25">
      <c r="A2286" s="325">
        <v>201718</v>
      </c>
      <c r="B2286" s="325" t="s">
        <v>144</v>
      </c>
      <c r="C2286" s="325" t="s">
        <v>123</v>
      </c>
      <c r="D2286" s="325" t="s">
        <v>38</v>
      </c>
      <c r="E2286" s="325" t="s">
        <v>128</v>
      </c>
      <c r="F2286" s="325" t="s">
        <v>129</v>
      </c>
      <c r="G2286" s="325">
        <v>909</v>
      </c>
      <c r="H2286" s="325" t="s">
        <v>181</v>
      </c>
      <c r="I2286" s="325" t="s">
        <v>182</v>
      </c>
      <c r="J2286" s="325" t="str">
        <f t="shared" si="70"/>
        <v>CharCumbriaRoleCase holderRoleCase holder</v>
      </c>
      <c r="K2286" s="325" t="s">
        <v>486</v>
      </c>
      <c r="L2286" s="325" t="s">
        <v>491</v>
      </c>
      <c r="M2286" s="325" t="str">
        <f t="shared" si="71"/>
        <v>RoleCase holder</v>
      </c>
      <c r="N2286" s="325">
        <v>154.80000000000001</v>
      </c>
      <c r="O2286" s="325">
        <v>63.5</v>
      </c>
      <c r="P2286" s="325">
        <v>168</v>
      </c>
      <c r="Q2286" s="325">
        <v>64.900000000000006</v>
      </c>
    </row>
    <row r="2287" spans="1:17" x14ac:dyDescent="0.25">
      <c r="A2287" s="325">
        <v>201718</v>
      </c>
      <c r="B2287" s="325" t="s">
        <v>144</v>
      </c>
      <c r="C2287" s="325" t="s">
        <v>123</v>
      </c>
      <c r="D2287" s="325" t="s">
        <v>38</v>
      </c>
      <c r="E2287" s="325" t="s">
        <v>128</v>
      </c>
      <c r="F2287" s="325" t="s">
        <v>129</v>
      </c>
      <c r="G2287" s="325">
        <v>909</v>
      </c>
      <c r="H2287" s="325" t="s">
        <v>181</v>
      </c>
      <c r="I2287" s="325" t="s">
        <v>182</v>
      </c>
      <c r="J2287" s="325" t="str">
        <f t="shared" si="70"/>
        <v>CharCumbriaRoleQualified without casesRoleQualified without cases</v>
      </c>
      <c r="K2287" s="325" t="s">
        <v>486</v>
      </c>
      <c r="L2287" s="325" t="s">
        <v>492</v>
      </c>
      <c r="M2287" s="325" t="str">
        <f t="shared" si="71"/>
        <v>RoleQualified without cases</v>
      </c>
      <c r="N2287" s="325">
        <v>24.4</v>
      </c>
      <c r="O2287" s="325">
        <v>10</v>
      </c>
      <c r="P2287" s="325">
        <v>25</v>
      </c>
      <c r="Q2287" s="325">
        <v>9.6999999999999993</v>
      </c>
    </row>
    <row r="2288" spans="1:17" x14ac:dyDescent="0.25">
      <c r="A2288" s="325">
        <v>201718</v>
      </c>
      <c r="B2288" s="325" t="s">
        <v>144</v>
      </c>
      <c r="C2288" s="325" t="s">
        <v>123</v>
      </c>
      <c r="D2288" s="325" t="s">
        <v>38</v>
      </c>
      <c r="E2288" s="325" t="s">
        <v>128</v>
      </c>
      <c r="F2288" s="325" t="s">
        <v>129</v>
      </c>
      <c r="G2288" s="325">
        <v>876</v>
      </c>
      <c r="H2288" s="325" t="s">
        <v>183</v>
      </c>
      <c r="I2288" s="325" t="s">
        <v>184</v>
      </c>
      <c r="J2288" s="325" t="str">
        <f t="shared" si="70"/>
        <v>CharHaltonRoleSenior managerRoleSenior manager</v>
      </c>
      <c r="K2288" s="325" t="s">
        <v>486</v>
      </c>
      <c r="L2288" s="325" t="s">
        <v>487</v>
      </c>
      <c r="M2288" s="325" t="str">
        <f t="shared" si="71"/>
        <v>RoleSenior manager</v>
      </c>
      <c r="N2288" s="325">
        <v>1</v>
      </c>
      <c r="O2288" s="325">
        <v>1.2</v>
      </c>
      <c r="P2288" s="325">
        <v>1</v>
      </c>
      <c r="Q2288" s="325">
        <v>1.1000000000000001</v>
      </c>
    </row>
    <row r="2289" spans="1:17" x14ac:dyDescent="0.25">
      <c r="A2289" s="325">
        <v>201718</v>
      </c>
      <c r="B2289" s="325" t="s">
        <v>144</v>
      </c>
      <c r="C2289" s="325" t="s">
        <v>123</v>
      </c>
      <c r="D2289" s="325" t="s">
        <v>38</v>
      </c>
      <c r="E2289" s="325" t="s">
        <v>128</v>
      </c>
      <c r="F2289" s="325" t="s">
        <v>129</v>
      </c>
      <c r="G2289" s="325">
        <v>876</v>
      </c>
      <c r="H2289" s="325" t="s">
        <v>183</v>
      </c>
      <c r="I2289" s="325" t="s">
        <v>184</v>
      </c>
      <c r="J2289" s="325" t="str">
        <f t="shared" si="70"/>
        <v>CharHaltonRoleSenior practitionerRoleSenior practitioner</v>
      </c>
      <c r="K2289" s="325" t="s">
        <v>486</v>
      </c>
      <c r="L2289" s="325" t="s">
        <v>488</v>
      </c>
      <c r="M2289" s="325" t="str">
        <f t="shared" si="71"/>
        <v>RoleSenior practitioner</v>
      </c>
      <c r="N2289" s="325">
        <v>9</v>
      </c>
      <c r="O2289" s="325">
        <v>10.5</v>
      </c>
      <c r="P2289" s="325">
        <v>10</v>
      </c>
      <c r="Q2289" s="325">
        <v>11.1</v>
      </c>
    </row>
    <row r="2290" spans="1:17" x14ac:dyDescent="0.25">
      <c r="A2290" s="325">
        <v>201718</v>
      </c>
      <c r="B2290" s="325" t="s">
        <v>144</v>
      </c>
      <c r="C2290" s="325" t="s">
        <v>123</v>
      </c>
      <c r="D2290" s="325" t="s">
        <v>38</v>
      </c>
      <c r="E2290" s="325" t="s">
        <v>128</v>
      </c>
      <c r="F2290" s="325" t="s">
        <v>129</v>
      </c>
      <c r="G2290" s="325">
        <v>876</v>
      </c>
      <c r="H2290" s="325" t="s">
        <v>183</v>
      </c>
      <c r="I2290" s="325" t="s">
        <v>184</v>
      </c>
      <c r="J2290" s="325" t="str">
        <f t="shared" si="70"/>
        <v>CharHaltonRoleMiddle managerRoleMiddle manager</v>
      </c>
      <c r="K2290" s="325" t="s">
        <v>486</v>
      </c>
      <c r="L2290" s="325" t="s">
        <v>489</v>
      </c>
      <c r="M2290" s="325" t="str">
        <f t="shared" si="71"/>
        <v>RoleMiddle manager</v>
      </c>
      <c r="N2290" s="325">
        <v>2</v>
      </c>
      <c r="O2290" s="325">
        <v>2.2999999999999998</v>
      </c>
      <c r="P2290" s="325">
        <v>2</v>
      </c>
      <c r="Q2290" s="325">
        <v>2.2000000000000002</v>
      </c>
    </row>
    <row r="2291" spans="1:17" x14ac:dyDescent="0.25">
      <c r="A2291" s="325">
        <v>201718</v>
      </c>
      <c r="B2291" s="325" t="s">
        <v>144</v>
      </c>
      <c r="C2291" s="325" t="s">
        <v>123</v>
      </c>
      <c r="D2291" s="325" t="s">
        <v>38</v>
      </c>
      <c r="E2291" s="325" t="s">
        <v>128</v>
      </c>
      <c r="F2291" s="325" t="s">
        <v>129</v>
      </c>
      <c r="G2291" s="325">
        <v>876</v>
      </c>
      <c r="H2291" s="325" t="s">
        <v>183</v>
      </c>
      <c r="I2291" s="325" t="s">
        <v>184</v>
      </c>
      <c r="J2291" s="325" t="str">
        <f t="shared" si="70"/>
        <v>CharHaltonRoleFirst line managerRoleFirst line manager</v>
      </c>
      <c r="K2291" s="325" t="s">
        <v>486</v>
      </c>
      <c r="L2291" s="325" t="s">
        <v>490</v>
      </c>
      <c r="M2291" s="325" t="str">
        <f t="shared" si="71"/>
        <v>RoleFirst line manager</v>
      </c>
      <c r="N2291" s="325">
        <v>7</v>
      </c>
      <c r="O2291" s="325">
        <v>8.1999999999999993</v>
      </c>
      <c r="P2291" s="325">
        <v>7</v>
      </c>
      <c r="Q2291" s="325">
        <v>7.8</v>
      </c>
    </row>
    <row r="2292" spans="1:17" x14ac:dyDescent="0.25">
      <c r="A2292" s="325">
        <v>201718</v>
      </c>
      <c r="B2292" s="325" t="s">
        <v>144</v>
      </c>
      <c r="C2292" s="325" t="s">
        <v>123</v>
      </c>
      <c r="D2292" s="325" t="s">
        <v>38</v>
      </c>
      <c r="E2292" s="325" t="s">
        <v>128</v>
      </c>
      <c r="F2292" s="325" t="s">
        <v>129</v>
      </c>
      <c r="G2292" s="325">
        <v>876</v>
      </c>
      <c r="H2292" s="325" t="s">
        <v>183</v>
      </c>
      <c r="I2292" s="325" t="s">
        <v>184</v>
      </c>
      <c r="J2292" s="325" t="str">
        <f t="shared" si="70"/>
        <v>CharHaltonRoleCase holderRoleCase holder</v>
      </c>
      <c r="K2292" s="325" t="s">
        <v>486</v>
      </c>
      <c r="L2292" s="325" t="s">
        <v>491</v>
      </c>
      <c r="M2292" s="325" t="str">
        <f t="shared" si="71"/>
        <v>RoleCase holder</v>
      </c>
      <c r="N2292" s="325">
        <v>47.6</v>
      </c>
      <c r="O2292" s="325">
        <v>55.4</v>
      </c>
      <c r="P2292" s="325">
        <v>49</v>
      </c>
      <c r="Q2292" s="325">
        <v>54.4</v>
      </c>
    </row>
    <row r="2293" spans="1:17" x14ac:dyDescent="0.25">
      <c r="A2293" s="325">
        <v>201718</v>
      </c>
      <c r="B2293" s="325" t="s">
        <v>144</v>
      </c>
      <c r="C2293" s="325" t="s">
        <v>123</v>
      </c>
      <c r="D2293" s="325" t="s">
        <v>38</v>
      </c>
      <c r="E2293" s="325" t="s">
        <v>128</v>
      </c>
      <c r="F2293" s="325" t="s">
        <v>129</v>
      </c>
      <c r="G2293" s="325">
        <v>876</v>
      </c>
      <c r="H2293" s="325" t="s">
        <v>183</v>
      </c>
      <c r="I2293" s="325" t="s">
        <v>184</v>
      </c>
      <c r="J2293" s="325" t="str">
        <f t="shared" si="70"/>
        <v>CharHaltonRoleQualified without casesRoleQualified without cases</v>
      </c>
      <c r="K2293" s="325" t="s">
        <v>486</v>
      </c>
      <c r="L2293" s="325" t="s">
        <v>492</v>
      </c>
      <c r="M2293" s="325" t="str">
        <f t="shared" si="71"/>
        <v>RoleQualified without cases</v>
      </c>
      <c r="N2293" s="325">
        <v>19.3</v>
      </c>
      <c r="O2293" s="325">
        <v>22.4</v>
      </c>
      <c r="P2293" s="325">
        <v>21</v>
      </c>
      <c r="Q2293" s="325">
        <v>23.3</v>
      </c>
    </row>
    <row r="2294" spans="1:17" x14ac:dyDescent="0.25">
      <c r="A2294" s="325">
        <v>201718</v>
      </c>
      <c r="B2294" s="325" t="s">
        <v>144</v>
      </c>
      <c r="C2294" s="325" t="s">
        <v>123</v>
      </c>
      <c r="D2294" s="325" t="s">
        <v>38</v>
      </c>
      <c r="E2294" s="325" t="s">
        <v>128</v>
      </c>
      <c r="F2294" s="325" t="s">
        <v>129</v>
      </c>
      <c r="G2294" s="325">
        <v>340</v>
      </c>
      <c r="H2294" s="325" t="s">
        <v>185</v>
      </c>
      <c r="I2294" s="325" t="s">
        <v>186</v>
      </c>
      <c r="J2294" s="325" t="str">
        <f t="shared" si="70"/>
        <v>CharKnowsleyRoleSenior managerRoleSenior manager</v>
      </c>
      <c r="K2294" s="325" t="s">
        <v>486</v>
      </c>
      <c r="L2294" s="325" t="s">
        <v>487</v>
      </c>
      <c r="M2294" s="325" t="str">
        <f t="shared" si="71"/>
        <v>RoleSenior manager</v>
      </c>
      <c r="N2294" s="325">
        <v>2</v>
      </c>
      <c r="O2294" s="325">
        <v>1.9</v>
      </c>
      <c r="P2294" s="325">
        <v>2</v>
      </c>
      <c r="Q2294" s="325">
        <v>1.8</v>
      </c>
    </row>
    <row r="2295" spans="1:17" x14ac:dyDescent="0.25">
      <c r="A2295" s="325">
        <v>201718</v>
      </c>
      <c r="B2295" s="325" t="s">
        <v>144</v>
      </c>
      <c r="C2295" s="325" t="s">
        <v>123</v>
      </c>
      <c r="D2295" s="325" t="s">
        <v>38</v>
      </c>
      <c r="E2295" s="325" t="s">
        <v>128</v>
      </c>
      <c r="F2295" s="325" t="s">
        <v>129</v>
      </c>
      <c r="G2295" s="325">
        <v>340</v>
      </c>
      <c r="H2295" s="325" t="s">
        <v>185</v>
      </c>
      <c r="I2295" s="325" t="s">
        <v>186</v>
      </c>
      <c r="J2295" s="325" t="str">
        <f t="shared" si="70"/>
        <v>CharKnowsleyRoleSenior practitionerRoleSenior practitioner</v>
      </c>
      <c r="K2295" s="325" t="s">
        <v>486</v>
      </c>
      <c r="L2295" s="325" t="s">
        <v>488</v>
      </c>
      <c r="M2295" s="325" t="str">
        <f t="shared" si="71"/>
        <v>RoleSenior practitioner</v>
      </c>
      <c r="N2295" s="325">
        <v>4</v>
      </c>
      <c r="O2295" s="325">
        <v>3.7</v>
      </c>
      <c r="P2295" s="325">
        <v>4</v>
      </c>
      <c r="Q2295" s="325">
        <v>3.6</v>
      </c>
    </row>
    <row r="2296" spans="1:17" x14ac:dyDescent="0.25">
      <c r="A2296" s="325">
        <v>201718</v>
      </c>
      <c r="B2296" s="325" t="s">
        <v>144</v>
      </c>
      <c r="C2296" s="325" t="s">
        <v>123</v>
      </c>
      <c r="D2296" s="325" t="s">
        <v>38</v>
      </c>
      <c r="E2296" s="325" t="s">
        <v>128</v>
      </c>
      <c r="F2296" s="325" t="s">
        <v>129</v>
      </c>
      <c r="G2296" s="325">
        <v>340</v>
      </c>
      <c r="H2296" s="325" t="s">
        <v>185</v>
      </c>
      <c r="I2296" s="325" t="s">
        <v>186</v>
      </c>
      <c r="J2296" s="325" t="str">
        <f t="shared" si="70"/>
        <v>CharKnowsleyRoleMiddle managerRoleMiddle manager</v>
      </c>
      <c r="K2296" s="325" t="s">
        <v>486</v>
      </c>
      <c r="L2296" s="325" t="s">
        <v>489</v>
      </c>
      <c r="M2296" s="325" t="str">
        <f t="shared" si="71"/>
        <v>RoleMiddle manager</v>
      </c>
      <c r="N2296" s="325">
        <v>6</v>
      </c>
      <c r="O2296" s="325">
        <v>5.6</v>
      </c>
      <c r="P2296" s="325">
        <v>6</v>
      </c>
      <c r="Q2296" s="325">
        <v>5.4</v>
      </c>
    </row>
    <row r="2297" spans="1:17" x14ac:dyDescent="0.25">
      <c r="A2297" s="325">
        <v>201718</v>
      </c>
      <c r="B2297" s="325" t="s">
        <v>144</v>
      </c>
      <c r="C2297" s="325" t="s">
        <v>123</v>
      </c>
      <c r="D2297" s="325" t="s">
        <v>38</v>
      </c>
      <c r="E2297" s="325" t="s">
        <v>128</v>
      </c>
      <c r="F2297" s="325" t="s">
        <v>129</v>
      </c>
      <c r="G2297" s="325">
        <v>340</v>
      </c>
      <c r="H2297" s="325" t="s">
        <v>185</v>
      </c>
      <c r="I2297" s="325" t="s">
        <v>186</v>
      </c>
      <c r="J2297" s="325" t="str">
        <f t="shared" si="70"/>
        <v>CharKnowsleyRoleFirst line managerRoleFirst line manager</v>
      </c>
      <c r="K2297" s="325" t="s">
        <v>486</v>
      </c>
      <c r="L2297" s="325" t="s">
        <v>490</v>
      </c>
      <c r="M2297" s="325" t="str">
        <f t="shared" si="71"/>
        <v>RoleFirst line manager</v>
      </c>
      <c r="N2297" s="325">
        <v>12</v>
      </c>
      <c r="O2297" s="325">
        <v>11.2</v>
      </c>
      <c r="P2297" s="325">
        <v>12</v>
      </c>
      <c r="Q2297" s="325">
        <v>10.8</v>
      </c>
    </row>
    <row r="2298" spans="1:17" x14ac:dyDescent="0.25">
      <c r="A2298" s="325">
        <v>201718</v>
      </c>
      <c r="B2298" s="325" t="s">
        <v>144</v>
      </c>
      <c r="C2298" s="325" t="s">
        <v>123</v>
      </c>
      <c r="D2298" s="325" t="s">
        <v>38</v>
      </c>
      <c r="E2298" s="325" t="s">
        <v>128</v>
      </c>
      <c r="F2298" s="325" t="s">
        <v>129</v>
      </c>
      <c r="G2298" s="325">
        <v>340</v>
      </c>
      <c r="H2298" s="325" t="s">
        <v>185</v>
      </c>
      <c r="I2298" s="325" t="s">
        <v>186</v>
      </c>
      <c r="J2298" s="325" t="str">
        <f t="shared" si="70"/>
        <v>CharKnowsleyRoleCase holderRoleCase holder</v>
      </c>
      <c r="K2298" s="325" t="s">
        <v>486</v>
      </c>
      <c r="L2298" s="325" t="s">
        <v>491</v>
      </c>
      <c r="M2298" s="325" t="str">
        <f t="shared" si="71"/>
        <v>RoleCase holder</v>
      </c>
      <c r="N2298" s="325">
        <v>56.3</v>
      </c>
      <c r="O2298" s="325">
        <v>52.6</v>
      </c>
      <c r="P2298" s="325">
        <v>58</v>
      </c>
      <c r="Q2298" s="325">
        <v>52.3</v>
      </c>
    </row>
    <row r="2299" spans="1:17" x14ac:dyDescent="0.25">
      <c r="A2299" s="325">
        <v>201718</v>
      </c>
      <c r="B2299" s="325" t="s">
        <v>144</v>
      </c>
      <c r="C2299" s="325" t="s">
        <v>123</v>
      </c>
      <c r="D2299" s="325" t="s">
        <v>38</v>
      </c>
      <c r="E2299" s="325" t="s">
        <v>128</v>
      </c>
      <c r="F2299" s="325" t="s">
        <v>129</v>
      </c>
      <c r="G2299" s="325">
        <v>340</v>
      </c>
      <c r="H2299" s="325" t="s">
        <v>185</v>
      </c>
      <c r="I2299" s="325" t="s">
        <v>186</v>
      </c>
      <c r="J2299" s="325" t="str">
        <f t="shared" si="70"/>
        <v>CharKnowsleyRoleQualified without casesRoleQualified without cases</v>
      </c>
      <c r="K2299" s="325" t="s">
        <v>486</v>
      </c>
      <c r="L2299" s="325" t="s">
        <v>492</v>
      </c>
      <c r="M2299" s="325" t="str">
        <f t="shared" si="71"/>
        <v>RoleQualified without cases</v>
      </c>
      <c r="N2299" s="325">
        <v>26.7</v>
      </c>
      <c r="O2299" s="325">
        <v>24.9</v>
      </c>
      <c r="P2299" s="325">
        <v>29</v>
      </c>
      <c r="Q2299" s="325">
        <v>26.1</v>
      </c>
    </row>
    <row r="2300" spans="1:17" x14ac:dyDescent="0.25">
      <c r="A2300" s="325">
        <v>201718</v>
      </c>
      <c r="B2300" s="325" t="s">
        <v>144</v>
      </c>
      <c r="C2300" s="325" t="s">
        <v>123</v>
      </c>
      <c r="D2300" s="325" t="s">
        <v>38</v>
      </c>
      <c r="E2300" s="325" t="s">
        <v>128</v>
      </c>
      <c r="F2300" s="325" t="s">
        <v>129</v>
      </c>
      <c r="G2300" s="325">
        <v>888</v>
      </c>
      <c r="H2300" s="325" t="s">
        <v>187</v>
      </c>
      <c r="I2300" s="325" t="s">
        <v>188</v>
      </c>
      <c r="J2300" s="325" t="str">
        <f t="shared" si="70"/>
        <v>CharLancashireRoleSenior managerRoleSenior manager</v>
      </c>
      <c r="K2300" s="325" t="s">
        <v>486</v>
      </c>
      <c r="L2300" s="325" t="s">
        <v>487</v>
      </c>
      <c r="M2300" s="325" t="str">
        <f t="shared" si="71"/>
        <v>RoleSenior manager</v>
      </c>
      <c r="N2300" s="325">
        <v>13</v>
      </c>
      <c r="O2300" s="325">
        <v>2.9</v>
      </c>
      <c r="P2300" s="325">
        <v>13</v>
      </c>
      <c r="Q2300" s="325">
        <v>2.7</v>
      </c>
    </row>
    <row r="2301" spans="1:17" x14ac:dyDescent="0.25">
      <c r="A2301" s="325">
        <v>201718</v>
      </c>
      <c r="B2301" s="325" t="s">
        <v>144</v>
      </c>
      <c r="C2301" s="325" t="s">
        <v>123</v>
      </c>
      <c r="D2301" s="325" t="s">
        <v>38</v>
      </c>
      <c r="E2301" s="325" t="s">
        <v>128</v>
      </c>
      <c r="F2301" s="325" t="s">
        <v>129</v>
      </c>
      <c r="G2301" s="325">
        <v>888</v>
      </c>
      <c r="H2301" s="325" t="s">
        <v>187</v>
      </c>
      <c r="I2301" s="325" t="s">
        <v>188</v>
      </c>
      <c r="J2301" s="325" t="str">
        <f t="shared" si="70"/>
        <v>CharLancashireRoleSenior practitionerRoleSenior practitioner</v>
      </c>
      <c r="K2301" s="325" t="s">
        <v>486</v>
      </c>
      <c r="L2301" s="325" t="s">
        <v>488</v>
      </c>
      <c r="M2301" s="325" t="str">
        <f t="shared" si="71"/>
        <v>RoleSenior practitioner</v>
      </c>
      <c r="N2301" s="325">
        <v>36.299999999999997</v>
      </c>
      <c r="O2301" s="325">
        <v>8.1</v>
      </c>
      <c r="P2301" s="325">
        <v>37</v>
      </c>
      <c r="Q2301" s="325">
        <v>7.8</v>
      </c>
    </row>
    <row r="2302" spans="1:17" x14ac:dyDescent="0.25">
      <c r="A2302" s="325">
        <v>201718</v>
      </c>
      <c r="B2302" s="325" t="s">
        <v>144</v>
      </c>
      <c r="C2302" s="325" t="s">
        <v>123</v>
      </c>
      <c r="D2302" s="325" t="s">
        <v>38</v>
      </c>
      <c r="E2302" s="325" t="s">
        <v>128</v>
      </c>
      <c r="F2302" s="325" t="s">
        <v>129</v>
      </c>
      <c r="G2302" s="325">
        <v>888</v>
      </c>
      <c r="H2302" s="325" t="s">
        <v>187</v>
      </c>
      <c r="I2302" s="325" t="s">
        <v>188</v>
      </c>
      <c r="J2302" s="325" t="str">
        <f t="shared" si="70"/>
        <v>CharLancashireRoleMiddle managerRoleMiddle manager</v>
      </c>
      <c r="K2302" s="325" t="s">
        <v>486</v>
      </c>
      <c r="L2302" s="325" t="s">
        <v>489</v>
      </c>
      <c r="M2302" s="325" t="str">
        <f t="shared" si="71"/>
        <v>RoleMiddle manager</v>
      </c>
      <c r="N2302" s="325">
        <v>27</v>
      </c>
      <c r="O2302" s="325">
        <v>6.1</v>
      </c>
      <c r="P2302" s="325">
        <v>27</v>
      </c>
      <c r="Q2302" s="325">
        <v>5.7</v>
      </c>
    </row>
    <row r="2303" spans="1:17" x14ac:dyDescent="0.25">
      <c r="A2303" s="325">
        <v>201718</v>
      </c>
      <c r="B2303" s="325" t="s">
        <v>144</v>
      </c>
      <c r="C2303" s="325" t="s">
        <v>123</v>
      </c>
      <c r="D2303" s="325" t="s">
        <v>38</v>
      </c>
      <c r="E2303" s="325" t="s">
        <v>128</v>
      </c>
      <c r="F2303" s="325" t="s">
        <v>129</v>
      </c>
      <c r="G2303" s="325">
        <v>888</v>
      </c>
      <c r="H2303" s="325" t="s">
        <v>187</v>
      </c>
      <c r="I2303" s="325" t="s">
        <v>188</v>
      </c>
      <c r="J2303" s="325" t="str">
        <f t="shared" si="70"/>
        <v>CharLancashireRoleFirst line managerRoleFirst line manager</v>
      </c>
      <c r="K2303" s="325" t="s">
        <v>486</v>
      </c>
      <c r="L2303" s="325" t="s">
        <v>490</v>
      </c>
      <c r="M2303" s="325" t="str">
        <f t="shared" si="71"/>
        <v>RoleFirst line manager</v>
      </c>
      <c r="N2303" s="325">
        <v>69.400000000000006</v>
      </c>
      <c r="O2303" s="325">
        <v>15.6</v>
      </c>
      <c r="P2303" s="325">
        <v>71</v>
      </c>
      <c r="Q2303" s="325">
        <v>14.9</v>
      </c>
    </row>
    <row r="2304" spans="1:17" x14ac:dyDescent="0.25">
      <c r="A2304" s="325">
        <v>201718</v>
      </c>
      <c r="B2304" s="325" t="s">
        <v>144</v>
      </c>
      <c r="C2304" s="325" t="s">
        <v>123</v>
      </c>
      <c r="D2304" s="325" t="s">
        <v>38</v>
      </c>
      <c r="E2304" s="325" t="s">
        <v>128</v>
      </c>
      <c r="F2304" s="325" t="s">
        <v>129</v>
      </c>
      <c r="G2304" s="325">
        <v>888</v>
      </c>
      <c r="H2304" s="325" t="s">
        <v>187</v>
      </c>
      <c r="I2304" s="325" t="s">
        <v>188</v>
      </c>
      <c r="J2304" s="325" t="str">
        <f t="shared" si="70"/>
        <v>CharLancashireRoleCase holderRoleCase holder</v>
      </c>
      <c r="K2304" s="325" t="s">
        <v>486</v>
      </c>
      <c r="L2304" s="325" t="s">
        <v>491</v>
      </c>
      <c r="M2304" s="325" t="str">
        <f t="shared" si="71"/>
        <v>RoleCase holder</v>
      </c>
      <c r="N2304" s="325">
        <v>219.7</v>
      </c>
      <c r="O2304" s="325">
        <v>49.3</v>
      </c>
      <c r="P2304" s="325">
        <v>233</v>
      </c>
      <c r="Q2304" s="325">
        <v>49.1</v>
      </c>
    </row>
    <row r="2305" spans="1:17" x14ac:dyDescent="0.25">
      <c r="A2305" s="325">
        <v>201718</v>
      </c>
      <c r="B2305" s="325" t="s">
        <v>144</v>
      </c>
      <c r="C2305" s="325" t="s">
        <v>123</v>
      </c>
      <c r="D2305" s="325" t="s">
        <v>38</v>
      </c>
      <c r="E2305" s="325" t="s">
        <v>128</v>
      </c>
      <c r="F2305" s="325" t="s">
        <v>129</v>
      </c>
      <c r="G2305" s="325">
        <v>888</v>
      </c>
      <c r="H2305" s="325" t="s">
        <v>187</v>
      </c>
      <c r="I2305" s="325" t="s">
        <v>188</v>
      </c>
      <c r="J2305" s="325" t="str">
        <f t="shared" si="70"/>
        <v>CharLancashireRoleQualified without casesRoleQualified without cases</v>
      </c>
      <c r="K2305" s="325" t="s">
        <v>486</v>
      </c>
      <c r="L2305" s="325" t="s">
        <v>492</v>
      </c>
      <c r="M2305" s="325" t="str">
        <f t="shared" si="71"/>
        <v>RoleQualified without cases</v>
      </c>
      <c r="N2305" s="325">
        <v>80.400000000000006</v>
      </c>
      <c r="O2305" s="325">
        <v>18</v>
      </c>
      <c r="P2305" s="325">
        <v>94</v>
      </c>
      <c r="Q2305" s="325">
        <v>19.8</v>
      </c>
    </row>
    <row r="2306" spans="1:17" x14ac:dyDescent="0.25">
      <c r="A2306" s="325">
        <v>201718</v>
      </c>
      <c r="B2306" s="325" t="s">
        <v>144</v>
      </c>
      <c r="C2306" s="325" t="s">
        <v>123</v>
      </c>
      <c r="D2306" s="325" t="s">
        <v>38</v>
      </c>
      <c r="E2306" s="325" t="s">
        <v>128</v>
      </c>
      <c r="F2306" s="325" t="s">
        <v>129</v>
      </c>
      <c r="G2306" s="325">
        <v>341</v>
      </c>
      <c r="H2306" s="325" t="s">
        <v>189</v>
      </c>
      <c r="I2306" s="325" t="s">
        <v>190</v>
      </c>
      <c r="J2306" s="325" t="str">
        <f t="shared" si="70"/>
        <v>CharLiverpoolRoleSenior managerRoleSenior manager</v>
      </c>
      <c r="K2306" s="325" t="s">
        <v>486</v>
      </c>
      <c r="L2306" s="325" t="s">
        <v>487</v>
      </c>
      <c r="M2306" s="325" t="str">
        <f t="shared" si="71"/>
        <v>RoleSenior manager</v>
      </c>
      <c r="N2306" s="325">
        <v>1</v>
      </c>
      <c r="O2306" s="325">
        <v>0.5</v>
      </c>
      <c r="P2306" s="325">
        <v>1</v>
      </c>
      <c r="Q2306" s="325">
        <v>0.5</v>
      </c>
    </row>
    <row r="2307" spans="1:17" x14ac:dyDescent="0.25">
      <c r="A2307" s="325">
        <v>201718</v>
      </c>
      <c r="B2307" s="325" t="s">
        <v>144</v>
      </c>
      <c r="C2307" s="325" t="s">
        <v>123</v>
      </c>
      <c r="D2307" s="325" t="s">
        <v>38</v>
      </c>
      <c r="E2307" s="325" t="s">
        <v>128</v>
      </c>
      <c r="F2307" s="325" t="s">
        <v>129</v>
      </c>
      <c r="G2307" s="325">
        <v>341</v>
      </c>
      <c r="H2307" s="325" t="s">
        <v>189</v>
      </c>
      <c r="I2307" s="325" t="s">
        <v>190</v>
      </c>
      <c r="J2307" s="325" t="str">
        <f t="shared" ref="J2307:J2370" si="72">CONCATENATE("Char",I2307,K2307,L2307,M2307)</f>
        <v>CharLiverpoolRoleSenior practitionerRoleSenior practitioner</v>
      </c>
      <c r="K2307" s="325" t="s">
        <v>486</v>
      </c>
      <c r="L2307" s="325" t="s">
        <v>488</v>
      </c>
      <c r="M2307" s="325" t="str">
        <f t="shared" ref="M2307:M2370" si="73">CONCATENATE(K2307,L2307,)</f>
        <v>RoleSenior practitioner</v>
      </c>
      <c r="N2307" s="325">
        <v>40</v>
      </c>
      <c r="O2307" s="325">
        <v>19.5</v>
      </c>
      <c r="P2307" s="325">
        <v>40</v>
      </c>
      <c r="Q2307" s="325">
        <v>19</v>
      </c>
    </row>
    <row r="2308" spans="1:17" x14ac:dyDescent="0.25">
      <c r="A2308" s="325">
        <v>201718</v>
      </c>
      <c r="B2308" s="325" t="s">
        <v>144</v>
      </c>
      <c r="C2308" s="325" t="s">
        <v>123</v>
      </c>
      <c r="D2308" s="325" t="s">
        <v>38</v>
      </c>
      <c r="E2308" s="325" t="s">
        <v>128</v>
      </c>
      <c r="F2308" s="325" t="s">
        <v>129</v>
      </c>
      <c r="G2308" s="325">
        <v>341</v>
      </c>
      <c r="H2308" s="325" t="s">
        <v>189</v>
      </c>
      <c r="I2308" s="325" t="s">
        <v>190</v>
      </c>
      <c r="J2308" s="325" t="str">
        <f t="shared" si="72"/>
        <v>CharLiverpoolRoleMiddle managerRoleMiddle manager</v>
      </c>
      <c r="K2308" s="325" t="s">
        <v>486</v>
      </c>
      <c r="L2308" s="325" t="s">
        <v>489</v>
      </c>
      <c r="M2308" s="325" t="str">
        <f t="shared" si="73"/>
        <v>RoleMiddle manager</v>
      </c>
      <c r="N2308" s="325">
        <v>5</v>
      </c>
      <c r="O2308" s="325">
        <v>2.4</v>
      </c>
      <c r="P2308" s="325">
        <v>5</v>
      </c>
      <c r="Q2308" s="325">
        <v>2.4</v>
      </c>
    </row>
    <row r="2309" spans="1:17" x14ac:dyDescent="0.25">
      <c r="A2309" s="325">
        <v>201718</v>
      </c>
      <c r="B2309" s="325" t="s">
        <v>144</v>
      </c>
      <c r="C2309" s="325" t="s">
        <v>123</v>
      </c>
      <c r="D2309" s="325" t="s">
        <v>38</v>
      </c>
      <c r="E2309" s="325" t="s">
        <v>128</v>
      </c>
      <c r="F2309" s="325" t="s">
        <v>129</v>
      </c>
      <c r="G2309" s="325">
        <v>341</v>
      </c>
      <c r="H2309" s="325" t="s">
        <v>189</v>
      </c>
      <c r="I2309" s="325" t="s">
        <v>190</v>
      </c>
      <c r="J2309" s="325" t="str">
        <f t="shared" si="72"/>
        <v>CharLiverpoolRoleFirst line managerRoleFirst line manager</v>
      </c>
      <c r="K2309" s="325" t="s">
        <v>486</v>
      </c>
      <c r="L2309" s="325" t="s">
        <v>490</v>
      </c>
      <c r="M2309" s="325" t="str">
        <f t="shared" si="73"/>
        <v>RoleFirst line manager</v>
      </c>
      <c r="N2309" s="325">
        <v>21</v>
      </c>
      <c r="O2309" s="325">
        <v>10.199999999999999</v>
      </c>
      <c r="P2309" s="325">
        <v>21</v>
      </c>
      <c r="Q2309" s="325">
        <v>10</v>
      </c>
    </row>
    <row r="2310" spans="1:17" x14ac:dyDescent="0.25">
      <c r="A2310" s="325">
        <v>201718</v>
      </c>
      <c r="B2310" s="325" t="s">
        <v>144</v>
      </c>
      <c r="C2310" s="325" t="s">
        <v>123</v>
      </c>
      <c r="D2310" s="325" t="s">
        <v>38</v>
      </c>
      <c r="E2310" s="325" t="s">
        <v>128</v>
      </c>
      <c r="F2310" s="325" t="s">
        <v>129</v>
      </c>
      <c r="G2310" s="325">
        <v>341</v>
      </c>
      <c r="H2310" s="325" t="s">
        <v>189</v>
      </c>
      <c r="I2310" s="325" t="s">
        <v>190</v>
      </c>
      <c r="J2310" s="325" t="str">
        <f t="shared" si="72"/>
        <v>CharLiverpoolRoleCase holderRoleCase holder</v>
      </c>
      <c r="K2310" s="325" t="s">
        <v>486</v>
      </c>
      <c r="L2310" s="325" t="s">
        <v>491</v>
      </c>
      <c r="M2310" s="325" t="str">
        <f t="shared" si="73"/>
        <v>RoleCase holder</v>
      </c>
      <c r="N2310" s="325">
        <v>103.4</v>
      </c>
      <c r="O2310" s="325">
        <v>50.5</v>
      </c>
      <c r="P2310" s="325">
        <v>109</v>
      </c>
      <c r="Q2310" s="325">
        <v>51.7</v>
      </c>
    </row>
    <row r="2311" spans="1:17" x14ac:dyDescent="0.25">
      <c r="A2311" s="325">
        <v>201718</v>
      </c>
      <c r="B2311" s="325" t="s">
        <v>144</v>
      </c>
      <c r="C2311" s="325" t="s">
        <v>123</v>
      </c>
      <c r="D2311" s="325" t="s">
        <v>38</v>
      </c>
      <c r="E2311" s="325" t="s">
        <v>128</v>
      </c>
      <c r="F2311" s="325" t="s">
        <v>129</v>
      </c>
      <c r="G2311" s="325">
        <v>341</v>
      </c>
      <c r="H2311" s="325" t="s">
        <v>189</v>
      </c>
      <c r="I2311" s="325" t="s">
        <v>190</v>
      </c>
      <c r="J2311" s="325" t="str">
        <f t="shared" si="72"/>
        <v>CharLiverpoolRoleQualified without casesRoleQualified without cases</v>
      </c>
      <c r="K2311" s="325" t="s">
        <v>486</v>
      </c>
      <c r="L2311" s="325" t="s">
        <v>492</v>
      </c>
      <c r="M2311" s="325" t="str">
        <f t="shared" si="73"/>
        <v>RoleQualified without cases</v>
      </c>
      <c r="N2311" s="325">
        <v>34.5</v>
      </c>
      <c r="O2311" s="325">
        <v>16.8</v>
      </c>
      <c r="P2311" s="325">
        <v>35</v>
      </c>
      <c r="Q2311" s="325">
        <v>16.600000000000001</v>
      </c>
    </row>
    <row r="2312" spans="1:17" x14ac:dyDescent="0.25">
      <c r="A2312" s="325">
        <v>201718</v>
      </c>
      <c r="B2312" s="325" t="s">
        <v>144</v>
      </c>
      <c r="C2312" s="325" t="s">
        <v>123</v>
      </c>
      <c r="D2312" s="325" t="s">
        <v>38</v>
      </c>
      <c r="E2312" s="325" t="s">
        <v>128</v>
      </c>
      <c r="F2312" s="325" t="s">
        <v>129</v>
      </c>
      <c r="G2312" s="325">
        <v>352</v>
      </c>
      <c r="H2312" s="325" t="s">
        <v>191</v>
      </c>
      <c r="I2312" s="325" t="s">
        <v>192</v>
      </c>
      <c r="J2312" s="325" t="str">
        <f t="shared" si="72"/>
        <v>CharManchesterRoleSenior managerRoleSenior manager</v>
      </c>
      <c r="K2312" s="325" t="s">
        <v>486</v>
      </c>
      <c r="L2312" s="325" t="s">
        <v>487</v>
      </c>
      <c r="M2312" s="325" t="str">
        <f t="shared" si="73"/>
        <v>RoleSenior manager</v>
      </c>
      <c r="N2312" s="325">
        <v>5</v>
      </c>
      <c r="O2312" s="325">
        <v>1.2</v>
      </c>
      <c r="P2312" s="325">
        <v>5</v>
      </c>
      <c r="Q2312" s="325">
        <v>1.1000000000000001</v>
      </c>
    </row>
    <row r="2313" spans="1:17" x14ac:dyDescent="0.25">
      <c r="A2313" s="325">
        <v>201718</v>
      </c>
      <c r="B2313" s="325" t="s">
        <v>144</v>
      </c>
      <c r="C2313" s="325" t="s">
        <v>123</v>
      </c>
      <c r="D2313" s="325" t="s">
        <v>38</v>
      </c>
      <c r="E2313" s="325" t="s">
        <v>128</v>
      </c>
      <c r="F2313" s="325" t="s">
        <v>129</v>
      </c>
      <c r="G2313" s="325">
        <v>352</v>
      </c>
      <c r="H2313" s="325" t="s">
        <v>191</v>
      </c>
      <c r="I2313" s="325" t="s">
        <v>192</v>
      </c>
      <c r="J2313" s="325" t="str">
        <f t="shared" si="72"/>
        <v>CharManchesterRoleSenior practitionerRoleSenior practitioner</v>
      </c>
      <c r="K2313" s="325" t="s">
        <v>486</v>
      </c>
      <c r="L2313" s="325" t="s">
        <v>488</v>
      </c>
      <c r="M2313" s="325" t="str">
        <f t="shared" si="73"/>
        <v>RoleSenior practitioner</v>
      </c>
      <c r="N2313" s="325">
        <v>47.8</v>
      </c>
      <c r="O2313" s="325">
        <v>11.4</v>
      </c>
      <c r="P2313" s="325">
        <v>50</v>
      </c>
      <c r="Q2313" s="325">
        <v>11.3</v>
      </c>
    </row>
    <row r="2314" spans="1:17" x14ac:dyDescent="0.25">
      <c r="A2314" s="325">
        <v>201718</v>
      </c>
      <c r="B2314" s="325" t="s">
        <v>144</v>
      </c>
      <c r="C2314" s="325" t="s">
        <v>123</v>
      </c>
      <c r="D2314" s="325" t="s">
        <v>38</v>
      </c>
      <c r="E2314" s="325" t="s">
        <v>128</v>
      </c>
      <c r="F2314" s="325" t="s">
        <v>129</v>
      </c>
      <c r="G2314" s="325">
        <v>352</v>
      </c>
      <c r="H2314" s="325" t="s">
        <v>191</v>
      </c>
      <c r="I2314" s="325" t="s">
        <v>192</v>
      </c>
      <c r="J2314" s="325" t="str">
        <f t="shared" si="72"/>
        <v>CharManchesterRoleMiddle managerRoleMiddle manager</v>
      </c>
      <c r="K2314" s="325" t="s">
        <v>486</v>
      </c>
      <c r="L2314" s="325" t="s">
        <v>489</v>
      </c>
      <c r="M2314" s="325" t="str">
        <f t="shared" si="73"/>
        <v>RoleMiddle manager</v>
      </c>
      <c r="N2314" s="325">
        <v>8</v>
      </c>
      <c r="O2314" s="325">
        <v>1.9</v>
      </c>
      <c r="P2314" s="325">
        <v>8</v>
      </c>
      <c r="Q2314" s="325">
        <v>1.8</v>
      </c>
    </row>
    <row r="2315" spans="1:17" x14ac:dyDescent="0.25">
      <c r="A2315" s="325">
        <v>201718</v>
      </c>
      <c r="B2315" s="325" t="s">
        <v>144</v>
      </c>
      <c r="C2315" s="325" t="s">
        <v>123</v>
      </c>
      <c r="D2315" s="325" t="s">
        <v>38</v>
      </c>
      <c r="E2315" s="325" t="s">
        <v>128</v>
      </c>
      <c r="F2315" s="325" t="s">
        <v>129</v>
      </c>
      <c r="G2315" s="325">
        <v>352</v>
      </c>
      <c r="H2315" s="325" t="s">
        <v>191</v>
      </c>
      <c r="I2315" s="325" t="s">
        <v>192</v>
      </c>
      <c r="J2315" s="325" t="str">
        <f t="shared" si="72"/>
        <v>CharManchesterRoleFirst line managerRoleFirst line manager</v>
      </c>
      <c r="K2315" s="325" t="s">
        <v>486</v>
      </c>
      <c r="L2315" s="325" t="s">
        <v>490</v>
      </c>
      <c r="M2315" s="325" t="str">
        <f t="shared" si="73"/>
        <v>RoleFirst line manager</v>
      </c>
      <c r="N2315" s="325">
        <v>47.1</v>
      </c>
      <c r="O2315" s="325">
        <v>11.2</v>
      </c>
      <c r="P2315" s="325">
        <v>49</v>
      </c>
      <c r="Q2315" s="325">
        <v>11.1</v>
      </c>
    </row>
    <row r="2316" spans="1:17" x14ac:dyDescent="0.25">
      <c r="A2316" s="325">
        <v>201718</v>
      </c>
      <c r="B2316" s="325" t="s">
        <v>144</v>
      </c>
      <c r="C2316" s="325" t="s">
        <v>123</v>
      </c>
      <c r="D2316" s="325" t="s">
        <v>38</v>
      </c>
      <c r="E2316" s="325" t="s">
        <v>128</v>
      </c>
      <c r="F2316" s="325" t="s">
        <v>129</v>
      </c>
      <c r="G2316" s="325">
        <v>352</v>
      </c>
      <c r="H2316" s="325" t="s">
        <v>191</v>
      </c>
      <c r="I2316" s="325" t="s">
        <v>192</v>
      </c>
      <c r="J2316" s="325" t="str">
        <f t="shared" si="72"/>
        <v>CharManchesterRoleCase holderRoleCase holder</v>
      </c>
      <c r="K2316" s="325" t="s">
        <v>486</v>
      </c>
      <c r="L2316" s="325" t="s">
        <v>491</v>
      </c>
      <c r="M2316" s="325" t="str">
        <f t="shared" si="73"/>
        <v>RoleCase holder</v>
      </c>
      <c r="N2316" s="325">
        <v>312.2</v>
      </c>
      <c r="O2316" s="325">
        <v>74.3</v>
      </c>
      <c r="P2316" s="325">
        <v>329</v>
      </c>
      <c r="Q2316" s="325">
        <v>74.599999999999994</v>
      </c>
    </row>
    <row r="2317" spans="1:17" x14ac:dyDescent="0.25">
      <c r="A2317" s="325">
        <v>201718</v>
      </c>
      <c r="B2317" s="325" t="s">
        <v>144</v>
      </c>
      <c r="C2317" s="325" t="s">
        <v>123</v>
      </c>
      <c r="D2317" s="325" t="s">
        <v>38</v>
      </c>
      <c r="E2317" s="325" t="s">
        <v>128</v>
      </c>
      <c r="F2317" s="325" t="s">
        <v>129</v>
      </c>
      <c r="G2317" s="325">
        <v>352</v>
      </c>
      <c r="H2317" s="325" t="s">
        <v>191</v>
      </c>
      <c r="I2317" s="325" t="s">
        <v>192</v>
      </c>
      <c r="J2317" s="325" t="str">
        <f t="shared" si="72"/>
        <v>CharManchesterRoleQualified without casesRoleQualified without cases</v>
      </c>
      <c r="K2317" s="325" t="s">
        <v>486</v>
      </c>
      <c r="L2317" s="325" t="s">
        <v>492</v>
      </c>
      <c r="M2317" s="325" t="str">
        <f t="shared" si="73"/>
        <v>RoleQualified without cases</v>
      </c>
      <c r="N2317" s="325">
        <v>0</v>
      </c>
      <c r="O2317" s="325">
        <v>0</v>
      </c>
      <c r="P2317" s="325">
        <v>0</v>
      </c>
      <c r="Q2317" s="325">
        <v>0</v>
      </c>
    </row>
    <row r="2318" spans="1:17" x14ac:dyDescent="0.25">
      <c r="A2318" s="325">
        <v>201718</v>
      </c>
      <c r="B2318" s="325" t="s">
        <v>144</v>
      </c>
      <c r="C2318" s="325" t="s">
        <v>123</v>
      </c>
      <c r="D2318" s="325" t="s">
        <v>38</v>
      </c>
      <c r="E2318" s="325" t="s">
        <v>128</v>
      </c>
      <c r="F2318" s="325" t="s">
        <v>129</v>
      </c>
      <c r="G2318" s="325">
        <v>353</v>
      </c>
      <c r="H2318" s="325" t="s">
        <v>193</v>
      </c>
      <c r="I2318" s="325" t="s">
        <v>194</v>
      </c>
      <c r="J2318" s="325" t="str">
        <f t="shared" si="72"/>
        <v>CharOldhamRoleSenior managerRoleSenior manager</v>
      </c>
      <c r="K2318" s="325" t="s">
        <v>486</v>
      </c>
      <c r="L2318" s="325" t="s">
        <v>487</v>
      </c>
      <c r="M2318" s="325" t="str">
        <f t="shared" si="73"/>
        <v>RoleSenior manager</v>
      </c>
      <c r="N2318" s="325">
        <v>3</v>
      </c>
      <c r="O2318" s="325">
        <v>1.7</v>
      </c>
      <c r="P2318" s="325">
        <v>3</v>
      </c>
      <c r="Q2318" s="325">
        <v>1.6</v>
      </c>
    </row>
    <row r="2319" spans="1:17" x14ac:dyDescent="0.25">
      <c r="A2319" s="325">
        <v>201718</v>
      </c>
      <c r="B2319" s="325" t="s">
        <v>144</v>
      </c>
      <c r="C2319" s="325" t="s">
        <v>123</v>
      </c>
      <c r="D2319" s="325" t="s">
        <v>38</v>
      </c>
      <c r="E2319" s="325" t="s">
        <v>128</v>
      </c>
      <c r="F2319" s="325" t="s">
        <v>129</v>
      </c>
      <c r="G2319" s="325">
        <v>353</v>
      </c>
      <c r="H2319" s="325" t="s">
        <v>193</v>
      </c>
      <c r="I2319" s="325" t="s">
        <v>194</v>
      </c>
      <c r="J2319" s="325" t="str">
        <f t="shared" si="72"/>
        <v>CharOldhamRoleSenior practitionerRoleSenior practitioner</v>
      </c>
      <c r="K2319" s="325" t="s">
        <v>486</v>
      </c>
      <c r="L2319" s="325" t="s">
        <v>488</v>
      </c>
      <c r="M2319" s="325" t="str">
        <f t="shared" si="73"/>
        <v>RoleSenior practitioner</v>
      </c>
      <c r="N2319" s="325">
        <v>24.7</v>
      </c>
      <c r="O2319" s="325">
        <v>14</v>
      </c>
      <c r="P2319" s="325">
        <v>26</v>
      </c>
      <c r="Q2319" s="325">
        <v>14.1</v>
      </c>
    </row>
    <row r="2320" spans="1:17" x14ac:dyDescent="0.25">
      <c r="A2320" s="325">
        <v>201718</v>
      </c>
      <c r="B2320" s="325" t="s">
        <v>144</v>
      </c>
      <c r="C2320" s="325" t="s">
        <v>123</v>
      </c>
      <c r="D2320" s="325" t="s">
        <v>38</v>
      </c>
      <c r="E2320" s="325" t="s">
        <v>128</v>
      </c>
      <c r="F2320" s="325" t="s">
        <v>129</v>
      </c>
      <c r="G2320" s="325">
        <v>353</v>
      </c>
      <c r="H2320" s="325" t="s">
        <v>193</v>
      </c>
      <c r="I2320" s="325" t="s">
        <v>194</v>
      </c>
      <c r="J2320" s="325" t="str">
        <f t="shared" si="72"/>
        <v>CharOldhamRoleMiddle managerRoleMiddle manager</v>
      </c>
      <c r="K2320" s="325" t="s">
        <v>486</v>
      </c>
      <c r="L2320" s="325" t="s">
        <v>489</v>
      </c>
      <c r="M2320" s="325" t="str">
        <f t="shared" si="73"/>
        <v>RoleMiddle manager</v>
      </c>
      <c r="N2320" s="325">
        <v>6</v>
      </c>
      <c r="O2320" s="325">
        <v>3.4</v>
      </c>
      <c r="P2320" s="325">
        <v>6</v>
      </c>
      <c r="Q2320" s="325">
        <v>3.2</v>
      </c>
    </row>
    <row r="2321" spans="1:17" x14ac:dyDescent="0.25">
      <c r="A2321" s="325">
        <v>201718</v>
      </c>
      <c r="B2321" s="325" t="s">
        <v>144</v>
      </c>
      <c r="C2321" s="325" t="s">
        <v>123</v>
      </c>
      <c r="D2321" s="325" t="s">
        <v>38</v>
      </c>
      <c r="E2321" s="325" t="s">
        <v>128</v>
      </c>
      <c r="F2321" s="325" t="s">
        <v>129</v>
      </c>
      <c r="G2321" s="325">
        <v>353</v>
      </c>
      <c r="H2321" s="325" t="s">
        <v>193</v>
      </c>
      <c r="I2321" s="325" t="s">
        <v>194</v>
      </c>
      <c r="J2321" s="325" t="str">
        <f t="shared" si="72"/>
        <v>CharOldhamRoleFirst line managerRoleFirst line manager</v>
      </c>
      <c r="K2321" s="325" t="s">
        <v>486</v>
      </c>
      <c r="L2321" s="325" t="s">
        <v>490</v>
      </c>
      <c r="M2321" s="325" t="str">
        <f t="shared" si="73"/>
        <v>RoleFirst line manager</v>
      </c>
      <c r="N2321" s="325">
        <v>23.9</v>
      </c>
      <c r="O2321" s="325">
        <v>13.5</v>
      </c>
      <c r="P2321" s="325">
        <v>25</v>
      </c>
      <c r="Q2321" s="325">
        <v>13.5</v>
      </c>
    </row>
    <row r="2322" spans="1:17" x14ac:dyDescent="0.25">
      <c r="A2322" s="325">
        <v>201718</v>
      </c>
      <c r="B2322" s="325" t="s">
        <v>144</v>
      </c>
      <c r="C2322" s="325" t="s">
        <v>123</v>
      </c>
      <c r="D2322" s="325" t="s">
        <v>38</v>
      </c>
      <c r="E2322" s="325" t="s">
        <v>128</v>
      </c>
      <c r="F2322" s="325" t="s">
        <v>129</v>
      </c>
      <c r="G2322" s="325">
        <v>353</v>
      </c>
      <c r="H2322" s="325" t="s">
        <v>193</v>
      </c>
      <c r="I2322" s="325" t="s">
        <v>194</v>
      </c>
      <c r="J2322" s="325" t="str">
        <f t="shared" si="72"/>
        <v>CharOldhamRoleCase holderRoleCase holder</v>
      </c>
      <c r="K2322" s="325" t="s">
        <v>486</v>
      </c>
      <c r="L2322" s="325" t="s">
        <v>491</v>
      </c>
      <c r="M2322" s="325" t="str">
        <f t="shared" si="73"/>
        <v>RoleCase holder</v>
      </c>
      <c r="N2322" s="325">
        <v>110.3</v>
      </c>
      <c r="O2322" s="325">
        <v>62.2</v>
      </c>
      <c r="P2322" s="325">
        <v>115</v>
      </c>
      <c r="Q2322" s="325">
        <v>62.2</v>
      </c>
    </row>
    <row r="2323" spans="1:17" x14ac:dyDescent="0.25">
      <c r="A2323" s="325">
        <v>201718</v>
      </c>
      <c r="B2323" s="325" t="s">
        <v>144</v>
      </c>
      <c r="C2323" s="325" t="s">
        <v>123</v>
      </c>
      <c r="D2323" s="325" t="s">
        <v>38</v>
      </c>
      <c r="E2323" s="325" t="s">
        <v>128</v>
      </c>
      <c r="F2323" s="325" t="s">
        <v>129</v>
      </c>
      <c r="G2323" s="325">
        <v>353</v>
      </c>
      <c r="H2323" s="325" t="s">
        <v>193</v>
      </c>
      <c r="I2323" s="325" t="s">
        <v>194</v>
      </c>
      <c r="J2323" s="325" t="str">
        <f t="shared" si="72"/>
        <v>CharOldhamRoleQualified without casesRoleQualified without cases</v>
      </c>
      <c r="K2323" s="325" t="s">
        <v>486</v>
      </c>
      <c r="L2323" s="325" t="s">
        <v>492</v>
      </c>
      <c r="M2323" s="325" t="str">
        <f t="shared" si="73"/>
        <v>RoleQualified without cases</v>
      </c>
      <c r="N2323" s="325">
        <v>9.3000000000000007</v>
      </c>
      <c r="O2323" s="325">
        <v>5.3</v>
      </c>
      <c r="P2323" s="325">
        <v>10</v>
      </c>
      <c r="Q2323" s="325">
        <v>5.4</v>
      </c>
    </row>
    <row r="2324" spans="1:17" x14ac:dyDescent="0.25">
      <c r="A2324" s="325">
        <v>201718</v>
      </c>
      <c r="B2324" s="325" t="s">
        <v>144</v>
      </c>
      <c r="C2324" s="325" t="s">
        <v>123</v>
      </c>
      <c r="D2324" s="325" t="s">
        <v>38</v>
      </c>
      <c r="E2324" s="325" t="s">
        <v>128</v>
      </c>
      <c r="F2324" s="325" t="s">
        <v>129</v>
      </c>
      <c r="G2324" s="325">
        <v>354</v>
      </c>
      <c r="H2324" s="325" t="s">
        <v>195</v>
      </c>
      <c r="I2324" s="325" t="s">
        <v>196</v>
      </c>
      <c r="J2324" s="325" t="str">
        <f t="shared" si="72"/>
        <v>CharRochdaleRoleSenior managerRoleSenior manager</v>
      </c>
      <c r="K2324" s="325" t="s">
        <v>486</v>
      </c>
      <c r="L2324" s="325" t="s">
        <v>487</v>
      </c>
      <c r="M2324" s="325" t="str">
        <f t="shared" si="73"/>
        <v>RoleSenior manager</v>
      </c>
      <c r="N2324" s="325">
        <v>1</v>
      </c>
      <c r="O2324" s="325">
        <v>0.6</v>
      </c>
      <c r="P2324" s="325">
        <v>1</v>
      </c>
      <c r="Q2324" s="325">
        <v>0.6</v>
      </c>
    </row>
    <row r="2325" spans="1:17" x14ac:dyDescent="0.25">
      <c r="A2325" s="325">
        <v>201718</v>
      </c>
      <c r="B2325" s="325" t="s">
        <v>144</v>
      </c>
      <c r="C2325" s="325" t="s">
        <v>123</v>
      </c>
      <c r="D2325" s="325" t="s">
        <v>38</v>
      </c>
      <c r="E2325" s="325" t="s">
        <v>128</v>
      </c>
      <c r="F2325" s="325" t="s">
        <v>129</v>
      </c>
      <c r="G2325" s="325">
        <v>354</v>
      </c>
      <c r="H2325" s="325" t="s">
        <v>195</v>
      </c>
      <c r="I2325" s="325" t="s">
        <v>196</v>
      </c>
      <c r="J2325" s="325" t="str">
        <f t="shared" si="72"/>
        <v>CharRochdaleRoleSenior practitionerRoleSenior practitioner</v>
      </c>
      <c r="K2325" s="325" t="s">
        <v>486</v>
      </c>
      <c r="L2325" s="325" t="s">
        <v>488</v>
      </c>
      <c r="M2325" s="325" t="str">
        <f t="shared" si="73"/>
        <v>RoleSenior practitioner</v>
      </c>
      <c r="N2325" s="325">
        <v>27.3</v>
      </c>
      <c r="O2325" s="325">
        <v>17.2</v>
      </c>
      <c r="P2325" s="325">
        <v>29</v>
      </c>
      <c r="Q2325" s="325">
        <v>17.399999999999999</v>
      </c>
    </row>
    <row r="2326" spans="1:17" x14ac:dyDescent="0.25">
      <c r="A2326" s="325">
        <v>201718</v>
      </c>
      <c r="B2326" s="325" t="s">
        <v>144</v>
      </c>
      <c r="C2326" s="325" t="s">
        <v>123</v>
      </c>
      <c r="D2326" s="325" t="s">
        <v>38</v>
      </c>
      <c r="E2326" s="325" t="s">
        <v>128</v>
      </c>
      <c r="F2326" s="325" t="s">
        <v>129</v>
      </c>
      <c r="G2326" s="325">
        <v>354</v>
      </c>
      <c r="H2326" s="325" t="s">
        <v>195</v>
      </c>
      <c r="I2326" s="325" t="s">
        <v>196</v>
      </c>
      <c r="J2326" s="325" t="str">
        <f t="shared" si="72"/>
        <v>CharRochdaleRoleMiddle managerRoleMiddle manager</v>
      </c>
      <c r="K2326" s="325" t="s">
        <v>486</v>
      </c>
      <c r="L2326" s="325" t="s">
        <v>489</v>
      </c>
      <c r="M2326" s="325" t="str">
        <f t="shared" si="73"/>
        <v>RoleMiddle manager</v>
      </c>
      <c r="N2326" s="325">
        <v>8</v>
      </c>
      <c r="O2326" s="325">
        <v>5</v>
      </c>
      <c r="P2326" s="325">
        <v>8</v>
      </c>
      <c r="Q2326" s="325">
        <v>4.8</v>
      </c>
    </row>
    <row r="2327" spans="1:17" x14ac:dyDescent="0.25">
      <c r="A2327" s="325">
        <v>201718</v>
      </c>
      <c r="B2327" s="325" t="s">
        <v>144</v>
      </c>
      <c r="C2327" s="325" t="s">
        <v>123</v>
      </c>
      <c r="D2327" s="325" t="s">
        <v>38</v>
      </c>
      <c r="E2327" s="325" t="s">
        <v>128</v>
      </c>
      <c r="F2327" s="325" t="s">
        <v>129</v>
      </c>
      <c r="G2327" s="325">
        <v>354</v>
      </c>
      <c r="H2327" s="325" t="s">
        <v>195</v>
      </c>
      <c r="I2327" s="325" t="s">
        <v>196</v>
      </c>
      <c r="J2327" s="325" t="str">
        <f t="shared" si="72"/>
        <v>CharRochdaleRoleFirst line managerRoleFirst line manager</v>
      </c>
      <c r="K2327" s="325" t="s">
        <v>486</v>
      </c>
      <c r="L2327" s="325" t="s">
        <v>490</v>
      </c>
      <c r="M2327" s="325" t="str">
        <f t="shared" si="73"/>
        <v>RoleFirst line manager</v>
      </c>
      <c r="N2327" s="325">
        <v>21</v>
      </c>
      <c r="O2327" s="325">
        <v>13.2</v>
      </c>
      <c r="P2327" s="325">
        <v>21</v>
      </c>
      <c r="Q2327" s="325">
        <v>12.6</v>
      </c>
    </row>
    <row r="2328" spans="1:17" x14ac:dyDescent="0.25">
      <c r="A2328" s="325">
        <v>201718</v>
      </c>
      <c r="B2328" s="325" t="s">
        <v>144</v>
      </c>
      <c r="C2328" s="325" t="s">
        <v>123</v>
      </c>
      <c r="D2328" s="325" t="s">
        <v>38</v>
      </c>
      <c r="E2328" s="325" t="s">
        <v>128</v>
      </c>
      <c r="F2328" s="325" t="s">
        <v>129</v>
      </c>
      <c r="G2328" s="325">
        <v>354</v>
      </c>
      <c r="H2328" s="325" t="s">
        <v>195</v>
      </c>
      <c r="I2328" s="325" t="s">
        <v>196</v>
      </c>
      <c r="J2328" s="325" t="str">
        <f t="shared" si="72"/>
        <v>CharRochdaleRoleCase holderRoleCase holder</v>
      </c>
      <c r="K2328" s="325" t="s">
        <v>486</v>
      </c>
      <c r="L2328" s="325" t="s">
        <v>491</v>
      </c>
      <c r="M2328" s="325" t="str">
        <f t="shared" si="73"/>
        <v>RoleCase holder</v>
      </c>
      <c r="N2328" s="325">
        <v>75.900000000000006</v>
      </c>
      <c r="O2328" s="325">
        <v>47.8</v>
      </c>
      <c r="P2328" s="325">
        <v>80</v>
      </c>
      <c r="Q2328" s="325">
        <v>47.9</v>
      </c>
    </row>
    <row r="2329" spans="1:17" x14ac:dyDescent="0.25">
      <c r="A2329" s="325">
        <v>201718</v>
      </c>
      <c r="B2329" s="325" t="s">
        <v>144</v>
      </c>
      <c r="C2329" s="325" t="s">
        <v>123</v>
      </c>
      <c r="D2329" s="325" t="s">
        <v>38</v>
      </c>
      <c r="E2329" s="325" t="s">
        <v>128</v>
      </c>
      <c r="F2329" s="325" t="s">
        <v>129</v>
      </c>
      <c r="G2329" s="325">
        <v>354</v>
      </c>
      <c r="H2329" s="325" t="s">
        <v>195</v>
      </c>
      <c r="I2329" s="325" t="s">
        <v>196</v>
      </c>
      <c r="J2329" s="325" t="str">
        <f t="shared" si="72"/>
        <v>CharRochdaleRoleQualified without casesRoleQualified without cases</v>
      </c>
      <c r="K2329" s="325" t="s">
        <v>486</v>
      </c>
      <c r="L2329" s="325" t="s">
        <v>492</v>
      </c>
      <c r="M2329" s="325" t="str">
        <f t="shared" si="73"/>
        <v>RoleQualified without cases</v>
      </c>
      <c r="N2329" s="325">
        <v>25.5</v>
      </c>
      <c r="O2329" s="325">
        <v>16.100000000000001</v>
      </c>
      <c r="P2329" s="325">
        <v>28</v>
      </c>
      <c r="Q2329" s="325">
        <v>16.8</v>
      </c>
    </row>
    <row r="2330" spans="1:17" x14ac:dyDescent="0.25">
      <c r="A2330" s="325">
        <v>201718</v>
      </c>
      <c r="B2330" s="325" t="s">
        <v>144</v>
      </c>
      <c r="C2330" s="325" t="s">
        <v>123</v>
      </c>
      <c r="D2330" s="325" t="s">
        <v>38</v>
      </c>
      <c r="E2330" s="325" t="s">
        <v>128</v>
      </c>
      <c r="F2330" s="325" t="s">
        <v>129</v>
      </c>
      <c r="G2330" s="325">
        <v>355</v>
      </c>
      <c r="H2330" s="325" t="s">
        <v>197</v>
      </c>
      <c r="I2330" s="325" t="s">
        <v>198</v>
      </c>
      <c r="J2330" s="325" t="str">
        <f t="shared" si="72"/>
        <v>CharSalfordRoleSenior managerRoleSenior manager</v>
      </c>
      <c r="K2330" s="325" t="s">
        <v>486</v>
      </c>
      <c r="L2330" s="325" t="s">
        <v>487</v>
      </c>
      <c r="M2330" s="325" t="str">
        <f t="shared" si="73"/>
        <v>RoleSenior manager</v>
      </c>
      <c r="N2330" s="325">
        <v>1</v>
      </c>
      <c r="O2330" s="325">
        <v>0.5</v>
      </c>
      <c r="P2330" s="325">
        <v>1</v>
      </c>
      <c r="Q2330" s="325">
        <v>0.5</v>
      </c>
    </row>
    <row r="2331" spans="1:17" x14ac:dyDescent="0.25">
      <c r="A2331" s="325">
        <v>201718</v>
      </c>
      <c r="B2331" s="325" t="s">
        <v>144</v>
      </c>
      <c r="C2331" s="325" t="s">
        <v>123</v>
      </c>
      <c r="D2331" s="325" t="s">
        <v>38</v>
      </c>
      <c r="E2331" s="325" t="s">
        <v>128</v>
      </c>
      <c r="F2331" s="325" t="s">
        <v>129</v>
      </c>
      <c r="G2331" s="325">
        <v>355</v>
      </c>
      <c r="H2331" s="325" t="s">
        <v>197</v>
      </c>
      <c r="I2331" s="325" t="s">
        <v>198</v>
      </c>
      <c r="J2331" s="325" t="str">
        <f t="shared" si="72"/>
        <v>CharSalfordRoleSenior practitionerRoleSenior practitioner</v>
      </c>
      <c r="K2331" s="325" t="s">
        <v>486</v>
      </c>
      <c r="L2331" s="325" t="s">
        <v>488</v>
      </c>
      <c r="M2331" s="325" t="str">
        <f t="shared" si="73"/>
        <v>RoleSenior practitioner</v>
      </c>
      <c r="N2331" s="325">
        <v>10.1</v>
      </c>
      <c r="O2331" s="325">
        <v>4.9000000000000004</v>
      </c>
      <c r="P2331" s="325">
        <v>11</v>
      </c>
      <c r="Q2331" s="325">
        <v>5</v>
      </c>
    </row>
    <row r="2332" spans="1:17" x14ac:dyDescent="0.25">
      <c r="A2332" s="325">
        <v>201718</v>
      </c>
      <c r="B2332" s="325" t="s">
        <v>144</v>
      </c>
      <c r="C2332" s="325" t="s">
        <v>123</v>
      </c>
      <c r="D2332" s="325" t="s">
        <v>38</v>
      </c>
      <c r="E2332" s="325" t="s">
        <v>128</v>
      </c>
      <c r="F2332" s="325" t="s">
        <v>129</v>
      </c>
      <c r="G2332" s="325">
        <v>355</v>
      </c>
      <c r="H2332" s="325" t="s">
        <v>197</v>
      </c>
      <c r="I2332" s="325" t="s">
        <v>198</v>
      </c>
      <c r="J2332" s="325" t="str">
        <f t="shared" si="72"/>
        <v>CharSalfordRoleMiddle managerRoleMiddle manager</v>
      </c>
      <c r="K2332" s="325" t="s">
        <v>486</v>
      </c>
      <c r="L2332" s="325" t="s">
        <v>489</v>
      </c>
      <c r="M2332" s="325" t="str">
        <f t="shared" si="73"/>
        <v>RoleMiddle manager</v>
      </c>
      <c r="N2332" s="325">
        <v>23.6</v>
      </c>
      <c r="O2332" s="325">
        <v>11.6</v>
      </c>
      <c r="P2332" s="325">
        <v>24</v>
      </c>
      <c r="Q2332" s="325">
        <v>10.9</v>
      </c>
    </row>
    <row r="2333" spans="1:17" x14ac:dyDescent="0.25">
      <c r="A2333" s="325">
        <v>201718</v>
      </c>
      <c r="B2333" s="325" t="s">
        <v>144</v>
      </c>
      <c r="C2333" s="325" t="s">
        <v>123</v>
      </c>
      <c r="D2333" s="325" t="s">
        <v>38</v>
      </c>
      <c r="E2333" s="325" t="s">
        <v>128</v>
      </c>
      <c r="F2333" s="325" t="s">
        <v>129</v>
      </c>
      <c r="G2333" s="325">
        <v>355</v>
      </c>
      <c r="H2333" s="325" t="s">
        <v>197</v>
      </c>
      <c r="I2333" s="325" t="s">
        <v>198</v>
      </c>
      <c r="J2333" s="325" t="str">
        <f t="shared" si="72"/>
        <v>CharSalfordRoleFirst line managerRoleFirst line manager</v>
      </c>
      <c r="K2333" s="325" t="s">
        <v>486</v>
      </c>
      <c r="L2333" s="325" t="s">
        <v>490</v>
      </c>
      <c r="M2333" s="325" t="str">
        <f t="shared" si="73"/>
        <v>RoleFirst line manager</v>
      </c>
      <c r="N2333" s="325">
        <v>13.7</v>
      </c>
      <c r="O2333" s="325">
        <v>6.7</v>
      </c>
      <c r="P2333" s="325">
        <v>15</v>
      </c>
      <c r="Q2333" s="325">
        <v>6.8</v>
      </c>
    </row>
    <row r="2334" spans="1:17" x14ac:dyDescent="0.25">
      <c r="A2334" s="325">
        <v>201718</v>
      </c>
      <c r="B2334" s="325" t="s">
        <v>144</v>
      </c>
      <c r="C2334" s="325" t="s">
        <v>123</v>
      </c>
      <c r="D2334" s="325" t="s">
        <v>38</v>
      </c>
      <c r="E2334" s="325" t="s">
        <v>128</v>
      </c>
      <c r="F2334" s="325" t="s">
        <v>129</v>
      </c>
      <c r="G2334" s="325">
        <v>355</v>
      </c>
      <c r="H2334" s="325" t="s">
        <v>197</v>
      </c>
      <c r="I2334" s="325" t="s">
        <v>198</v>
      </c>
      <c r="J2334" s="325" t="str">
        <f t="shared" si="72"/>
        <v>CharSalfordRoleCase holderRoleCase holder</v>
      </c>
      <c r="K2334" s="325" t="s">
        <v>486</v>
      </c>
      <c r="L2334" s="325" t="s">
        <v>491</v>
      </c>
      <c r="M2334" s="325" t="str">
        <f t="shared" si="73"/>
        <v>RoleCase holder</v>
      </c>
      <c r="N2334" s="325">
        <v>92.6</v>
      </c>
      <c r="O2334" s="325">
        <v>45.4</v>
      </c>
      <c r="P2334" s="325">
        <v>98</v>
      </c>
      <c r="Q2334" s="325">
        <v>44.5</v>
      </c>
    </row>
    <row r="2335" spans="1:17" x14ac:dyDescent="0.25">
      <c r="A2335" s="325">
        <v>201718</v>
      </c>
      <c r="B2335" s="325" t="s">
        <v>144</v>
      </c>
      <c r="C2335" s="325" t="s">
        <v>123</v>
      </c>
      <c r="D2335" s="325" t="s">
        <v>38</v>
      </c>
      <c r="E2335" s="325" t="s">
        <v>128</v>
      </c>
      <c r="F2335" s="325" t="s">
        <v>129</v>
      </c>
      <c r="G2335" s="325">
        <v>355</v>
      </c>
      <c r="H2335" s="325" t="s">
        <v>197</v>
      </c>
      <c r="I2335" s="325" t="s">
        <v>198</v>
      </c>
      <c r="J2335" s="325" t="str">
        <f t="shared" si="72"/>
        <v>CharSalfordRoleQualified without casesRoleQualified without cases</v>
      </c>
      <c r="K2335" s="325" t="s">
        <v>486</v>
      </c>
      <c r="L2335" s="325" t="s">
        <v>492</v>
      </c>
      <c r="M2335" s="325" t="str">
        <f t="shared" si="73"/>
        <v>RoleQualified without cases</v>
      </c>
      <c r="N2335" s="325">
        <v>63.1</v>
      </c>
      <c r="O2335" s="325">
        <v>30.9</v>
      </c>
      <c r="P2335" s="325">
        <v>71</v>
      </c>
      <c r="Q2335" s="325">
        <v>32.299999999999997</v>
      </c>
    </row>
    <row r="2336" spans="1:17" x14ac:dyDescent="0.25">
      <c r="A2336" s="325">
        <v>201718</v>
      </c>
      <c r="B2336" s="325" t="s">
        <v>144</v>
      </c>
      <c r="C2336" s="325" t="s">
        <v>123</v>
      </c>
      <c r="D2336" s="325" t="s">
        <v>38</v>
      </c>
      <c r="E2336" s="325" t="s">
        <v>128</v>
      </c>
      <c r="F2336" s="325" t="s">
        <v>129</v>
      </c>
      <c r="G2336" s="325">
        <v>343</v>
      </c>
      <c r="H2336" s="325" t="s">
        <v>199</v>
      </c>
      <c r="I2336" s="325" t="s">
        <v>200</v>
      </c>
      <c r="J2336" s="325" t="str">
        <f t="shared" si="72"/>
        <v>CharSeftonRoleSenior managerRoleSenior manager</v>
      </c>
      <c r="K2336" s="325" t="s">
        <v>486</v>
      </c>
      <c r="L2336" s="325" t="s">
        <v>487</v>
      </c>
      <c r="M2336" s="325" t="str">
        <f t="shared" si="73"/>
        <v>RoleSenior manager</v>
      </c>
      <c r="N2336" s="325">
        <v>5</v>
      </c>
      <c r="O2336" s="325">
        <v>3.6</v>
      </c>
      <c r="P2336" s="325">
        <v>5</v>
      </c>
      <c r="Q2336" s="325">
        <v>3.4</v>
      </c>
    </row>
    <row r="2337" spans="1:17" x14ac:dyDescent="0.25">
      <c r="A2337" s="325">
        <v>201718</v>
      </c>
      <c r="B2337" s="325" t="s">
        <v>144</v>
      </c>
      <c r="C2337" s="325" t="s">
        <v>123</v>
      </c>
      <c r="D2337" s="325" t="s">
        <v>38</v>
      </c>
      <c r="E2337" s="325" t="s">
        <v>128</v>
      </c>
      <c r="F2337" s="325" t="s">
        <v>129</v>
      </c>
      <c r="G2337" s="325">
        <v>343</v>
      </c>
      <c r="H2337" s="325" t="s">
        <v>199</v>
      </c>
      <c r="I2337" s="325" t="s">
        <v>200</v>
      </c>
      <c r="J2337" s="325" t="str">
        <f t="shared" si="72"/>
        <v>CharSeftonRoleSenior practitionerRoleSenior practitioner</v>
      </c>
      <c r="K2337" s="325" t="s">
        <v>486</v>
      </c>
      <c r="L2337" s="325" t="s">
        <v>488</v>
      </c>
      <c r="M2337" s="325" t="str">
        <f t="shared" si="73"/>
        <v>RoleSenior practitioner</v>
      </c>
      <c r="N2337" s="325">
        <v>1</v>
      </c>
      <c r="O2337" s="325">
        <v>0.7</v>
      </c>
      <c r="P2337" s="325">
        <v>1</v>
      </c>
      <c r="Q2337" s="325">
        <v>0.7</v>
      </c>
    </row>
    <row r="2338" spans="1:17" x14ac:dyDescent="0.25">
      <c r="A2338" s="325">
        <v>201718</v>
      </c>
      <c r="B2338" s="325" t="s">
        <v>144</v>
      </c>
      <c r="C2338" s="325" t="s">
        <v>123</v>
      </c>
      <c r="D2338" s="325" t="s">
        <v>38</v>
      </c>
      <c r="E2338" s="325" t="s">
        <v>128</v>
      </c>
      <c r="F2338" s="325" t="s">
        <v>129</v>
      </c>
      <c r="G2338" s="325">
        <v>343</v>
      </c>
      <c r="H2338" s="325" t="s">
        <v>199</v>
      </c>
      <c r="I2338" s="325" t="s">
        <v>200</v>
      </c>
      <c r="J2338" s="325" t="str">
        <f t="shared" si="72"/>
        <v>CharSeftonRoleMiddle managerRoleMiddle manager</v>
      </c>
      <c r="K2338" s="325" t="s">
        <v>486</v>
      </c>
      <c r="L2338" s="325" t="s">
        <v>489</v>
      </c>
      <c r="M2338" s="325" t="str">
        <f t="shared" si="73"/>
        <v>RoleMiddle manager</v>
      </c>
      <c r="N2338" s="325">
        <v>1</v>
      </c>
      <c r="O2338" s="325">
        <v>0.7</v>
      </c>
      <c r="P2338" s="325">
        <v>1</v>
      </c>
      <c r="Q2338" s="325">
        <v>0.7</v>
      </c>
    </row>
    <row r="2339" spans="1:17" x14ac:dyDescent="0.25">
      <c r="A2339" s="325">
        <v>201718</v>
      </c>
      <c r="B2339" s="325" t="s">
        <v>144</v>
      </c>
      <c r="C2339" s="325" t="s">
        <v>123</v>
      </c>
      <c r="D2339" s="325" t="s">
        <v>38</v>
      </c>
      <c r="E2339" s="325" t="s">
        <v>128</v>
      </c>
      <c r="F2339" s="325" t="s">
        <v>129</v>
      </c>
      <c r="G2339" s="325">
        <v>343</v>
      </c>
      <c r="H2339" s="325" t="s">
        <v>199</v>
      </c>
      <c r="I2339" s="325" t="s">
        <v>200</v>
      </c>
      <c r="J2339" s="325" t="str">
        <f t="shared" si="72"/>
        <v>CharSeftonRoleFirst line managerRoleFirst line manager</v>
      </c>
      <c r="K2339" s="325" t="s">
        <v>486</v>
      </c>
      <c r="L2339" s="325" t="s">
        <v>490</v>
      </c>
      <c r="M2339" s="325" t="str">
        <f t="shared" si="73"/>
        <v>RoleFirst line manager</v>
      </c>
      <c r="N2339" s="325">
        <v>21.5</v>
      </c>
      <c r="O2339" s="325">
        <v>15.6</v>
      </c>
      <c r="P2339" s="325">
        <v>22</v>
      </c>
      <c r="Q2339" s="325">
        <v>15.2</v>
      </c>
    </row>
    <row r="2340" spans="1:17" x14ac:dyDescent="0.25">
      <c r="A2340" s="325">
        <v>201718</v>
      </c>
      <c r="B2340" s="325" t="s">
        <v>144</v>
      </c>
      <c r="C2340" s="325" t="s">
        <v>123</v>
      </c>
      <c r="D2340" s="325" t="s">
        <v>38</v>
      </c>
      <c r="E2340" s="325" t="s">
        <v>128</v>
      </c>
      <c r="F2340" s="325" t="s">
        <v>129</v>
      </c>
      <c r="G2340" s="325">
        <v>343</v>
      </c>
      <c r="H2340" s="325" t="s">
        <v>199</v>
      </c>
      <c r="I2340" s="325" t="s">
        <v>200</v>
      </c>
      <c r="J2340" s="325" t="str">
        <f t="shared" si="72"/>
        <v>CharSeftonRoleCase holderRoleCase holder</v>
      </c>
      <c r="K2340" s="325" t="s">
        <v>486</v>
      </c>
      <c r="L2340" s="325" t="s">
        <v>491</v>
      </c>
      <c r="M2340" s="325" t="str">
        <f t="shared" si="73"/>
        <v>RoleCase holder</v>
      </c>
      <c r="N2340" s="325">
        <v>82</v>
      </c>
      <c r="O2340" s="325">
        <v>59.6</v>
      </c>
      <c r="P2340" s="325">
        <v>86</v>
      </c>
      <c r="Q2340" s="325">
        <v>59.3</v>
      </c>
    </row>
    <row r="2341" spans="1:17" x14ac:dyDescent="0.25">
      <c r="A2341" s="325">
        <v>201718</v>
      </c>
      <c r="B2341" s="325" t="s">
        <v>144</v>
      </c>
      <c r="C2341" s="325" t="s">
        <v>123</v>
      </c>
      <c r="D2341" s="325" t="s">
        <v>38</v>
      </c>
      <c r="E2341" s="325" t="s">
        <v>128</v>
      </c>
      <c r="F2341" s="325" t="s">
        <v>129</v>
      </c>
      <c r="G2341" s="325">
        <v>343</v>
      </c>
      <c r="H2341" s="325" t="s">
        <v>199</v>
      </c>
      <c r="I2341" s="325" t="s">
        <v>200</v>
      </c>
      <c r="J2341" s="325" t="str">
        <f t="shared" si="72"/>
        <v>CharSeftonRoleQualified without casesRoleQualified without cases</v>
      </c>
      <c r="K2341" s="325" t="s">
        <v>486</v>
      </c>
      <c r="L2341" s="325" t="s">
        <v>492</v>
      </c>
      <c r="M2341" s="325" t="str">
        <f t="shared" si="73"/>
        <v>RoleQualified without cases</v>
      </c>
      <c r="N2341" s="325">
        <v>27</v>
      </c>
      <c r="O2341" s="325">
        <v>19.600000000000001</v>
      </c>
      <c r="P2341" s="325">
        <v>30</v>
      </c>
      <c r="Q2341" s="325">
        <v>20.7</v>
      </c>
    </row>
    <row r="2342" spans="1:17" x14ac:dyDescent="0.25">
      <c r="A2342" s="325">
        <v>201718</v>
      </c>
      <c r="B2342" s="325" t="s">
        <v>144</v>
      </c>
      <c r="C2342" s="325" t="s">
        <v>123</v>
      </c>
      <c r="D2342" s="325" t="s">
        <v>38</v>
      </c>
      <c r="E2342" s="325" t="s">
        <v>128</v>
      </c>
      <c r="F2342" s="325" t="s">
        <v>129</v>
      </c>
      <c r="G2342" s="325">
        <v>342</v>
      </c>
      <c r="H2342" s="325" t="s">
        <v>201</v>
      </c>
      <c r="I2342" s="325" t="s">
        <v>202</v>
      </c>
      <c r="J2342" s="325" t="str">
        <f t="shared" si="72"/>
        <v>CharSt. HelensRoleSenior managerRoleSenior manager</v>
      </c>
      <c r="K2342" s="325" t="s">
        <v>486</v>
      </c>
      <c r="L2342" s="325" t="s">
        <v>487</v>
      </c>
      <c r="M2342" s="325" t="str">
        <f t="shared" si="73"/>
        <v>RoleSenior manager</v>
      </c>
      <c r="N2342" s="325">
        <v>2</v>
      </c>
      <c r="O2342" s="325">
        <v>1.5</v>
      </c>
      <c r="P2342" s="325">
        <v>2</v>
      </c>
      <c r="Q2342" s="325">
        <v>1.3</v>
      </c>
    </row>
    <row r="2343" spans="1:17" x14ac:dyDescent="0.25">
      <c r="A2343" s="325">
        <v>201718</v>
      </c>
      <c r="B2343" s="325" t="s">
        <v>144</v>
      </c>
      <c r="C2343" s="325" t="s">
        <v>123</v>
      </c>
      <c r="D2343" s="325" t="s">
        <v>38</v>
      </c>
      <c r="E2343" s="325" t="s">
        <v>128</v>
      </c>
      <c r="F2343" s="325" t="s">
        <v>129</v>
      </c>
      <c r="G2343" s="325">
        <v>342</v>
      </c>
      <c r="H2343" s="325" t="s">
        <v>201</v>
      </c>
      <c r="I2343" s="325" t="s">
        <v>202</v>
      </c>
      <c r="J2343" s="325" t="str">
        <f t="shared" si="72"/>
        <v>CharSt. HelensRoleSenior practitionerRoleSenior practitioner</v>
      </c>
      <c r="K2343" s="325" t="s">
        <v>486</v>
      </c>
      <c r="L2343" s="325" t="s">
        <v>488</v>
      </c>
      <c r="M2343" s="325" t="str">
        <f t="shared" si="73"/>
        <v>RoleSenior practitioner</v>
      </c>
      <c r="N2343" s="325">
        <v>16.5</v>
      </c>
      <c r="O2343" s="325">
        <v>12.1</v>
      </c>
      <c r="P2343" s="325">
        <v>19</v>
      </c>
      <c r="Q2343" s="325">
        <v>12.6</v>
      </c>
    </row>
    <row r="2344" spans="1:17" x14ac:dyDescent="0.25">
      <c r="A2344" s="325">
        <v>201718</v>
      </c>
      <c r="B2344" s="325" t="s">
        <v>144</v>
      </c>
      <c r="C2344" s="325" t="s">
        <v>123</v>
      </c>
      <c r="D2344" s="325" t="s">
        <v>38</v>
      </c>
      <c r="E2344" s="325" t="s">
        <v>128</v>
      </c>
      <c r="F2344" s="325" t="s">
        <v>129</v>
      </c>
      <c r="G2344" s="325">
        <v>342</v>
      </c>
      <c r="H2344" s="325" t="s">
        <v>201</v>
      </c>
      <c r="I2344" s="325" t="s">
        <v>202</v>
      </c>
      <c r="J2344" s="325" t="str">
        <f t="shared" si="72"/>
        <v>CharSt. HelensRoleMiddle managerRoleMiddle manager</v>
      </c>
      <c r="K2344" s="325" t="s">
        <v>486</v>
      </c>
      <c r="L2344" s="325" t="s">
        <v>489</v>
      </c>
      <c r="M2344" s="325" t="str">
        <f t="shared" si="73"/>
        <v>RoleMiddle manager</v>
      </c>
      <c r="N2344" s="325">
        <v>8.1999999999999993</v>
      </c>
      <c r="O2344" s="325">
        <v>6</v>
      </c>
      <c r="P2344" s="325">
        <v>9</v>
      </c>
      <c r="Q2344" s="325">
        <v>6</v>
      </c>
    </row>
    <row r="2345" spans="1:17" x14ac:dyDescent="0.25">
      <c r="A2345" s="325">
        <v>201718</v>
      </c>
      <c r="B2345" s="325" t="s">
        <v>144</v>
      </c>
      <c r="C2345" s="325" t="s">
        <v>123</v>
      </c>
      <c r="D2345" s="325" t="s">
        <v>38</v>
      </c>
      <c r="E2345" s="325" t="s">
        <v>128</v>
      </c>
      <c r="F2345" s="325" t="s">
        <v>129</v>
      </c>
      <c r="G2345" s="325">
        <v>342</v>
      </c>
      <c r="H2345" s="325" t="s">
        <v>201</v>
      </c>
      <c r="I2345" s="325" t="s">
        <v>202</v>
      </c>
      <c r="J2345" s="325" t="str">
        <f t="shared" si="72"/>
        <v>CharSt. HelensRoleFirst line managerRoleFirst line manager</v>
      </c>
      <c r="K2345" s="325" t="s">
        <v>486</v>
      </c>
      <c r="L2345" s="325" t="s">
        <v>490</v>
      </c>
      <c r="M2345" s="325" t="str">
        <f t="shared" si="73"/>
        <v>RoleFirst line manager</v>
      </c>
      <c r="N2345" s="325">
        <v>12.8</v>
      </c>
      <c r="O2345" s="325">
        <v>9.3000000000000007</v>
      </c>
      <c r="P2345" s="325">
        <v>13</v>
      </c>
      <c r="Q2345" s="325">
        <v>8.6</v>
      </c>
    </row>
    <row r="2346" spans="1:17" x14ac:dyDescent="0.25">
      <c r="A2346" s="325">
        <v>201718</v>
      </c>
      <c r="B2346" s="325" t="s">
        <v>144</v>
      </c>
      <c r="C2346" s="325" t="s">
        <v>123</v>
      </c>
      <c r="D2346" s="325" t="s">
        <v>38</v>
      </c>
      <c r="E2346" s="325" t="s">
        <v>128</v>
      </c>
      <c r="F2346" s="325" t="s">
        <v>129</v>
      </c>
      <c r="G2346" s="325">
        <v>342</v>
      </c>
      <c r="H2346" s="325" t="s">
        <v>201</v>
      </c>
      <c r="I2346" s="325" t="s">
        <v>202</v>
      </c>
      <c r="J2346" s="325" t="str">
        <f t="shared" si="72"/>
        <v>CharSt. HelensRoleCase holderRoleCase holder</v>
      </c>
      <c r="K2346" s="325" t="s">
        <v>486</v>
      </c>
      <c r="L2346" s="325" t="s">
        <v>491</v>
      </c>
      <c r="M2346" s="325" t="str">
        <f t="shared" si="73"/>
        <v>RoleCase holder</v>
      </c>
      <c r="N2346" s="325">
        <v>80.400000000000006</v>
      </c>
      <c r="O2346" s="325">
        <v>58.7</v>
      </c>
      <c r="P2346" s="325">
        <v>86</v>
      </c>
      <c r="Q2346" s="325">
        <v>57</v>
      </c>
    </row>
    <row r="2347" spans="1:17" x14ac:dyDescent="0.25">
      <c r="A2347" s="325">
        <v>201718</v>
      </c>
      <c r="B2347" s="325" t="s">
        <v>144</v>
      </c>
      <c r="C2347" s="325" t="s">
        <v>123</v>
      </c>
      <c r="D2347" s="325" t="s">
        <v>38</v>
      </c>
      <c r="E2347" s="325" t="s">
        <v>128</v>
      </c>
      <c r="F2347" s="325" t="s">
        <v>129</v>
      </c>
      <c r="G2347" s="325">
        <v>342</v>
      </c>
      <c r="H2347" s="325" t="s">
        <v>201</v>
      </c>
      <c r="I2347" s="325" t="s">
        <v>202</v>
      </c>
      <c r="J2347" s="325" t="str">
        <f t="shared" si="72"/>
        <v>CharSt. HelensRoleQualified without casesRoleQualified without cases</v>
      </c>
      <c r="K2347" s="325" t="s">
        <v>486</v>
      </c>
      <c r="L2347" s="325" t="s">
        <v>492</v>
      </c>
      <c r="M2347" s="325" t="str">
        <f t="shared" si="73"/>
        <v>RoleQualified without cases</v>
      </c>
      <c r="N2347" s="325">
        <v>17</v>
      </c>
      <c r="O2347" s="325">
        <v>12.4</v>
      </c>
      <c r="P2347" s="325">
        <v>22</v>
      </c>
      <c r="Q2347" s="325">
        <v>14.6</v>
      </c>
    </row>
    <row r="2348" spans="1:17" x14ac:dyDescent="0.25">
      <c r="A2348" s="325">
        <v>201718</v>
      </c>
      <c r="B2348" s="325" t="s">
        <v>144</v>
      </c>
      <c r="C2348" s="325" t="s">
        <v>123</v>
      </c>
      <c r="D2348" s="325" t="s">
        <v>38</v>
      </c>
      <c r="E2348" s="325" t="s">
        <v>128</v>
      </c>
      <c r="F2348" s="325" t="s">
        <v>129</v>
      </c>
      <c r="G2348" s="325">
        <v>356</v>
      </c>
      <c r="H2348" s="325" t="s">
        <v>203</v>
      </c>
      <c r="I2348" s="325" t="s">
        <v>204</v>
      </c>
      <c r="J2348" s="325" t="str">
        <f t="shared" si="72"/>
        <v>CharStockportRoleSenior managerRoleSenior manager</v>
      </c>
      <c r="K2348" s="325" t="s">
        <v>486</v>
      </c>
      <c r="L2348" s="325" t="s">
        <v>487</v>
      </c>
      <c r="M2348" s="325" t="str">
        <f t="shared" si="73"/>
        <v>RoleSenior manager</v>
      </c>
      <c r="N2348" s="325">
        <v>2</v>
      </c>
      <c r="O2348" s="325">
        <v>1</v>
      </c>
      <c r="P2348" s="325">
        <v>2</v>
      </c>
      <c r="Q2348" s="325">
        <v>0.9</v>
      </c>
    </row>
    <row r="2349" spans="1:17" x14ac:dyDescent="0.25">
      <c r="A2349" s="325">
        <v>201718</v>
      </c>
      <c r="B2349" s="325" t="s">
        <v>144</v>
      </c>
      <c r="C2349" s="325" t="s">
        <v>123</v>
      </c>
      <c r="D2349" s="325" t="s">
        <v>38</v>
      </c>
      <c r="E2349" s="325" t="s">
        <v>128</v>
      </c>
      <c r="F2349" s="325" t="s">
        <v>129</v>
      </c>
      <c r="G2349" s="325">
        <v>356</v>
      </c>
      <c r="H2349" s="325" t="s">
        <v>203</v>
      </c>
      <c r="I2349" s="325" t="s">
        <v>204</v>
      </c>
      <c r="J2349" s="325" t="str">
        <f t="shared" si="72"/>
        <v>CharStockportRoleSenior practitionerRoleSenior practitioner</v>
      </c>
      <c r="K2349" s="325" t="s">
        <v>486</v>
      </c>
      <c r="L2349" s="325" t="s">
        <v>488</v>
      </c>
      <c r="M2349" s="325" t="str">
        <f t="shared" si="73"/>
        <v>RoleSenior practitioner</v>
      </c>
      <c r="N2349" s="325">
        <v>37.799999999999997</v>
      </c>
      <c r="O2349" s="325">
        <v>19.5</v>
      </c>
      <c r="P2349" s="325">
        <v>43</v>
      </c>
      <c r="Q2349" s="325">
        <v>19.899999999999999</v>
      </c>
    </row>
    <row r="2350" spans="1:17" x14ac:dyDescent="0.25">
      <c r="A2350" s="325">
        <v>201718</v>
      </c>
      <c r="B2350" s="325" t="s">
        <v>144</v>
      </c>
      <c r="C2350" s="325" t="s">
        <v>123</v>
      </c>
      <c r="D2350" s="325" t="s">
        <v>38</v>
      </c>
      <c r="E2350" s="325" t="s">
        <v>128</v>
      </c>
      <c r="F2350" s="325" t="s">
        <v>129</v>
      </c>
      <c r="G2350" s="325">
        <v>356</v>
      </c>
      <c r="H2350" s="325" t="s">
        <v>203</v>
      </c>
      <c r="I2350" s="325" t="s">
        <v>204</v>
      </c>
      <c r="J2350" s="325" t="str">
        <f t="shared" si="72"/>
        <v>CharStockportRoleMiddle managerRoleMiddle manager</v>
      </c>
      <c r="K2350" s="325" t="s">
        <v>486</v>
      </c>
      <c r="L2350" s="325" t="s">
        <v>489</v>
      </c>
      <c r="M2350" s="325" t="str">
        <f t="shared" si="73"/>
        <v>RoleMiddle manager</v>
      </c>
      <c r="N2350" s="325">
        <v>9.6999999999999993</v>
      </c>
      <c r="O2350" s="325">
        <v>5</v>
      </c>
      <c r="P2350" s="325">
        <v>10</v>
      </c>
      <c r="Q2350" s="325">
        <v>4.5999999999999996</v>
      </c>
    </row>
    <row r="2351" spans="1:17" x14ac:dyDescent="0.25">
      <c r="A2351" s="325">
        <v>201718</v>
      </c>
      <c r="B2351" s="325" t="s">
        <v>144</v>
      </c>
      <c r="C2351" s="325" t="s">
        <v>123</v>
      </c>
      <c r="D2351" s="325" t="s">
        <v>38</v>
      </c>
      <c r="E2351" s="325" t="s">
        <v>128</v>
      </c>
      <c r="F2351" s="325" t="s">
        <v>129</v>
      </c>
      <c r="G2351" s="325">
        <v>356</v>
      </c>
      <c r="H2351" s="325" t="s">
        <v>203</v>
      </c>
      <c r="I2351" s="325" t="s">
        <v>204</v>
      </c>
      <c r="J2351" s="325" t="str">
        <f t="shared" si="72"/>
        <v>CharStockportRoleFirst line managerRoleFirst line manager</v>
      </c>
      <c r="K2351" s="325" t="s">
        <v>486</v>
      </c>
      <c r="L2351" s="325" t="s">
        <v>490</v>
      </c>
      <c r="M2351" s="325" t="str">
        <f t="shared" si="73"/>
        <v>RoleFirst line manager</v>
      </c>
      <c r="N2351" s="325">
        <v>22.1</v>
      </c>
      <c r="O2351" s="325">
        <v>11.4</v>
      </c>
      <c r="P2351" s="325">
        <v>23</v>
      </c>
      <c r="Q2351" s="325">
        <v>10.6</v>
      </c>
    </row>
    <row r="2352" spans="1:17" x14ac:dyDescent="0.25">
      <c r="A2352" s="325">
        <v>201718</v>
      </c>
      <c r="B2352" s="325" t="s">
        <v>144</v>
      </c>
      <c r="C2352" s="325" t="s">
        <v>123</v>
      </c>
      <c r="D2352" s="325" t="s">
        <v>38</v>
      </c>
      <c r="E2352" s="325" t="s">
        <v>128</v>
      </c>
      <c r="F2352" s="325" t="s">
        <v>129</v>
      </c>
      <c r="G2352" s="325">
        <v>356</v>
      </c>
      <c r="H2352" s="325" t="s">
        <v>203</v>
      </c>
      <c r="I2352" s="325" t="s">
        <v>204</v>
      </c>
      <c r="J2352" s="325" t="str">
        <f t="shared" si="72"/>
        <v>CharStockportRoleCase holderRoleCase holder</v>
      </c>
      <c r="K2352" s="325" t="s">
        <v>486</v>
      </c>
      <c r="L2352" s="325" t="s">
        <v>491</v>
      </c>
      <c r="M2352" s="325" t="str">
        <f t="shared" si="73"/>
        <v>RoleCase holder</v>
      </c>
      <c r="N2352" s="325">
        <v>73.8</v>
      </c>
      <c r="O2352" s="325">
        <v>38</v>
      </c>
      <c r="P2352" s="325">
        <v>78</v>
      </c>
      <c r="Q2352" s="325">
        <v>36.1</v>
      </c>
    </row>
    <row r="2353" spans="1:17" x14ac:dyDescent="0.25">
      <c r="A2353" s="325">
        <v>201718</v>
      </c>
      <c r="B2353" s="325" t="s">
        <v>144</v>
      </c>
      <c r="C2353" s="325" t="s">
        <v>123</v>
      </c>
      <c r="D2353" s="325" t="s">
        <v>38</v>
      </c>
      <c r="E2353" s="325" t="s">
        <v>128</v>
      </c>
      <c r="F2353" s="325" t="s">
        <v>129</v>
      </c>
      <c r="G2353" s="325">
        <v>356</v>
      </c>
      <c r="H2353" s="325" t="s">
        <v>203</v>
      </c>
      <c r="I2353" s="325" t="s">
        <v>204</v>
      </c>
      <c r="J2353" s="325" t="str">
        <f t="shared" si="72"/>
        <v>CharStockportRoleQualified without casesRoleQualified without cases</v>
      </c>
      <c r="K2353" s="325" t="s">
        <v>486</v>
      </c>
      <c r="L2353" s="325" t="s">
        <v>492</v>
      </c>
      <c r="M2353" s="325" t="str">
        <f t="shared" si="73"/>
        <v>RoleQualified without cases</v>
      </c>
      <c r="N2353" s="325">
        <v>49</v>
      </c>
      <c r="O2353" s="325">
        <v>25.2</v>
      </c>
      <c r="P2353" s="325">
        <v>60</v>
      </c>
      <c r="Q2353" s="325">
        <v>27.8</v>
      </c>
    </row>
    <row r="2354" spans="1:17" x14ac:dyDescent="0.25">
      <c r="A2354" s="325">
        <v>201718</v>
      </c>
      <c r="B2354" s="325" t="s">
        <v>144</v>
      </c>
      <c r="C2354" s="325" t="s">
        <v>123</v>
      </c>
      <c r="D2354" s="325" t="s">
        <v>38</v>
      </c>
      <c r="E2354" s="325" t="s">
        <v>128</v>
      </c>
      <c r="F2354" s="325" t="s">
        <v>129</v>
      </c>
      <c r="G2354" s="325">
        <v>357</v>
      </c>
      <c r="H2354" s="325" t="s">
        <v>205</v>
      </c>
      <c r="I2354" s="325" t="s">
        <v>206</v>
      </c>
      <c r="J2354" s="325" t="str">
        <f t="shared" si="72"/>
        <v>CharTamesideRoleSenior managerRoleSenior manager</v>
      </c>
      <c r="K2354" s="325" t="s">
        <v>486</v>
      </c>
      <c r="L2354" s="325" t="s">
        <v>487</v>
      </c>
      <c r="M2354" s="325" t="str">
        <f t="shared" si="73"/>
        <v>RoleSenior manager</v>
      </c>
      <c r="N2354" s="325">
        <v>0</v>
      </c>
      <c r="O2354" s="325">
        <v>0</v>
      </c>
      <c r="P2354" s="325">
        <v>0</v>
      </c>
      <c r="Q2354" s="325">
        <v>0</v>
      </c>
    </row>
    <row r="2355" spans="1:17" x14ac:dyDescent="0.25">
      <c r="A2355" s="325">
        <v>201718</v>
      </c>
      <c r="B2355" s="325" t="s">
        <v>144</v>
      </c>
      <c r="C2355" s="325" t="s">
        <v>123</v>
      </c>
      <c r="D2355" s="325" t="s">
        <v>38</v>
      </c>
      <c r="E2355" s="325" t="s">
        <v>128</v>
      </c>
      <c r="F2355" s="325" t="s">
        <v>129</v>
      </c>
      <c r="G2355" s="325">
        <v>357</v>
      </c>
      <c r="H2355" s="325" t="s">
        <v>205</v>
      </c>
      <c r="I2355" s="325" t="s">
        <v>206</v>
      </c>
      <c r="J2355" s="325" t="str">
        <f t="shared" si="72"/>
        <v>CharTamesideRoleSenior practitionerRoleSenior practitioner</v>
      </c>
      <c r="K2355" s="325" t="s">
        <v>486</v>
      </c>
      <c r="L2355" s="325" t="s">
        <v>488</v>
      </c>
      <c r="M2355" s="325" t="str">
        <f t="shared" si="73"/>
        <v>RoleSenior practitioner</v>
      </c>
      <c r="N2355" s="325">
        <v>9.5</v>
      </c>
      <c r="O2355" s="325">
        <v>8.4</v>
      </c>
      <c r="P2355" s="325">
        <v>10</v>
      </c>
      <c r="Q2355" s="325">
        <v>8.1999999999999993</v>
      </c>
    </row>
    <row r="2356" spans="1:17" x14ac:dyDescent="0.25">
      <c r="A2356" s="325">
        <v>201718</v>
      </c>
      <c r="B2356" s="325" t="s">
        <v>144</v>
      </c>
      <c r="C2356" s="325" t="s">
        <v>123</v>
      </c>
      <c r="D2356" s="325" t="s">
        <v>38</v>
      </c>
      <c r="E2356" s="325" t="s">
        <v>128</v>
      </c>
      <c r="F2356" s="325" t="s">
        <v>129</v>
      </c>
      <c r="G2356" s="325">
        <v>357</v>
      </c>
      <c r="H2356" s="325" t="s">
        <v>205</v>
      </c>
      <c r="I2356" s="325" t="s">
        <v>206</v>
      </c>
      <c r="J2356" s="325" t="str">
        <f t="shared" si="72"/>
        <v>CharTamesideRoleMiddle managerRoleMiddle manager</v>
      </c>
      <c r="K2356" s="325" t="s">
        <v>486</v>
      </c>
      <c r="L2356" s="325" t="s">
        <v>489</v>
      </c>
      <c r="M2356" s="325" t="str">
        <f t="shared" si="73"/>
        <v>RoleMiddle manager</v>
      </c>
      <c r="N2356" s="325">
        <v>4.8</v>
      </c>
      <c r="O2356" s="325">
        <v>4.3</v>
      </c>
      <c r="P2356" s="325">
        <v>5</v>
      </c>
      <c r="Q2356" s="325">
        <v>4.0999999999999996</v>
      </c>
    </row>
    <row r="2357" spans="1:17" x14ac:dyDescent="0.25">
      <c r="A2357" s="325">
        <v>201718</v>
      </c>
      <c r="B2357" s="325" t="s">
        <v>144</v>
      </c>
      <c r="C2357" s="325" t="s">
        <v>123</v>
      </c>
      <c r="D2357" s="325" t="s">
        <v>38</v>
      </c>
      <c r="E2357" s="325" t="s">
        <v>128</v>
      </c>
      <c r="F2357" s="325" t="s">
        <v>129</v>
      </c>
      <c r="G2357" s="325">
        <v>357</v>
      </c>
      <c r="H2357" s="325" t="s">
        <v>205</v>
      </c>
      <c r="I2357" s="325" t="s">
        <v>206</v>
      </c>
      <c r="J2357" s="325" t="str">
        <f t="shared" si="72"/>
        <v>CharTamesideRoleFirst line managerRoleFirst line manager</v>
      </c>
      <c r="K2357" s="325" t="s">
        <v>486</v>
      </c>
      <c r="L2357" s="325" t="s">
        <v>490</v>
      </c>
      <c r="M2357" s="325" t="str">
        <f t="shared" si="73"/>
        <v>RoleFirst line manager</v>
      </c>
      <c r="N2357" s="325">
        <v>14.7</v>
      </c>
      <c r="O2357" s="325">
        <v>12.9</v>
      </c>
      <c r="P2357" s="325">
        <v>15</v>
      </c>
      <c r="Q2357" s="325">
        <v>12.3</v>
      </c>
    </row>
    <row r="2358" spans="1:17" x14ac:dyDescent="0.25">
      <c r="A2358" s="325">
        <v>201718</v>
      </c>
      <c r="B2358" s="325" t="s">
        <v>144</v>
      </c>
      <c r="C2358" s="325" t="s">
        <v>123</v>
      </c>
      <c r="D2358" s="325" t="s">
        <v>38</v>
      </c>
      <c r="E2358" s="325" t="s">
        <v>128</v>
      </c>
      <c r="F2358" s="325" t="s">
        <v>129</v>
      </c>
      <c r="G2358" s="325">
        <v>357</v>
      </c>
      <c r="H2358" s="325" t="s">
        <v>205</v>
      </c>
      <c r="I2358" s="325" t="s">
        <v>206</v>
      </c>
      <c r="J2358" s="325" t="str">
        <f t="shared" si="72"/>
        <v>CharTamesideRoleCase holderRoleCase holder</v>
      </c>
      <c r="K2358" s="325" t="s">
        <v>486</v>
      </c>
      <c r="L2358" s="325" t="s">
        <v>491</v>
      </c>
      <c r="M2358" s="325" t="str">
        <f t="shared" si="73"/>
        <v>RoleCase holder</v>
      </c>
      <c r="N2358" s="325">
        <v>50</v>
      </c>
      <c r="O2358" s="325">
        <v>44.2</v>
      </c>
      <c r="P2358" s="325">
        <v>53</v>
      </c>
      <c r="Q2358" s="325">
        <v>43.4</v>
      </c>
    </row>
    <row r="2359" spans="1:17" x14ac:dyDescent="0.25">
      <c r="A2359" s="325">
        <v>201718</v>
      </c>
      <c r="B2359" s="325" t="s">
        <v>144</v>
      </c>
      <c r="C2359" s="325" t="s">
        <v>123</v>
      </c>
      <c r="D2359" s="325" t="s">
        <v>38</v>
      </c>
      <c r="E2359" s="325" t="s">
        <v>128</v>
      </c>
      <c r="F2359" s="325" t="s">
        <v>129</v>
      </c>
      <c r="G2359" s="325">
        <v>357</v>
      </c>
      <c r="H2359" s="325" t="s">
        <v>205</v>
      </c>
      <c r="I2359" s="325" t="s">
        <v>206</v>
      </c>
      <c r="J2359" s="325" t="str">
        <f t="shared" si="72"/>
        <v>CharTamesideRoleQualified without casesRoleQualified without cases</v>
      </c>
      <c r="K2359" s="325" t="s">
        <v>486</v>
      </c>
      <c r="L2359" s="325" t="s">
        <v>492</v>
      </c>
      <c r="M2359" s="325" t="str">
        <f t="shared" si="73"/>
        <v>RoleQualified without cases</v>
      </c>
      <c r="N2359" s="325">
        <v>34.299999999999997</v>
      </c>
      <c r="O2359" s="325">
        <v>30.2</v>
      </c>
      <c r="P2359" s="325">
        <v>39</v>
      </c>
      <c r="Q2359" s="325">
        <v>32</v>
      </c>
    </row>
    <row r="2360" spans="1:17" x14ac:dyDescent="0.25">
      <c r="A2360" s="325">
        <v>201718</v>
      </c>
      <c r="B2360" s="325" t="s">
        <v>144</v>
      </c>
      <c r="C2360" s="325" t="s">
        <v>123</v>
      </c>
      <c r="D2360" s="325" t="s">
        <v>38</v>
      </c>
      <c r="E2360" s="325" t="s">
        <v>128</v>
      </c>
      <c r="F2360" s="325" t="s">
        <v>129</v>
      </c>
      <c r="G2360" s="325">
        <v>358</v>
      </c>
      <c r="H2360" s="325" t="s">
        <v>207</v>
      </c>
      <c r="I2360" s="325" t="s">
        <v>208</v>
      </c>
      <c r="J2360" s="325" t="str">
        <f t="shared" si="72"/>
        <v>CharTraffordRoleSenior managerRoleSenior manager</v>
      </c>
      <c r="K2360" s="325" t="s">
        <v>486</v>
      </c>
      <c r="L2360" s="325" t="s">
        <v>487</v>
      </c>
      <c r="M2360" s="325" t="str">
        <f t="shared" si="73"/>
        <v>RoleSenior manager</v>
      </c>
      <c r="N2360" s="325">
        <v>12.6</v>
      </c>
      <c r="O2360" s="325">
        <v>10.1</v>
      </c>
      <c r="P2360" s="325">
        <v>13</v>
      </c>
      <c r="Q2360" s="325">
        <v>9.3000000000000007</v>
      </c>
    </row>
    <row r="2361" spans="1:17" x14ac:dyDescent="0.25">
      <c r="A2361" s="325">
        <v>201718</v>
      </c>
      <c r="B2361" s="325" t="s">
        <v>144</v>
      </c>
      <c r="C2361" s="325" t="s">
        <v>123</v>
      </c>
      <c r="D2361" s="325" t="s">
        <v>38</v>
      </c>
      <c r="E2361" s="325" t="s">
        <v>128</v>
      </c>
      <c r="F2361" s="325" t="s">
        <v>129</v>
      </c>
      <c r="G2361" s="325">
        <v>358</v>
      </c>
      <c r="H2361" s="325" t="s">
        <v>207</v>
      </c>
      <c r="I2361" s="325" t="s">
        <v>208</v>
      </c>
      <c r="J2361" s="325" t="str">
        <f t="shared" si="72"/>
        <v>CharTraffordRoleSenior practitionerRoleSenior practitioner</v>
      </c>
      <c r="K2361" s="325" t="s">
        <v>486</v>
      </c>
      <c r="L2361" s="325" t="s">
        <v>488</v>
      </c>
      <c r="M2361" s="325" t="str">
        <f t="shared" si="73"/>
        <v>RoleSenior practitioner</v>
      </c>
      <c r="N2361" s="325">
        <v>13.8</v>
      </c>
      <c r="O2361" s="325">
        <v>11</v>
      </c>
      <c r="P2361" s="325">
        <v>14</v>
      </c>
      <c r="Q2361" s="325">
        <v>10</v>
      </c>
    </row>
    <row r="2362" spans="1:17" x14ac:dyDescent="0.25">
      <c r="A2362" s="325">
        <v>201718</v>
      </c>
      <c r="B2362" s="325" t="s">
        <v>144</v>
      </c>
      <c r="C2362" s="325" t="s">
        <v>123</v>
      </c>
      <c r="D2362" s="325" t="s">
        <v>38</v>
      </c>
      <c r="E2362" s="325" t="s">
        <v>128</v>
      </c>
      <c r="F2362" s="325" t="s">
        <v>129</v>
      </c>
      <c r="G2362" s="325">
        <v>358</v>
      </c>
      <c r="H2362" s="325" t="s">
        <v>207</v>
      </c>
      <c r="I2362" s="325" t="s">
        <v>208</v>
      </c>
      <c r="J2362" s="325" t="str">
        <f t="shared" si="72"/>
        <v>CharTraffordRoleMiddle managerRoleMiddle manager</v>
      </c>
      <c r="K2362" s="325" t="s">
        <v>486</v>
      </c>
      <c r="L2362" s="325" t="s">
        <v>489</v>
      </c>
      <c r="M2362" s="325" t="str">
        <f t="shared" si="73"/>
        <v>RoleMiddle manager</v>
      </c>
      <c r="N2362" s="325">
        <v>12</v>
      </c>
      <c r="O2362" s="325">
        <v>9.6</v>
      </c>
      <c r="P2362" s="325">
        <v>13</v>
      </c>
      <c r="Q2362" s="325">
        <v>9.3000000000000007</v>
      </c>
    </row>
    <row r="2363" spans="1:17" x14ac:dyDescent="0.25">
      <c r="A2363" s="325">
        <v>201718</v>
      </c>
      <c r="B2363" s="325" t="s">
        <v>144</v>
      </c>
      <c r="C2363" s="325" t="s">
        <v>123</v>
      </c>
      <c r="D2363" s="325" t="s">
        <v>38</v>
      </c>
      <c r="E2363" s="325" t="s">
        <v>128</v>
      </c>
      <c r="F2363" s="325" t="s">
        <v>129</v>
      </c>
      <c r="G2363" s="325">
        <v>358</v>
      </c>
      <c r="H2363" s="325" t="s">
        <v>207</v>
      </c>
      <c r="I2363" s="325" t="s">
        <v>208</v>
      </c>
      <c r="J2363" s="325" t="str">
        <f t="shared" si="72"/>
        <v>CharTraffordRoleFirst line managerRoleFirst line manager</v>
      </c>
      <c r="K2363" s="325" t="s">
        <v>486</v>
      </c>
      <c r="L2363" s="325" t="s">
        <v>490</v>
      </c>
      <c r="M2363" s="325" t="str">
        <f t="shared" si="73"/>
        <v>RoleFirst line manager</v>
      </c>
      <c r="N2363" s="325">
        <v>12.2</v>
      </c>
      <c r="O2363" s="325">
        <v>9.8000000000000007</v>
      </c>
      <c r="P2363" s="325">
        <v>15</v>
      </c>
      <c r="Q2363" s="325">
        <v>10.7</v>
      </c>
    </row>
    <row r="2364" spans="1:17" x14ac:dyDescent="0.25">
      <c r="A2364" s="325">
        <v>201718</v>
      </c>
      <c r="B2364" s="325" t="s">
        <v>144</v>
      </c>
      <c r="C2364" s="325" t="s">
        <v>123</v>
      </c>
      <c r="D2364" s="325" t="s">
        <v>38</v>
      </c>
      <c r="E2364" s="325" t="s">
        <v>128</v>
      </c>
      <c r="F2364" s="325" t="s">
        <v>129</v>
      </c>
      <c r="G2364" s="325">
        <v>358</v>
      </c>
      <c r="H2364" s="325" t="s">
        <v>207</v>
      </c>
      <c r="I2364" s="325" t="s">
        <v>208</v>
      </c>
      <c r="J2364" s="325" t="str">
        <f t="shared" si="72"/>
        <v>CharTraffordRoleCase holderRoleCase holder</v>
      </c>
      <c r="K2364" s="325" t="s">
        <v>486</v>
      </c>
      <c r="L2364" s="325" t="s">
        <v>491</v>
      </c>
      <c r="M2364" s="325" t="str">
        <f t="shared" si="73"/>
        <v>RoleCase holder</v>
      </c>
      <c r="N2364" s="325">
        <v>74.400000000000006</v>
      </c>
      <c r="O2364" s="325">
        <v>59.5</v>
      </c>
      <c r="P2364" s="325">
        <v>85</v>
      </c>
      <c r="Q2364" s="325">
        <v>60.7</v>
      </c>
    </row>
    <row r="2365" spans="1:17" x14ac:dyDescent="0.25">
      <c r="A2365" s="325">
        <v>201718</v>
      </c>
      <c r="B2365" s="325" t="s">
        <v>144</v>
      </c>
      <c r="C2365" s="325" t="s">
        <v>123</v>
      </c>
      <c r="D2365" s="325" t="s">
        <v>38</v>
      </c>
      <c r="E2365" s="325" t="s">
        <v>128</v>
      </c>
      <c r="F2365" s="325" t="s">
        <v>129</v>
      </c>
      <c r="G2365" s="325">
        <v>358</v>
      </c>
      <c r="H2365" s="325" t="s">
        <v>207</v>
      </c>
      <c r="I2365" s="325" t="s">
        <v>208</v>
      </c>
      <c r="J2365" s="325" t="str">
        <f t="shared" si="72"/>
        <v>CharTraffordRoleQualified without casesRoleQualified without cases</v>
      </c>
      <c r="K2365" s="325" t="s">
        <v>486</v>
      </c>
      <c r="L2365" s="325" t="s">
        <v>492</v>
      </c>
      <c r="M2365" s="325" t="str">
        <f t="shared" si="73"/>
        <v>RoleQualified without cases</v>
      </c>
      <c r="N2365" s="325">
        <v>0</v>
      </c>
      <c r="O2365" s="325">
        <v>0</v>
      </c>
      <c r="P2365" s="325">
        <v>0</v>
      </c>
      <c r="Q2365" s="325">
        <v>0</v>
      </c>
    </row>
    <row r="2366" spans="1:17" x14ac:dyDescent="0.25">
      <c r="A2366" s="325">
        <v>201718</v>
      </c>
      <c r="B2366" s="325" t="s">
        <v>144</v>
      </c>
      <c r="C2366" s="325" t="s">
        <v>123</v>
      </c>
      <c r="D2366" s="325" t="s">
        <v>38</v>
      </c>
      <c r="E2366" s="325" t="s">
        <v>128</v>
      </c>
      <c r="F2366" s="325" t="s">
        <v>129</v>
      </c>
      <c r="G2366" s="325">
        <v>877</v>
      </c>
      <c r="H2366" s="325" t="s">
        <v>209</v>
      </c>
      <c r="I2366" s="325" t="s">
        <v>210</v>
      </c>
      <c r="J2366" s="325" t="str">
        <f t="shared" si="72"/>
        <v>CharWarringtonRoleSenior managerRoleSenior manager</v>
      </c>
      <c r="K2366" s="325" t="s">
        <v>486</v>
      </c>
      <c r="L2366" s="325" t="s">
        <v>487</v>
      </c>
      <c r="M2366" s="325" t="str">
        <f t="shared" si="73"/>
        <v>RoleSenior manager</v>
      </c>
      <c r="N2366" s="325">
        <v>1</v>
      </c>
      <c r="O2366" s="325">
        <v>0.8</v>
      </c>
      <c r="P2366" s="325">
        <v>1</v>
      </c>
      <c r="Q2366" s="325">
        <v>0.8</v>
      </c>
    </row>
    <row r="2367" spans="1:17" x14ac:dyDescent="0.25">
      <c r="A2367" s="325">
        <v>201718</v>
      </c>
      <c r="B2367" s="325" t="s">
        <v>144</v>
      </c>
      <c r="C2367" s="325" t="s">
        <v>123</v>
      </c>
      <c r="D2367" s="325" t="s">
        <v>38</v>
      </c>
      <c r="E2367" s="325" t="s">
        <v>128</v>
      </c>
      <c r="F2367" s="325" t="s">
        <v>129</v>
      </c>
      <c r="G2367" s="325">
        <v>877</v>
      </c>
      <c r="H2367" s="325" t="s">
        <v>209</v>
      </c>
      <c r="I2367" s="325" t="s">
        <v>210</v>
      </c>
      <c r="J2367" s="325" t="str">
        <f t="shared" si="72"/>
        <v>CharWarringtonRoleSenior practitionerRoleSenior practitioner</v>
      </c>
      <c r="K2367" s="325" t="s">
        <v>486</v>
      </c>
      <c r="L2367" s="325" t="s">
        <v>488</v>
      </c>
      <c r="M2367" s="325" t="str">
        <f t="shared" si="73"/>
        <v>RoleSenior practitioner</v>
      </c>
      <c r="N2367" s="325">
        <v>3.8</v>
      </c>
      <c r="O2367" s="325">
        <v>3.1</v>
      </c>
      <c r="P2367" s="325">
        <v>4</v>
      </c>
      <c r="Q2367" s="325">
        <v>3.2</v>
      </c>
    </row>
    <row r="2368" spans="1:17" x14ac:dyDescent="0.25">
      <c r="A2368" s="325">
        <v>201718</v>
      </c>
      <c r="B2368" s="325" t="s">
        <v>144</v>
      </c>
      <c r="C2368" s="325" t="s">
        <v>123</v>
      </c>
      <c r="D2368" s="325" t="s">
        <v>38</v>
      </c>
      <c r="E2368" s="325" t="s">
        <v>128</v>
      </c>
      <c r="F2368" s="325" t="s">
        <v>129</v>
      </c>
      <c r="G2368" s="325">
        <v>877</v>
      </c>
      <c r="H2368" s="325" t="s">
        <v>209</v>
      </c>
      <c r="I2368" s="325" t="s">
        <v>210</v>
      </c>
      <c r="J2368" s="325" t="str">
        <f t="shared" si="72"/>
        <v>CharWarringtonRoleMiddle managerRoleMiddle manager</v>
      </c>
      <c r="K2368" s="325" t="s">
        <v>486</v>
      </c>
      <c r="L2368" s="325" t="s">
        <v>489</v>
      </c>
      <c r="M2368" s="325" t="str">
        <f t="shared" si="73"/>
        <v>RoleMiddle manager</v>
      </c>
      <c r="N2368" s="325">
        <v>3</v>
      </c>
      <c r="O2368" s="325">
        <v>2.5</v>
      </c>
      <c r="P2368" s="325">
        <v>3</v>
      </c>
      <c r="Q2368" s="325">
        <v>2.4</v>
      </c>
    </row>
    <row r="2369" spans="1:17" x14ac:dyDescent="0.25">
      <c r="A2369" s="325">
        <v>201718</v>
      </c>
      <c r="B2369" s="325" t="s">
        <v>144</v>
      </c>
      <c r="C2369" s="325" t="s">
        <v>123</v>
      </c>
      <c r="D2369" s="325" t="s">
        <v>38</v>
      </c>
      <c r="E2369" s="325" t="s">
        <v>128</v>
      </c>
      <c r="F2369" s="325" t="s">
        <v>129</v>
      </c>
      <c r="G2369" s="325">
        <v>877</v>
      </c>
      <c r="H2369" s="325" t="s">
        <v>209</v>
      </c>
      <c r="I2369" s="325" t="s">
        <v>210</v>
      </c>
      <c r="J2369" s="325" t="str">
        <f t="shared" si="72"/>
        <v>CharWarringtonRoleFirst line managerRoleFirst line manager</v>
      </c>
      <c r="K2369" s="325" t="s">
        <v>486</v>
      </c>
      <c r="L2369" s="325" t="s">
        <v>490</v>
      </c>
      <c r="M2369" s="325" t="str">
        <f t="shared" si="73"/>
        <v>RoleFirst line manager</v>
      </c>
      <c r="N2369" s="325">
        <v>25.6</v>
      </c>
      <c r="O2369" s="325">
        <v>21.2</v>
      </c>
      <c r="P2369" s="325">
        <v>26</v>
      </c>
      <c r="Q2369" s="325">
        <v>21</v>
      </c>
    </row>
    <row r="2370" spans="1:17" x14ac:dyDescent="0.25">
      <c r="A2370" s="325">
        <v>201718</v>
      </c>
      <c r="B2370" s="325" t="s">
        <v>144</v>
      </c>
      <c r="C2370" s="325" t="s">
        <v>123</v>
      </c>
      <c r="D2370" s="325" t="s">
        <v>38</v>
      </c>
      <c r="E2370" s="325" t="s">
        <v>128</v>
      </c>
      <c r="F2370" s="325" t="s">
        <v>129</v>
      </c>
      <c r="G2370" s="325">
        <v>877</v>
      </c>
      <c r="H2370" s="325" t="s">
        <v>209</v>
      </c>
      <c r="I2370" s="325" t="s">
        <v>210</v>
      </c>
      <c r="J2370" s="325" t="str">
        <f t="shared" si="72"/>
        <v>CharWarringtonRoleCase holderRoleCase holder</v>
      </c>
      <c r="K2370" s="325" t="s">
        <v>486</v>
      </c>
      <c r="L2370" s="325" t="s">
        <v>491</v>
      </c>
      <c r="M2370" s="325" t="str">
        <f t="shared" si="73"/>
        <v>RoleCase holder</v>
      </c>
      <c r="N2370" s="325">
        <v>75.099999999999994</v>
      </c>
      <c r="O2370" s="325">
        <v>62.2</v>
      </c>
      <c r="P2370" s="325">
        <v>77</v>
      </c>
      <c r="Q2370" s="325">
        <v>62.1</v>
      </c>
    </row>
    <row r="2371" spans="1:17" x14ac:dyDescent="0.25">
      <c r="A2371" s="325">
        <v>201718</v>
      </c>
      <c r="B2371" s="325" t="s">
        <v>144</v>
      </c>
      <c r="C2371" s="325" t="s">
        <v>123</v>
      </c>
      <c r="D2371" s="325" t="s">
        <v>38</v>
      </c>
      <c r="E2371" s="325" t="s">
        <v>128</v>
      </c>
      <c r="F2371" s="325" t="s">
        <v>129</v>
      </c>
      <c r="G2371" s="325">
        <v>877</v>
      </c>
      <c r="H2371" s="325" t="s">
        <v>209</v>
      </c>
      <c r="I2371" s="325" t="s">
        <v>210</v>
      </c>
      <c r="J2371" s="325" t="str">
        <f t="shared" ref="J2371:J2434" si="74">CONCATENATE("Char",I2371,K2371,L2371,M2371)</f>
        <v>CharWarringtonRoleQualified without casesRoleQualified without cases</v>
      </c>
      <c r="K2371" s="325" t="s">
        <v>486</v>
      </c>
      <c r="L2371" s="325" t="s">
        <v>492</v>
      </c>
      <c r="M2371" s="325" t="str">
        <f t="shared" ref="M2371:M2434" si="75">CONCATENATE(K2371,L2371,)</f>
        <v>RoleQualified without cases</v>
      </c>
      <c r="N2371" s="325">
        <v>12.3</v>
      </c>
      <c r="O2371" s="325">
        <v>10.199999999999999</v>
      </c>
      <c r="P2371" s="325">
        <v>13</v>
      </c>
      <c r="Q2371" s="325">
        <v>10.5</v>
      </c>
    </row>
    <row r="2372" spans="1:17" x14ac:dyDescent="0.25">
      <c r="A2372" s="325">
        <v>201718</v>
      </c>
      <c r="B2372" s="325" t="s">
        <v>144</v>
      </c>
      <c r="C2372" s="325" t="s">
        <v>123</v>
      </c>
      <c r="D2372" s="325" t="s">
        <v>38</v>
      </c>
      <c r="E2372" s="325" t="s">
        <v>128</v>
      </c>
      <c r="F2372" s="325" t="s">
        <v>129</v>
      </c>
      <c r="G2372" s="325">
        <v>359</v>
      </c>
      <c r="H2372" s="325" t="s">
        <v>211</v>
      </c>
      <c r="I2372" s="325" t="s">
        <v>212</v>
      </c>
      <c r="J2372" s="325" t="str">
        <f t="shared" si="74"/>
        <v>CharWiganRoleSenior managerRoleSenior manager</v>
      </c>
      <c r="K2372" s="325" t="s">
        <v>486</v>
      </c>
      <c r="L2372" s="325" t="s">
        <v>487</v>
      </c>
      <c r="M2372" s="325" t="str">
        <f t="shared" si="75"/>
        <v>RoleSenior manager</v>
      </c>
      <c r="N2372" s="325">
        <v>9</v>
      </c>
      <c r="O2372" s="325">
        <v>4.5999999999999996</v>
      </c>
      <c r="P2372" s="325">
        <v>9</v>
      </c>
      <c r="Q2372" s="325">
        <v>4.4000000000000004</v>
      </c>
    </row>
    <row r="2373" spans="1:17" x14ac:dyDescent="0.25">
      <c r="A2373" s="325">
        <v>201718</v>
      </c>
      <c r="B2373" s="325" t="s">
        <v>144</v>
      </c>
      <c r="C2373" s="325" t="s">
        <v>123</v>
      </c>
      <c r="D2373" s="325" t="s">
        <v>38</v>
      </c>
      <c r="E2373" s="325" t="s">
        <v>128</v>
      </c>
      <c r="F2373" s="325" t="s">
        <v>129</v>
      </c>
      <c r="G2373" s="325">
        <v>359</v>
      </c>
      <c r="H2373" s="325" t="s">
        <v>211</v>
      </c>
      <c r="I2373" s="325" t="s">
        <v>212</v>
      </c>
      <c r="J2373" s="325" t="str">
        <f t="shared" si="74"/>
        <v>CharWiganRoleSenior practitionerRoleSenior practitioner</v>
      </c>
      <c r="K2373" s="325" t="s">
        <v>486</v>
      </c>
      <c r="L2373" s="325" t="s">
        <v>488</v>
      </c>
      <c r="M2373" s="325" t="str">
        <f t="shared" si="75"/>
        <v>RoleSenior practitioner</v>
      </c>
      <c r="N2373" s="325">
        <v>24</v>
      </c>
      <c r="O2373" s="325">
        <v>12.3</v>
      </c>
      <c r="P2373" s="325">
        <v>24</v>
      </c>
      <c r="Q2373" s="325">
        <v>11.8</v>
      </c>
    </row>
    <row r="2374" spans="1:17" x14ac:dyDescent="0.25">
      <c r="A2374" s="325">
        <v>201718</v>
      </c>
      <c r="B2374" s="325" t="s">
        <v>144</v>
      </c>
      <c r="C2374" s="325" t="s">
        <v>123</v>
      </c>
      <c r="D2374" s="325" t="s">
        <v>38</v>
      </c>
      <c r="E2374" s="325" t="s">
        <v>128</v>
      </c>
      <c r="F2374" s="325" t="s">
        <v>129</v>
      </c>
      <c r="G2374" s="325">
        <v>359</v>
      </c>
      <c r="H2374" s="325" t="s">
        <v>211</v>
      </c>
      <c r="I2374" s="325" t="s">
        <v>212</v>
      </c>
      <c r="J2374" s="325" t="str">
        <f t="shared" si="74"/>
        <v>CharWiganRoleMiddle managerRoleMiddle manager</v>
      </c>
      <c r="K2374" s="325" t="s">
        <v>486</v>
      </c>
      <c r="L2374" s="325" t="s">
        <v>489</v>
      </c>
      <c r="M2374" s="325" t="str">
        <f t="shared" si="75"/>
        <v>RoleMiddle manager</v>
      </c>
      <c r="N2374" s="325">
        <v>23</v>
      </c>
      <c r="O2374" s="325">
        <v>11.8</v>
      </c>
      <c r="P2374" s="325">
        <v>23</v>
      </c>
      <c r="Q2374" s="325">
        <v>11.3</v>
      </c>
    </row>
    <row r="2375" spans="1:17" x14ac:dyDescent="0.25">
      <c r="A2375" s="325">
        <v>201718</v>
      </c>
      <c r="B2375" s="325" t="s">
        <v>144</v>
      </c>
      <c r="C2375" s="325" t="s">
        <v>123</v>
      </c>
      <c r="D2375" s="325" t="s">
        <v>38</v>
      </c>
      <c r="E2375" s="325" t="s">
        <v>128</v>
      </c>
      <c r="F2375" s="325" t="s">
        <v>129</v>
      </c>
      <c r="G2375" s="325">
        <v>359</v>
      </c>
      <c r="H2375" s="325" t="s">
        <v>211</v>
      </c>
      <c r="I2375" s="325" t="s">
        <v>212</v>
      </c>
      <c r="J2375" s="325" t="str">
        <f t="shared" si="74"/>
        <v>CharWiganRoleFirst line managerRoleFirst line manager</v>
      </c>
      <c r="K2375" s="325" t="s">
        <v>486</v>
      </c>
      <c r="L2375" s="325" t="s">
        <v>490</v>
      </c>
      <c r="M2375" s="325" t="str">
        <f t="shared" si="75"/>
        <v>RoleFirst line manager</v>
      </c>
      <c r="N2375" s="325">
        <v>4.5</v>
      </c>
      <c r="O2375" s="325">
        <v>2.2999999999999998</v>
      </c>
      <c r="P2375" s="325">
        <v>5</v>
      </c>
      <c r="Q2375" s="325">
        <v>2.5</v>
      </c>
    </row>
    <row r="2376" spans="1:17" x14ac:dyDescent="0.25">
      <c r="A2376" s="325">
        <v>201718</v>
      </c>
      <c r="B2376" s="325" t="s">
        <v>144</v>
      </c>
      <c r="C2376" s="325" t="s">
        <v>123</v>
      </c>
      <c r="D2376" s="325" t="s">
        <v>38</v>
      </c>
      <c r="E2376" s="325" t="s">
        <v>128</v>
      </c>
      <c r="F2376" s="325" t="s">
        <v>129</v>
      </c>
      <c r="G2376" s="325">
        <v>359</v>
      </c>
      <c r="H2376" s="325" t="s">
        <v>211</v>
      </c>
      <c r="I2376" s="325" t="s">
        <v>212</v>
      </c>
      <c r="J2376" s="325" t="str">
        <f t="shared" si="74"/>
        <v>CharWiganRoleCase holderRoleCase holder</v>
      </c>
      <c r="K2376" s="325" t="s">
        <v>486</v>
      </c>
      <c r="L2376" s="325" t="s">
        <v>491</v>
      </c>
      <c r="M2376" s="325" t="str">
        <f t="shared" si="75"/>
        <v>RoleCase holder</v>
      </c>
      <c r="N2376" s="325">
        <v>122.5</v>
      </c>
      <c r="O2376" s="325">
        <v>63</v>
      </c>
      <c r="P2376" s="325">
        <v>130</v>
      </c>
      <c r="Q2376" s="325">
        <v>63.7</v>
      </c>
    </row>
    <row r="2377" spans="1:17" x14ac:dyDescent="0.25">
      <c r="A2377" s="325">
        <v>201718</v>
      </c>
      <c r="B2377" s="325" t="s">
        <v>144</v>
      </c>
      <c r="C2377" s="325" t="s">
        <v>123</v>
      </c>
      <c r="D2377" s="325" t="s">
        <v>38</v>
      </c>
      <c r="E2377" s="325" t="s">
        <v>128</v>
      </c>
      <c r="F2377" s="325" t="s">
        <v>129</v>
      </c>
      <c r="G2377" s="325">
        <v>359</v>
      </c>
      <c r="H2377" s="325" t="s">
        <v>211</v>
      </c>
      <c r="I2377" s="325" t="s">
        <v>212</v>
      </c>
      <c r="J2377" s="325" t="str">
        <f t="shared" si="74"/>
        <v>CharWiganRoleQualified without casesRoleQualified without cases</v>
      </c>
      <c r="K2377" s="325" t="s">
        <v>486</v>
      </c>
      <c r="L2377" s="325" t="s">
        <v>492</v>
      </c>
      <c r="M2377" s="325" t="str">
        <f t="shared" si="75"/>
        <v>RoleQualified without cases</v>
      </c>
      <c r="N2377" s="325">
        <v>11.5</v>
      </c>
      <c r="O2377" s="325">
        <v>5.9</v>
      </c>
      <c r="P2377" s="325">
        <v>13</v>
      </c>
      <c r="Q2377" s="325">
        <v>6.4</v>
      </c>
    </row>
    <row r="2378" spans="1:17" x14ac:dyDescent="0.25">
      <c r="A2378" s="325">
        <v>201718</v>
      </c>
      <c r="B2378" s="325" t="s">
        <v>144</v>
      </c>
      <c r="C2378" s="325" t="s">
        <v>123</v>
      </c>
      <c r="D2378" s="325" t="s">
        <v>38</v>
      </c>
      <c r="E2378" s="325" t="s">
        <v>128</v>
      </c>
      <c r="F2378" s="325" t="s">
        <v>129</v>
      </c>
      <c r="G2378" s="325">
        <v>344</v>
      </c>
      <c r="H2378" s="325" t="s">
        <v>213</v>
      </c>
      <c r="I2378" s="325" t="s">
        <v>214</v>
      </c>
      <c r="J2378" s="325" t="str">
        <f t="shared" si="74"/>
        <v>CharWirralRoleSenior managerRoleSenior manager</v>
      </c>
      <c r="K2378" s="325" t="s">
        <v>486</v>
      </c>
      <c r="L2378" s="325" t="s">
        <v>487</v>
      </c>
      <c r="M2378" s="325" t="str">
        <f t="shared" si="75"/>
        <v>RoleSenior manager</v>
      </c>
      <c r="N2378" s="325">
        <v>6</v>
      </c>
      <c r="O2378" s="325">
        <v>2.8</v>
      </c>
      <c r="P2378" s="325">
        <v>6</v>
      </c>
      <c r="Q2378" s="325">
        <v>2.7</v>
      </c>
    </row>
    <row r="2379" spans="1:17" x14ac:dyDescent="0.25">
      <c r="A2379" s="325">
        <v>201718</v>
      </c>
      <c r="B2379" s="325" t="s">
        <v>144</v>
      </c>
      <c r="C2379" s="325" t="s">
        <v>123</v>
      </c>
      <c r="D2379" s="325" t="s">
        <v>38</v>
      </c>
      <c r="E2379" s="325" t="s">
        <v>128</v>
      </c>
      <c r="F2379" s="325" t="s">
        <v>129</v>
      </c>
      <c r="G2379" s="325">
        <v>344</v>
      </c>
      <c r="H2379" s="325" t="s">
        <v>213</v>
      </c>
      <c r="I2379" s="325" t="s">
        <v>214</v>
      </c>
      <c r="J2379" s="325" t="str">
        <f t="shared" si="74"/>
        <v>CharWirralRoleSenior practitionerRoleSenior practitioner</v>
      </c>
      <c r="K2379" s="325" t="s">
        <v>486</v>
      </c>
      <c r="L2379" s="325" t="s">
        <v>488</v>
      </c>
      <c r="M2379" s="325" t="str">
        <f t="shared" si="75"/>
        <v>RoleSenior practitioner</v>
      </c>
      <c r="N2379" s="325">
        <v>25.9</v>
      </c>
      <c r="O2379" s="325">
        <v>12.2</v>
      </c>
      <c r="P2379" s="325">
        <v>27</v>
      </c>
      <c r="Q2379" s="325">
        <v>12.2</v>
      </c>
    </row>
    <row r="2380" spans="1:17" x14ac:dyDescent="0.25">
      <c r="A2380" s="325">
        <v>201718</v>
      </c>
      <c r="B2380" s="325" t="s">
        <v>144</v>
      </c>
      <c r="C2380" s="325" t="s">
        <v>123</v>
      </c>
      <c r="D2380" s="325" t="s">
        <v>38</v>
      </c>
      <c r="E2380" s="325" t="s">
        <v>128</v>
      </c>
      <c r="F2380" s="325" t="s">
        <v>129</v>
      </c>
      <c r="G2380" s="325">
        <v>344</v>
      </c>
      <c r="H2380" s="325" t="s">
        <v>213</v>
      </c>
      <c r="I2380" s="325" t="s">
        <v>214</v>
      </c>
      <c r="J2380" s="325" t="str">
        <f t="shared" si="74"/>
        <v>CharWirralRoleMiddle managerRoleMiddle manager</v>
      </c>
      <c r="K2380" s="325" t="s">
        <v>486</v>
      </c>
      <c r="L2380" s="325" t="s">
        <v>489</v>
      </c>
      <c r="M2380" s="325" t="str">
        <f t="shared" si="75"/>
        <v>RoleMiddle manager</v>
      </c>
      <c r="N2380" s="325">
        <v>29</v>
      </c>
      <c r="O2380" s="325">
        <v>13.7</v>
      </c>
      <c r="P2380" s="325">
        <v>29</v>
      </c>
      <c r="Q2380" s="325">
        <v>13.1</v>
      </c>
    </row>
    <row r="2381" spans="1:17" x14ac:dyDescent="0.25">
      <c r="A2381" s="325">
        <v>201718</v>
      </c>
      <c r="B2381" s="325" t="s">
        <v>144</v>
      </c>
      <c r="C2381" s="325" t="s">
        <v>123</v>
      </c>
      <c r="D2381" s="325" t="s">
        <v>38</v>
      </c>
      <c r="E2381" s="325" t="s">
        <v>128</v>
      </c>
      <c r="F2381" s="325" t="s">
        <v>129</v>
      </c>
      <c r="G2381" s="325">
        <v>344</v>
      </c>
      <c r="H2381" s="325" t="s">
        <v>213</v>
      </c>
      <c r="I2381" s="325" t="s">
        <v>214</v>
      </c>
      <c r="J2381" s="325" t="str">
        <f t="shared" si="74"/>
        <v>CharWirralRoleFirst line managerRoleFirst line manager</v>
      </c>
      <c r="K2381" s="325" t="s">
        <v>486</v>
      </c>
      <c r="L2381" s="325" t="s">
        <v>490</v>
      </c>
      <c r="M2381" s="325" t="str">
        <f t="shared" si="75"/>
        <v>RoleFirst line manager</v>
      </c>
      <c r="N2381" s="325">
        <v>4</v>
      </c>
      <c r="O2381" s="325">
        <v>1.9</v>
      </c>
      <c r="P2381" s="325">
        <v>4</v>
      </c>
      <c r="Q2381" s="325">
        <v>1.8</v>
      </c>
    </row>
    <row r="2382" spans="1:17" x14ac:dyDescent="0.25">
      <c r="A2382" s="325">
        <v>201718</v>
      </c>
      <c r="B2382" s="325" t="s">
        <v>144</v>
      </c>
      <c r="C2382" s="325" t="s">
        <v>123</v>
      </c>
      <c r="D2382" s="325" t="s">
        <v>38</v>
      </c>
      <c r="E2382" s="325" t="s">
        <v>128</v>
      </c>
      <c r="F2382" s="325" t="s">
        <v>129</v>
      </c>
      <c r="G2382" s="325">
        <v>344</v>
      </c>
      <c r="H2382" s="325" t="s">
        <v>213</v>
      </c>
      <c r="I2382" s="325" t="s">
        <v>214</v>
      </c>
      <c r="J2382" s="325" t="str">
        <f t="shared" si="74"/>
        <v>CharWirralRoleCase holderRoleCase holder</v>
      </c>
      <c r="K2382" s="325" t="s">
        <v>486</v>
      </c>
      <c r="L2382" s="325" t="s">
        <v>491</v>
      </c>
      <c r="M2382" s="325" t="str">
        <f t="shared" si="75"/>
        <v>RoleCase holder</v>
      </c>
      <c r="N2382" s="325">
        <v>88.9</v>
      </c>
      <c r="O2382" s="325">
        <v>41.9</v>
      </c>
      <c r="P2382" s="325">
        <v>93</v>
      </c>
      <c r="Q2382" s="325">
        <v>41.9</v>
      </c>
    </row>
    <row r="2383" spans="1:17" x14ac:dyDescent="0.25">
      <c r="A2383" s="325">
        <v>201718</v>
      </c>
      <c r="B2383" s="325" t="s">
        <v>144</v>
      </c>
      <c r="C2383" s="325" t="s">
        <v>123</v>
      </c>
      <c r="D2383" s="325" t="s">
        <v>38</v>
      </c>
      <c r="E2383" s="325" t="s">
        <v>128</v>
      </c>
      <c r="F2383" s="325" t="s">
        <v>129</v>
      </c>
      <c r="G2383" s="325">
        <v>344</v>
      </c>
      <c r="H2383" s="325" t="s">
        <v>213</v>
      </c>
      <c r="I2383" s="325" t="s">
        <v>214</v>
      </c>
      <c r="J2383" s="325" t="str">
        <f t="shared" si="74"/>
        <v>CharWirralRoleQualified without casesRoleQualified without cases</v>
      </c>
      <c r="K2383" s="325" t="s">
        <v>486</v>
      </c>
      <c r="L2383" s="325" t="s">
        <v>492</v>
      </c>
      <c r="M2383" s="325" t="str">
        <f t="shared" si="75"/>
        <v>RoleQualified without cases</v>
      </c>
      <c r="N2383" s="325">
        <v>58.5</v>
      </c>
      <c r="O2383" s="325">
        <v>27.6</v>
      </c>
      <c r="P2383" s="325">
        <v>63</v>
      </c>
      <c r="Q2383" s="325">
        <v>28.4</v>
      </c>
    </row>
    <row r="2384" spans="1:17" x14ac:dyDescent="0.25">
      <c r="A2384" s="325">
        <v>201718</v>
      </c>
      <c r="B2384" s="325" t="s">
        <v>144</v>
      </c>
      <c r="C2384" s="325" t="s">
        <v>123</v>
      </c>
      <c r="D2384" s="325" t="s">
        <v>38</v>
      </c>
      <c r="E2384" s="325" t="s">
        <v>130</v>
      </c>
      <c r="F2384" s="325" t="s">
        <v>131</v>
      </c>
      <c r="G2384" s="325">
        <v>370</v>
      </c>
      <c r="H2384" s="325" t="s">
        <v>215</v>
      </c>
      <c r="I2384" s="325" t="s">
        <v>216</v>
      </c>
      <c r="J2384" s="325" t="str">
        <f t="shared" si="74"/>
        <v>CharBarnsleyRoleSenior managerRoleSenior manager</v>
      </c>
      <c r="K2384" s="325" t="s">
        <v>486</v>
      </c>
      <c r="L2384" s="325" t="s">
        <v>487</v>
      </c>
      <c r="M2384" s="325" t="str">
        <f t="shared" si="75"/>
        <v>RoleSenior manager</v>
      </c>
      <c r="N2384" s="325">
        <v>3</v>
      </c>
      <c r="O2384" s="325">
        <v>2.2000000000000002</v>
      </c>
      <c r="P2384" s="325">
        <v>3</v>
      </c>
      <c r="Q2384" s="325">
        <v>2.1</v>
      </c>
    </row>
    <row r="2385" spans="1:17" x14ac:dyDescent="0.25">
      <c r="A2385" s="325">
        <v>201718</v>
      </c>
      <c r="B2385" s="325" t="s">
        <v>144</v>
      </c>
      <c r="C2385" s="325" t="s">
        <v>123</v>
      </c>
      <c r="D2385" s="325" t="s">
        <v>38</v>
      </c>
      <c r="E2385" s="325" t="s">
        <v>130</v>
      </c>
      <c r="F2385" s="325" t="s">
        <v>131</v>
      </c>
      <c r="G2385" s="325">
        <v>370</v>
      </c>
      <c r="H2385" s="325" t="s">
        <v>215</v>
      </c>
      <c r="I2385" s="325" t="s">
        <v>216</v>
      </c>
      <c r="J2385" s="325" t="str">
        <f t="shared" si="74"/>
        <v>CharBarnsleyRoleSenior practitionerRoleSenior practitioner</v>
      </c>
      <c r="K2385" s="325" t="s">
        <v>486</v>
      </c>
      <c r="L2385" s="325" t="s">
        <v>488</v>
      </c>
      <c r="M2385" s="325" t="str">
        <f t="shared" si="75"/>
        <v>RoleSenior practitioner</v>
      </c>
      <c r="N2385" s="325">
        <v>26.2</v>
      </c>
      <c r="O2385" s="325">
        <v>19.399999999999999</v>
      </c>
      <c r="P2385" s="325">
        <v>29</v>
      </c>
      <c r="Q2385" s="325">
        <v>19.899999999999999</v>
      </c>
    </row>
    <row r="2386" spans="1:17" x14ac:dyDescent="0.25">
      <c r="A2386" s="325">
        <v>201718</v>
      </c>
      <c r="B2386" s="325" t="s">
        <v>144</v>
      </c>
      <c r="C2386" s="325" t="s">
        <v>123</v>
      </c>
      <c r="D2386" s="325" t="s">
        <v>38</v>
      </c>
      <c r="E2386" s="325" t="s">
        <v>130</v>
      </c>
      <c r="F2386" s="325" t="s">
        <v>131</v>
      </c>
      <c r="G2386" s="325">
        <v>370</v>
      </c>
      <c r="H2386" s="325" t="s">
        <v>215</v>
      </c>
      <c r="I2386" s="325" t="s">
        <v>216</v>
      </c>
      <c r="J2386" s="325" t="str">
        <f t="shared" si="74"/>
        <v>CharBarnsleyRoleMiddle managerRoleMiddle manager</v>
      </c>
      <c r="K2386" s="325" t="s">
        <v>486</v>
      </c>
      <c r="L2386" s="325" t="s">
        <v>489</v>
      </c>
      <c r="M2386" s="325" t="str">
        <f t="shared" si="75"/>
        <v>RoleMiddle manager</v>
      </c>
      <c r="N2386" s="325">
        <v>5</v>
      </c>
      <c r="O2386" s="325">
        <v>3.7</v>
      </c>
      <c r="P2386" s="325">
        <v>5</v>
      </c>
      <c r="Q2386" s="325">
        <v>3.4</v>
      </c>
    </row>
    <row r="2387" spans="1:17" x14ac:dyDescent="0.25">
      <c r="A2387" s="325">
        <v>201718</v>
      </c>
      <c r="B2387" s="325" t="s">
        <v>144</v>
      </c>
      <c r="C2387" s="325" t="s">
        <v>123</v>
      </c>
      <c r="D2387" s="325" t="s">
        <v>38</v>
      </c>
      <c r="E2387" s="325" t="s">
        <v>130</v>
      </c>
      <c r="F2387" s="325" t="s">
        <v>131</v>
      </c>
      <c r="G2387" s="325">
        <v>370</v>
      </c>
      <c r="H2387" s="325" t="s">
        <v>215</v>
      </c>
      <c r="I2387" s="325" t="s">
        <v>216</v>
      </c>
      <c r="J2387" s="325" t="str">
        <f t="shared" si="74"/>
        <v>CharBarnsleyRoleFirst line managerRoleFirst line manager</v>
      </c>
      <c r="K2387" s="325" t="s">
        <v>486</v>
      </c>
      <c r="L2387" s="325" t="s">
        <v>490</v>
      </c>
      <c r="M2387" s="325" t="str">
        <f t="shared" si="75"/>
        <v>RoleFirst line manager</v>
      </c>
      <c r="N2387" s="325">
        <v>15</v>
      </c>
      <c r="O2387" s="325">
        <v>11.1</v>
      </c>
      <c r="P2387" s="325">
        <v>15</v>
      </c>
      <c r="Q2387" s="325">
        <v>10.3</v>
      </c>
    </row>
    <row r="2388" spans="1:17" x14ac:dyDescent="0.25">
      <c r="A2388" s="325">
        <v>201718</v>
      </c>
      <c r="B2388" s="325" t="s">
        <v>144</v>
      </c>
      <c r="C2388" s="325" t="s">
        <v>123</v>
      </c>
      <c r="D2388" s="325" t="s">
        <v>38</v>
      </c>
      <c r="E2388" s="325" t="s">
        <v>130</v>
      </c>
      <c r="F2388" s="325" t="s">
        <v>131</v>
      </c>
      <c r="G2388" s="325">
        <v>370</v>
      </c>
      <c r="H2388" s="325" t="s">
        <v>215</v>
      </c>
      <c r="I2388" s="325" t="s">
        <v>216</v>
      </c>
      <c r="J2388" s="325" t="str">
        <f t="shared" si="74"/>
        <v>CharBarnsleyRoleCase holderRoleCase holder</v>
      </c>
      <c r="K2388" s="325" t="s">
        <v>486</v>
      </c>
      <c r="L2388" s="325" t="s">
        <v>491</v>
      </c>
      <c r="M2388" s="325" t="str">
        <f t="shared" si="75"/>
        <v>RoleCase holder</v>
      </c>
      <c r="N2388" s="325">
        <v>67.5</v>
      </c>
      <c r="O2388" s="325">
        <v>49.9</v>
      </c>
      <c r="P2388" s="325">
        <v>73</v>
      </c>
      <c r="Q2388" s="325">
        <v>50</v>
      </c>
    </row>
    <row r="2389" spans="1:17" x14ac:dyDescent="0.25">
      <c r="A2389" s="325">
        <v>201718</v>
      </c>
      <c r="B2389" s="325" t="s">
        <v>144</v>
      </c>
      <c r="C2389" s="325" t="s">
        <v>123</v>
      </c>
      <c r="D2389" s="325" t="s">
        <v>38</v>
      </c>
      <c r="E2389" s="325" t="s">
        <v>130</v>
      </c>
      <c r="F2389" s="325" t="s">
        <v>131</v>
      </c>
      <c r="G2389" s="325">
        <v>370</v>
      </c>
      <c r="H2389" s="325" t="s">
        <v>215</v>
      </c>
      <c r="I2389" s="325" t="s">
        <v>216</v>
      </c>
      <c r="J2389" s="325" t="str">
        <f t="shared" si="74"/>
        <v>CharBarnsleyRoleQualified without casesRoleQualified without cases</v>
      </c>
      <c r="K2389" s="325" t="s">
        <v>486</v>
      </c>
      <c r="L2389" s="325" t="s">
        <v>492</v>
      </c>
      <c r="M2389" s="325" t="str">
        <f t="shared" si="75"/>
        <v>RoleQualified without cases</v>
      </c>
      <c r="N2389" s="325">
        <v>18.600000000000001</v>
      </c>
      <c r="O2389" s="325">
        <v>13.8</v>
      </c>
      <c r="P2389" s="325">
        <v>21</v>
      </c>
      <c r="Q2389" s="325">
        <v>14.4</v>
      </c>
    </row>
    <row r="2390" spans="1:17" x14ac:dyDescent="0.25">
      <c r="A2390" s="325">
        <v>201718</v>
      </c>
      <c r="B2390" s="325" t="s">
        <v>144</v>
      </c>
      <c r="C2390" s="325" t="s">
        <v>123</v>
      </c>
      <c r="D2390" s="325" t="s">
        <v>38</v>
      </c>
      <c r="E2390" s="325" t="s">
        <v>130</v>
      </c>
      <c r="F2390" s="325" t="s">
        <v>131</v>
      </c>
      <c r="G2390" s="325">
        <v>380</v>
      </c>
      <c r="H2390" s="325" t="s">
        <v>217</v>
      </c>
      <c r="I2390" s="325" t="s">
        <v>218</v>
      </c>
      <c r="J2390" s="325" t="str">
        <f t="shared" si="74"/>
        <v>CharBradfordRoleSenior managerRoleSenior manager</v>
      </c>
      <c r="K2390" s="325" t="s">
        <v>486</v>
      </c>
      <c r="L2390" s="325" t="s">
        <v>487</v>
      </c>
      <c r="M2390" s="325" t="str">
        <f t="shared" si="75"/>
        <v>RoleSenior manager</v>
      </c>
      <c r="N2390" s="325">
        <v>1</v>
      </c>
      <c r="O2390" s="325">
        <v>0.3</v>
      </c>
      <c r="P2390" s="325">
        <v>1</v>
      </c>
      <c r="Q2390" s="325">
        <v>0.2</v>
      </c>
    </row>
    <row r="2391" spans="1:17" x14ac:dyDescent="0.25">
      <c r="A2391" s="325">
        <v>201718</v>
      </c>
      <c r="B2391" s="325" t="s">
        <v>144</v>
      </c>
      <c r="C2391" s="325" t="s">
        <v>123</v>
      </c>
      <c r="D2391" s="325" t="s">
        <v>38</v>
      </c>
      <c r="E2391" s="325" t="s">
        <v>130</v>
      </c>
      <c r="F2391" s="325" t="s">
        <v>131</v>
      </c>
      <c r="G2391" s="325">
        <v>380</v>
      </c>
      <c r="H2391" s="325" t="s">
        <v>217</v>
      </c>
      <c r="I2391" s="325" t="s">
        <v>218</v>
      </c>
      <c r="J2391" s="325" t="str">
        <f t="shared" si="74"/>
        <v>CharBradfordRoleSenior practitionerRoleSenior practitioner</v>
      </c>
      <c r="K2391" s="325" t="s">
        <v>486</v>
      </c>
      <c r="L2391" s="325" t="s">
        <v>488</v>
      </c>
      <c r="M2391" s="325" t="str">
        <f t="shared" si="75"/>
        <v>RoleSenior practitioner</v>
      </c>
      <c r="N2391" s="325">
        <v>12.8</v>
      </c>
      <c r="O2391" s="325">
        <v>3.4</v>
      </c>
      <c r="P2391" s="325">
        <v>15</v>
      </c>
      <c r="Q2391" s="325">
        <v>3.7</v>
      </c>
    </row>
    <row r="2392" spans="1:17" x14ac:dyDescent="0.25">
      <c r="A2392" s="325">
        <v>201718</v>
      </c>
      <c r="B2392" s="325" t="s">
        <v>144</v>
      </c>
      <c r="C2392" s="325" t="s">
        <v>123</v>
      </c>
      <c r="D2392" s="325" t="s">
        <v>38</v>
      </c>
      <c r="E2392" s="325" t="s">
        <v>130</v>
      </c>
      <c r="F2392" s="325" t="s">
        <v>131</v>
      </c>
      <c r="G2392" s="325">
        <v>380</v>
      </c>
      <c r="H2392" s="325" t="s">
        <v>217</v>
      </c>
      <c r="I2392" s="325" t="s">
        <v>218</v>
      </c>
      <c r="J2392" s="325" t="str">
        <f t="shared" si="74"/>
        <v>CharBradfordRoleMiddle managerRoleMiddle manager</v>
      </c>
      <c r="K2392" s="325" t="s">
        <v>486</v>
      </c>
      <c r="L2392" s="325" t="s">
        <v>489</v>
      </c>
      <c r="M2392" s="325" t="str">
        <f t="shared" si="75"/>
        <v>RoleMiddle manager</v>
      </c>
      <c r="N2392" s="325">
        <v>15.6</v>
      </c>
      <c r="O2392" s="325">
        <v>4.2</v>
      </c>
      <c r="P2392" s="325">
        <v>16</v>
      </c>
      <c r="Q2392" s="325">
        <v>3.9</v>
      </c>
    </row>
    <row r="2393" spans="1:17" x14ac:dyDescent="0.25">
      <c r="A2393" s="325">
        <v>201718</v>
      </c>
      <c r="B2393" s="325" t="s">
        <v>144</v>
      </c>
      <c r="C2393" s="325" t="s">
        <v>123</v>
      </c>
      <c r="D2393" s="325" t="s">
        <v>38</v>
      </c>
      <c r="E2393" s="325" t="s">
        <v>130</v>
      </c>
      <c r="F2393" s="325" t="s">
        <v>131</v>
      </c>
      <c r="G2393" s="325">
        <v>380</v>
      </c>
      <c r="H2393" s="325" t="s">
        <v>217</v>
      </c>
      <c r="I2393" s="325" t="s">
        <v>218</v>
      </c>
      <c r="J2393" s="325" t="str">
        <f t="shared" si="74"/>
        <v>CharBradfordRoleFirst line managerRoleFirst line manager</v>
      </c>
      <c r="K2393" s="325" t="s">
        <v>486</v>
      </c>
      <c r="L2393" s="325" t="s">
        <v>490</v>
      </c>
      <c r="M2393" s="325" t="str">
        <f t="shared" si="75"/>
        <v>RoleFirst line manager</v>
      </c>
      <c r="N2393" s="325">
        <v>42</v>
      </c>
      <c r="O2393" s="325">
        <v>11.2</v>
      </c>
      <c r="P2393" s="325">
        <v>45</v>
      </c>
      <c r="Q2393" s="325">
        <v>11</v>
      </c>
    </row>
    <row r="2394" spans="1:17" x14ac:dyDescent="0.25">
      <c r="A2394" s="325">
        <v>201718</v>
      </c>
      <c r="B2394" s="325" t="s">
        <v>144</v>
      </c>
      <c r="C2394" s="325" t="s">
        <v>123</v>
      </c>
      <c r="D2394" s="325" t="s">
        <v>38</v>
      </c>
      <c r="E2394" s="325" t="s">
        <v>130</v>
      </c>
      <c r="F2394" s="325" t="s">
        <v>131</v>
      </c>
      <c r="G2394" s="325">
        <v>380</v>
      </c>
      <c r="H2394" s="325" t="s">
        <v>217</v>
      </c>
      <c r="I2394" s="325" t="s">
        <v>218</v>
      </c>
      <c r="J2394" s="325" t="str">
        <f t="shared" si="74"/>
        <v>CharBradfordRoleCase holderRoleCase holder</v>
      </c>
      <c r="K2394" s="325" t="s">
        <v>486</v>
      </c>
      <c r="L2394" s="325" t="s">
        <v>491</v>
      </c>
      <c r="M2394" s="325" t="str">
        <f t="shared" si="75"/>
        <v>RoleCase holder</v>
      </c>
      <c r="N2394" s="325">
        <v>266.10000000000002</v>
      </c>
      <c r="O2394" s="325">
        <v>71.099999999999994</v>
      </c>
      <c r="P2394" s="325">
        <v>290</v>
      </c>
      <c r="Q2394" s="325">
        <v>70.900000000000006</v>
      </c>
    </row>
    <row r="2395" spans="1:17" x14ac:dyDescent="0.25">
      <c r="A2395" s="325">
        <v>201718</v>
      </c>
      <c r="B2395" s="325" t="s">
        <v>144</v>
      </c>
      <c r="C2395" s="325" t="s">
        <v>123</v>
      </c>
      <c r="D2395" s="325" t="s">
        <v>38</v>
      </c>
      <c r="E2395" s="325" t="s">
        <v>130</v>
      </c>
      <c r="F2395" s="325" t="s">
        <v>131</v>
      </c>
      <c r="G2395" s="325">
        <v>380</v>
      </c>
      <c r="H2395" s="325" t="s">
        <v>217</v>
      </c>
      <c r="I2395" s="325" t="s">
        <v>218</v>
      </c>
      <c r="J2395" s="325" t="str">
        <f t="shared" si="74"/>
        <v>CharBradfordRoleQualified without casesRoleQualified without cases</v>
      </c>
      <c r="K2395" s="325" t="s">
        <v>486</v>
      </c>
      <c r="L2395" s="325" t="s">
        <v>492</v>
      </c>
      <c r="M2395" s="325" t="str">
        <f t="shared" si="75"/>
        <v>RoleQualified without cases</v>
      </c>
      <c r="N2395" s="325">
        <v>36.799999999999997</v>
      </c>
      <c r="O2395" s="325">
        <v>9.8000000000000007</v>
      </c>
      <c r="P2395" s="325">
        <v>42</v>
      </c>
      <c r="Q2395" s="325">
        <v>10.3</v>
      </c>
    </row>
    <row r="2396" spans="1:17" x14ac:dyDescent="0.25">
      <c r="A2396" s="325">
        <v>201718</v>
      </c>
      <c r="B2396" s="325" t="s">
        <v>144</v>
      </c>
      <c r="C2396" s="325" t="s">
        <v>123</v>
      </c>
      <c r="D2396" s="325" t="s">
        <v>38</v>
      </c>
      <c r="E2396" s="325" t="s">
        <v>130</v>
      </c>
      <c r="F2396" s="325" t="s">
        <v>131</v>
      </c>
      <c r="G2396" s="325">
        <v>381</v>
      </c>
      <c r="H2396" s="325" t="s">
        <v>219</v>
      </c>
      <c r="I2396" s="325" t="s">
        <v>220</v>
      </c>
      <c r="J2396" s="325" t="str">
        <f t="shared" si="74"/>
        <v>CharCalderdaleRoleSenior managerRoleSenior manager</v>
      </c>
      <c r="K2396" s="325" t="s">
        <v>486</v>
      </c>
      <c r="L2396" s="325" t="s">
        <v>487</v>
      </c>
      <c r="M2396" s="325" t="str">
        <f t="shared" si="75"/>
        <v>RoleSenior manager</v>
      </c>
      <c r="N2396" s="325">
        <v>1</v>
      </c>
      <c r="O2396" s="325">
        <v>0.7</v>
      </c>
      <c r="P2396" s="325">
        <v>1</v>
      </c>
      <c r="Q2396" s="325">
        <v>0.7</v>
      </c>
    </row>
    <row r="2397" spans="1:17" x14ac:dyDescent="0.25">
      <c r="A2397" s="325">
        <v>201718</v>
      </c>
      <c r="B2397" s="325" t="s">
        <v>144</v>
      </c>
      <c r="C2397" s="325" t="s">
        <v>123</v>
      </c>
      <c r="D2397" s="325" t="s">
        <v>38</v>
      </c>
      <c r="E2397" s="325" t="s">
        <v>130</v>
      </c>
      <c r="F2397" s="325" t="s">
        <v>131</v>
      </c>
      <c r="G2397" s="325">
        <v>381</v>
      </c>
      <c r="H2397" s="325" t="s">
        <v>219</v>
      </c>
      <c r="I2397" s="325" t="s">
        <v>220</v>
      </c>
      <c r="J2397" s="325" t="str">
        <f t="shared" si="74"/>
        <v>CharCalderdaleRoleSenior practitionerRoleSenior practitioner</v>
      </c>
      <c r="K2397" s="325" t="s">
        <v>486</v>
      </c>
      <c r="L2397" s="325" t="s">
        <v>488</v>
      </c>
      <c r="M2397" s="325" t="str">
        <f t="shared" si="75"/>
        <v>RoleSenior practitioner</v>
      </c>
      <c r="N2397" s="325">
        <v>27.1</v>
      </c>
      <c r="O2397" s="325">
        <v>19.7</v>
      </c>
      <c r="P2397" s="325">
        <v>29</v>
      </c>
      <c r="Q2397" s="325">
        <v>19.899999999999999</v>
      </c>
    </row>
    <row r="2398" spans="1:17" x14ac:dyDescent="0.25">
      <c r="A2398" s="325">
        <v>201718</v>
      </c>
      <c r="B2398" s="325" t="s">
        <v>144</v>
      </c>
      <c r="C2398" s="325" t="s">
        <v>123</v>
      </c>
      <c r="D2398" s="325" t="s">
        <v>38</v>
      </c>
      <c r="E2398" s="325" t="s">
        <v>130</v>
      </c>
      <c r="F2398" s="325" t="s">
        <v>131</v>
      </c>
      <c r="G2398" s="325">
        <v>381</v>
      </c>
      <c r="H2398" s="325" t="s">
        <v>219</v>
      </c>
      <c r="I2398" s="325" t="s">
        <v>220</v>
      </c>
      <c r="J2398" s="325" t="str">
        <f t="shared" si="74"/>
        <v>CharCalderdaleRoleMiddle managerRoleMiddle manager</v>
      </c>
      <c r="K2398" s="325" t="s">
        <v>486</v>
      </c>
      <c r="L2398" s="325" t="s">
        <v>489</v>
      </c>
      <c r="M2398" s="325" t="str">
        <f t="shared" si="75"/>
        <v>RoleMiddle manager</v>
      </c>
      <c r="N2398" s="325">
        <v>4</v>
      </c>
      <c r="O2398" s="325">
        <v>2.9</v>
      </c>
      <c r="P2398" s="325">
        <v>4</v>
      </c>
      <c r="Q2398" s="325">
        <v>2.7</v>
      </c>
    </row>
    <row r="2399" spans="1:17" x14ac:dyDescent="0.25">
      <c r="A2399" s="325">
        <v>201718</v>
      </c>
      <c r="B2399" s="325" t="s">
        <v>144</v>
      </c>
      <c r="C2399" s="325" t="s">
        <v>123</v>
      </c>
      <c r="D2399" s="325" t="s">
        <v>38</v>
      </c>
      <c r="E2399" s="325" t="s">
        <v>130</v>
      </c>
      <c r="F2399" s="325" t="s">
        <v>131</v>
      </c>
      <c r="G2399" s="325">
        <v>381</v>
      </c>
      <c r="H2399" s="325" t="s">
        <v>219</v>
      </c>
      <c r="I2399" s="325" t="s">
        <v>220</v>
      </c>
      <c r="J2399" s="325" t="str">
        <f t="shared" si="74"/>
        <v>CharCalderdaleRoleFirst line managerRoleFirst line manager</v>
      </c>
      <c r="K2399" s="325" t="s">
        <v>486</v>
      </c>
      <c r="L2399" s="325" t="s">
        <v>490</v>
      </c>
      <c r="M2399" s="325" t="str">
        <f t="shared" si="75"/>
        <v>RoleFirst line manager</v>
      </c>
      <c r="N2399" s="325">
        <v>7.8</v>
      </c>
      <c r="O2399" s="325">
        <v>5.7</v>
      </c>
      <c r="P2399" s="325">
        <v>8</v>
      </c>
      <c r="Q2399" s="325">
        <v>5.5</v>
      </c>
    </row>
    <row r="2400" spans="1:17" x14ac:dyDescent="0.25">
      <c r="A2400" s="325">
        <v>201718</v>
      </c>
      <c r="B2400" s="325" t="s">
        <v>144</v>
      </c>
      <c r="C2400" s="325" t="s">
        <v>123</v>
      </c>
      <c r="D2400" s="325" t="s">
        <v>38</v>
      </c>
      <c r="E2400" s="325" t="s">
        <v>130</v>
      </c>
      <c r="F2400" s="325" t="s">
        <v>131</v>
      </c>
      <c r="G2400" s="325">
        <v>381</v>
      </c>
      <c r="H2400" s="325" t="s">
        <v>219</v>
      </c>
      <c r="I2400" s="325" t="s">
        <v>220</v>
      </c>
      <c r="J2400" s="325" t="str">
        <f t="shared" si="74"/>
        <v>CharCalderdaleRoleCase holderRoleCase holder</v>
      </c>
      <c r="K2400" s="325" t="s">
        <v>486</v>
      </c>
      <c r="L2400" s="325" t="s">
        <v>491</v>
      </c>
      <c r="M2400" s="325" t="str">
        <f t="shared" si="75"/>
        <v>RoleCase holder</v>
      </c>
      <c r="N2400" s="325">
        <v>70.599999999999994</v>
      </c>
      <c r="O2400" s="325">
        <v>51.2</v>
      </c>
      <c r="P2400" s="325">
        <v>76</v>
      </c>
      <c r="Q2400" s="325">
        <v>52.1</v>
      </c>
    </row>
    <row r="2401" spans="1:17" x14ac:dyDescent="0.25">
      <c r="A2401" s="325">
        <v>201718</v>
      </c>
      <c r="B2401" s="325" t="s">
        <v>144</v>
      </c>
      <c r="C2401" s="325" t="s">
        <v>123</v>
      </c>
      <c r="D2401" s="325" t="s">
        <v>38</v>
      </c>
      <c r="E2401" s="325" t="s">
        <v>130</v>
      </c>
      <c r="F2401" s="325" t="s">
        <v>131</v>
      </c>
      <c r="G2401" s="325">
        <v>381</v>
      </c>
      <c r="H2401" s="325" t="s">
        <v>219</v>
      </c>
      <c r="I2401" s="325" t="s">
        <v>220</v>
      </c>
      <c r="J2401" s="325" t="str">
        <f t="shared" si="74"/>
        <v>CharCalderdaleRoleQualified without casesRoleQualified without cases</v>
      </c>
      <c r="K2401" s="325" t="s">
        <v>486</v>
      </c>
      <c r="L2401" s="325" t="s">
        <v>492</v>
      </c>
      <c r="M2401" s="325" t="str">
        <f t="shared" si="75"/>
        <v>RoleQualified without cases</v>
      </c>
      <c r="N2401" s="325">
        <v>27.4</v>
      </c>
      <c r="O2401" s="325">
        <v>19.899999999999999</v>
      </c>
      <c r="P2401" s="325">
        <v>28</v>
      </c>
      <c r="Q2401" s="325">
        <v>19.2</v>
      </c>
    </row>
    <row r="2402" spans="1:17" x14ac:dyDescent="0.25">
      <c r="A2402" s="325">
        <v>201718</v>
      </c>
      <c r="B2402" s="325" t="s">
        <v>144</v>
      </c>
      <c r="C2402" s="325" t="s">
        <v>123</v>
      </c>
      <c r="D2402" s="325" t="s">
        <v>38</v>
      </c>
      <c r="E2402" s="325" t="s">
        <v>130</v>
      </c>
      <c r="F2402" s="325" t="s">
        <v>131</v>
      </c>
      <c r="G2402" s="325">
        <v>371</v>
      </c>
      <c r="H2402" s="325" t="s">
        <v>221</v>
      </c>
      <c r="I2402" s="325" t="s">
        <v>222</v>
      </c>
      <c r="J2402" s="325" t="str">
        <f t="shared" si="74"/>
        <v>CharDoncasterRoleSenior managerRoleSenior manager</v>
      </c>
      <c r="K2402" s="325" t="s">
        <v>486</v>
      </c>
      <c r="L2402" s="325" t="s">
        <v>487</v>
      </c>
      <c r="M2402" s="325" t="str">
        <f t="shared" si="75"/>
        <v>RoleSenior manager</v>
      </c>
      <c r="N2402" s="325">
        <v>2</v>
      </c>
      <c r="O2402" s="325">
        <v>1</v>
      </c>
      <c r="P2402" s="325">
        <v>2</v>
      </c>
      <c r="Q2402" s="325">
        <v>1</v>
      </c>
    </row>
    <row r="2403" spans="1:17" x14ac:dyDescent="0.25">
      <c r="A2403" s="325">
        <v>201718</v>
      </c>
      <c r="B2403" s="325" t="s">
        <v>144</v>
      </c>
      <c r="C2403" s="325" t="s">
        <v>123</v>
      </c>
      <c r="D2403" s="325" t="s">
        <v>38</v>
      </c>
      <c r="E2403" s="325" t="s">
        <v>130</v>
      </c>
      <c r="F2403" s="325" t="s">
        <v>131</v>
      </c>
      <c r="G2403" s="325">
        <v>371</v>
      </c>
      <c r="H2403" s="325" t="s">
        <v>221</v>
      </c>
      <c r="I2403" s="325" t="s">
        <v>222</v>
      </c>
      <c r="J2403" s="325" t="str">
        <f t="shared" si="74"/>
        <v>CharDoncasterRoleSenior practitionerRoleSenior practitioner</v>
      </c>
      <c r="K2403" s="325" t="s">
        <v>486</v>
      </c>
      <c r="L2403" s="325" t="s">
        <v>488</v>
      </c>
      <c r="M2403" s="325" t="str">
        <f t="shared" si="75"/>
        <v>RoleSenior practitioner</v>
      </c>
      <c r="N2403" s="325">
        <v>5.8</v>
      </c>
      <c r="O2403" s="325">
        <v>2.9</v>
      </c>
      <c r="P2403" s="325">
        <v>5</v>
      </c>
      <c r="Q2403" s="325">
        <v>2.4</v>
      </c>
    </row>
    <row r="2404" spans="1:17" x14ac:dyDescent="0.25">
      <c r="A2404" s="325">
        <v>201718</v>
      </c>
      <c r="B2404" s="325" t="s">
        <v>144</v>
      </c>
      <c r="C2404" s="325" t="s">
        <v>123</v>
      </c>
      <c r="D2404" s="325" t="s">
        <v>38</v>
      </c>
      <c r="E2404" s="325" t="s">
        <v>130</v>
      </c>
      <c r="F2404" s="325" t="s">
        <v>131</v>
      </c>
      <c r="G2404" s="325">
        <v>371</v>
      </c>
      <c r="H2404" s="325" t="s">
        <v>221</v>
      </c>
      <c r="I2404" s="325" t="s">
        <v>222</v>
      </c>
      <c r="J2404" s="325" t="str">
        <f t="shared" si="74"/>
        <v>CharDoncasterRoleMiddle managerRoleMiddle manager</v>
      </c>
      <c r="K2404" s="325" t="s">
        <v>486</v>
      </c>
      <c r="L2404" s="325" t="s">
        <v>489</v>
      </c>
      <c r="M2404" s="325" t="str">
        <f t="shared" si="75"/>
        <v>RoleMiddle manager</v>
      </c>
      <c r="N2404" s="325">
        <v>4</v>
      </c>
      <c r="O2404" s="325">
        <v>2</v>
      </c>
      <c r="P2404" s="325">
        <v>4</v>
      </c>
      <c r="Q2404" s="325">
        <v>1.9</v>
      </c>
    </row>
    <row r="2405" spans="1:17" x14ac:dyDescent="0.25">
      <c r="A2405" s="325">
        <v>201718</v>
      </c>
      <c r="B2405" s="325" t="s">
        <v>144</v>
      </c>
      <c r="C2405" s="325" t="s">
        <v>123</v>
      </c>
      <c r="D2405" s="325" t="s">
        <v>38</v>
      </c>
      <c r="E2405" s="325" t="s">
        <v>130</v>
      </c>
      <c r="F2405" s="325" t="s">
        <v>131</v>
      </c>
      <c r="G2405" s="325">
        <v>371</v>
      </c>
      <c r="H2405" s="325" t="s">
        <v>221</v>
      </c>
      <c r="I2405" s="325" t="s">
        <v>222</v>
      </c>
      <c r="J2405" s="325" t="str">
        <f t="shared" si="74"/>
        <v>CharDoncasterRoleFirst line managerRoleFirst line manager</v>
      </c>
      <c r="K2405" s="325" t="s">
        <v>486</v>
      </c>
      <c r="L2405" s="325" t="s">
        <v>490</v>
      </c>
      <c r="M2405" s="325" t="str">
        <f t="shared" si="75"/>
        <v>RoleFirst line manager</v>
      </c>
      <c r="N2405" s="325">
        <v>29</v>
      </c>
      <c r="O2405" s="325">
        <v>14.7</v>
      </c>
      <c r="P2405" s="325">
        <v>30</v>
      </c>
      <c r="Q2405" s="325">
        <v>14.4</v>
      </c>
    </row>
    <row r="2406" spans="1:17" x14ac:dyDescent="0.25">
      <c r="A2406" s="325">
        <v>201718</v>
      </c>
      <c r="B2406" s="325" t="s">
        <v>144</v>
      </c>
      <c r="C2406" s="325" t="s">
        <v>123</v>
      </c>
      <c r="D2406" s="325" t="s">
        <v>38</v>
      </c>
      <c r="E2406" s="325" t="s">
        <v>130</v>
      </c>
      <c r="F2406" s="325" t="s">
        <v>131</v>
      </c>
      <c r="G2406" s="325">
        <v>371</v>
      </c>
      <c r="H2406" s="325" t="s">
        <v>221</v>
      </c>
      <c r="I2406" s="325" t="s">
        <v>222</v>
      </c>
      <c r="J2406" s="325" t="str">
        <f t="shared" si="74"/>
        <v>CharDoncasterRoleCase holderRoleCase holder</v>
      </c>
      <c r="K2406" s="325" t="s">
        <v>486</v>
      </c>
      <c r="L2406" s="325" t="s">
        <v>491</v>
      </c>
      <c r="M2406" s="325" t="str">
        <f t="shared" si="75"/>
        <v>RoleCase holder</v>
      </c>
      <c r="N2406" s="325">
        <v>91.4</v>
      </c>
      <c r="O2406" s="325">
        <v>46.2</v>
      </c>
      <c r="P2406" s="325">
        <v>96</v>
      </c>
      <c r="Q2406" s="325">
        <v>45.9</v>
      </c>
    </row>
    <row r="2407" spans="1:17" x14ac:dyDescent="0.25">
      <c r="A2407" s="325">
        <v>201718</v>
      </c>
      <c r="B2407" s="325" t="s">
        <v>144</v>
      </c>
      <c r="C2407" s="325" t="s">
        <v>123</v>
      </c>
      <c r="D2407" s="325" t="s">
        <v>38</v>
      </c>
      <c r="E2407" s="325" t="s">
        <v>130</v>
      </c>
      <c r="F2407" s="325" t="s">
        <v>131</v>
      </c>
      <c r="G2407" s="325">
        <v>371</v>
      </c>
      <c r="H2407" s="325" t="s">
        <v>221</v>
      </c>
      <c r="I2407" s="325" t="s">
        <v>222</v>
      </c>
      <c r="J2407" s="325" t="str">
        <f t="shared" si="74"/>
        <v>CharDoncasterRoleQualified without casesRoleQualified without cases</v>
      </c>
      <c r="K2407" s="325" t="s">
        <v>486</v>
      </c>
      <c r="L2407" s="325" t="s">
        <v>492</v>
      </c>
      <c r="M2407" s="325" t="str">
        <f t="shared" si="75"/>
        <v>RoleQualified without cases</v>
      </c>
      <c r="N2407" s="325">
        <v>65.400000000000006</v>
      </c>
      <c r="O2407" s="325">
        <v>33.1</v>
      </c>
      <c r="P2407" s="325">
        <v>72</v>
      </c>
      <c r="Q2407" s="325">
        <v>34.4</v>
      </c>
    </row>
    <row r="2408" spans="1:17" x14ac:dyDescent="0.25">
      <c r="A2408" s="325">
        <v>201718</v>
      </c>
      <c r="B2408" s="325" t="s">
        <v>144</v>
      </c>
      <c r="C2408" s="325" t="s">
        <v>123</v>
      </c>
      <c r="D2408" s="325" t="s">
        <v>38</v>
      </c>
      <c r="E2408" s="325" t="s">
        <v>130</v>
      </c>
      <c r="F2408" s="325" t="s">
        <v>131</v>
      </c>
      <c r="G2408" s="325">
        <v>811</v>
      </c>
      <c r="H2408" s="325" t="s">
        <v>223</v>
      </c>
      <c r="I2408" s="325" t="s">
        <v>224</v>
      </c>
      <c r="J2408" s="325" t="str">
        <f t="shared" si="74"/>
        <v>CharEast Riding of YorkshireRoleSenior managerRoleSenior manager</v>
      </c>
      <c r="K2408" s="325" t="s">
        <v>486</v>
      </c>
      <c r="L2408" s="325" t="s">
        <v>487</v>
      </c>
      <c r="M2408" s="325" t="str">
        <f t="shared" si="75"/>
        <v>RoleSenior manager</v>
      </c>
      <c r="N2408" s="325">
        <v>0</v>
      </c>
      <c r="O2408" s="325">
        <v>0</v>
      </c>
      <c r="P2408" s="325">
        <v>0</v>
      </c>
      <c r="Q2408" s="325">
        <v>0</v>
      </c>
    </row>
    <row r="2409" spans="1:17" x14ac:dyDescent="0.25">
      <c r="A2409" s="325">
        <v>201718</v>
      </c>
      <c r="B2409" s="325" t="s">
        <v>144</v>
      </c>
      <c r="C2409" s="325" t="s">
        <v>123</v>
      </c>
      <c r="D2409" s="325" t="s">
        <v>38</v>
      </c>
      <c r="E2409" s="325" t="s">
        <v>130</v>
      </c>
      <c r="F2409" s="325" t="s">
        <v>131</v>
      </c>
      <c r="G2409" s="325">
        <v>811</v>
      </c>
      <c r="H2409" s="325" t="s">
        <v>223</v>
      </c>
      <c r="I2409" s="325" t="s">
        <v>224</v>
      </c>
      <c r="J2409" s="325" t="str">
        <f t="shared" si="74"/>
        <v>CharEast Riding of YorkshireRoleSenior practitionerRoleSenior practitioner</v>
      </c>
      <c r="K2409" s="325" t="s">
        <v>486</v>
      </c>
      <c r="L2409" s="325" t="s">
        <v>488</v>
      </c>
      <c r="M2409" s="325" t="str">
        <f t="shared" si="75"/>
        <v>RoleSenior practitioner</v>
      </c>
      <c r="N2409" s="325">
        <v>19</v>
      </c>
      <c r="O2409" s="325">
        <v>13.1</v>
      </c>
      <c r="P2409" s="325">
        <v>19</v>
      </c>
      <c r="Q2409" s="325">
        <v>12.1</v>
      </c>
    </row>
    <row r="2410" spans="1:17" x14ac:dyDescent="0.25">
      <c r="A2410" s="325">
        <v>201718</v>
      </c>
      <c r="B2410" s="325" t="s">
        <v>144</v>
      </c>
      <c r="C2410" s="325" t="s">
        <v>123</v>
      </c>
      <c r="D2410" s="325" t="s">
        <v>38</v>
      </c>
      <c r="E2410" s="325" t="s">
        <v>130</v>
      </c>
      <c r="F2410" s="325" t="s">
        <v>131</v>
      </c>
      <c r="G2410" s="325">
        <v>811</v>
      </c>
      <c r="H2410" s="325" t="s">
        <v>223</v>
      </c>
      <c r="I2410" s="325" t="s">
        <v>224</v>
      </c>
      <c r="J2410" s="325" t="str">
        <f t="shared" si="74"/>
        <v>CharEast Riding of YorkshireRoleMiddle managerRoleMiddle manager</v>
      </c>
      <c r="K2410" s="325" t="s">
        <v>486</v>
      </c>
      <c r="L2410" s="325" t="s">
        <v>489</v>
      </c>
      <c r="M2410" s="325" t="str">
        <f t="shared" si="75"/>
        <v>RoleMiddle manager</v>
      </c>
      <c r="N2410" s="325">
        <v>8</v>
      </c>
      <c r="O2410" s="325">
        <v>5.5</v>
      </c>
      <c r="P2410" s="325">
        <v>8</v>
      </c>
      <c r="Q2410" s="325">
        <v>5.0999999999999996</v>
      </c>
    </row>
    <row r="2411" spans="1:17" x14ac:dyDescent="0.25">
      <c r="A2411" s="325">
        <v>201718</v>
      </c>
      <c r="B2411" s="325" t="s">
        <v>144</v>
      </c>
      <c r="C2411" s="325" t="s">
        <v>123</v>
      </c>
      <c r="D2411" s="325" t="s">
        <v>38</v>
      </c>
      <c r="E2411" s="325" t="s">
        <v>130</v>
      </c>
      <c r="F2411" s="325" t="s">
        <v>131</v>
      </c>
      <c r="G2411" s="325">
        <v>811</v>
      </c>
      <c r="H2411" s="325" t="s">
        <v>223</v>
      </c>
      <c r="I2411" s="325" t="s">
        <v>224</v>
      </c>
      <c r="J2411" s="325" t="str">
        <f t="shared" si="74"/>
        <v>CharEast Riding of YorkshireRoleFirst line managerRoleFirst line manager</v>
      </c>
      <c r="K2411" s="325" t="s">
        <v>486</v>
      </c>
      <c r="L2411" s="325" t="s">
        <v>490</v>
      </c>
      <c r="M2411" s="325" t="str">
        <f t="shared" si="75"/>
        <v>RoleFirst line manager</v>
      </c>
      <c r="N2411" s="325">
        <v>18.5</v>
      </c>
      <c r="O2411" s="325">
        <v>12.7</v>
      </c>
      <c r="P2411" s="325">
        <v>19</v>
      </c>
      <c r="Q2411" s="325">
        <v>12.1</v>
      </c>
    </row>
    <row r="2412" spans="1:17" x14ac:dyDescent="0.25">
      <c r="A2412" s="325">
        <v>201718</v>
      </c>
      <c r="B2412" s="325" t="s">
        <v>144</v>
      </c>
      <c r="C2412" s="325" t="s">
        <v>123</v>
      </c>
      <c r="D2412" s="325" t="s">
        <v>38</v>
      </c>
      <c r="E2412" s="325" t="s">
        <v>130</v>
      </c>
      <c r="F2412" s="325" t="s">
        <v>131</v>
      </c>
      <c r="G2412" s="325">
        <v>811</v>
      </c>
      <c r="H2412" s="325" t="s">
        <v>223</v>
      </c>
      <c r="I2412" s="325" t="s">
        <v>224</v>
      </c>
      <c r="J2412" s="325" t="str">
        <f t="shared" si="74"/>
        <v>CharEast Riding of YorkshireRoleCase holderRoleCase holder</v>
      </c>
      <c r="K2412" s="325" t="s">
        <v>486</v>
      </c>
      <c r="L2412" s="325" t="s">
        <v>491</v>
      </c>
      <c r="M2412" s="325" t="str">
        <f t="shared" si="75"/>
        <v>RoleCase holder</v>
      </c>
      <c r="N2412" s="325">
        <v>86</v>
      </c>
      <c r="O2412" s="325">
        <v>59.1</v>
      </c>
      <c r="P2412" s="325">
        <v>95</v>
      </c>
      <c r="Q2412" s="325">
        <v>60.5</v>
      </c>
    </row>
    <row r="2413" spans="1:17" x14ac:dyDescent="0.25">
      <c r="A2413" s="325">
        <v>201718</v>
      </c>
      <c r="B2413" s="325" t="s">
        <v>144</v>
      </c>
      <c r="C2413" s="325" t="s">
        <v>123</v>
      </c>
      <c r="D2413" s="325" t="s">
        <v>38</v>
      </c>
      <c r="E2413" s="325" t="s">
        <v>130</v>
      </c>
      <c r="F2413" s="325" t="s">
        <v>131</v>
      </c>
      <c r="G2413" s="325">
        <v>811</v>
      </c>
      <c r="H2413" s="325" t="s">
        <v>223</v>
      </c>
      <c r="I2413" s="325" t="s">
        <v>224</v>
      </c>
      <c r="J2413" s="325" t="str">
        <f t="shared" si="74"/>
        <v>CharEast Riding of YorkshireRoleQualified without casesRoleQualified without cases</v>
      </c>
      <c r="K2413" s="325" t="s">
        <v>486</v>
      </c>
      <c r="L2413" s="325" t="s">
        <v>492</v>
      </c>
      <c r="M2413" s="325" t="str">
        <f t="shared" si="75"/>
        <v>RoleQualified without cases</v>
      </c>
      <c r="N2413" s="325">
        <v>14</v>
      </c>
      <c r="O2413" s="325">
        <v>9.6</v>
      </c>
      <c r="P2413" s="325">
        <v>16</v>
      </c>
      <c r="Q2413" s="325">
        <v>10.199999999999999</v>
      </c>
    </row>
    <row r="2414" spans="1:17" x14ac:dyDescent="0.25">
      <c r="A2414" s="325">
        <v>201718</v>
      </c>
      <c r="B2414" s="325" t="s">
        <v>144</v>
      </c>
      <c r="C2414" s="325" t="s">
        <v>123</v>
      </c>
      <c r="D2414" s="325" t="s">
        <v>38</v>
      </c>
      <c r="E2414" s="325" t="s">
        <v>130</v>
      </c>
      <c r="F2414" s="325" t="s">
        <v>131</v>
      </c>
      <c r="G2414" s="325">
        <v>810</v>
      </c>
      <c r="H2414" s="325" t="s">
        <v>225</v>
      </c>
      <c r="I2414" s="325" t="s">
        <v>226</v>
      </c>
      <c r="J2414" s="325" t="str">
        <f t="shared" si="74"/>
        <v>CharKingston Upon Hull City ofRoleSenior managerRoleSenior manager</v>
      </c>
      <c r="K2414" s="325" t="s">
        <v>486</v>
      </c>
      <c r="L2414" s="325" t="s">
        <v>487</v>
      </c>
      <c r="M2414" s="325" t="str">
        <f t="shared" si="75"/>
        <v>RoleSenior manager</v>
      </c>
      <c r="N2414" s="325">
        <v>0</v>
      </c>
      <c r="O2414" s="325">
        <v>0</v>
      </c>
      <c r="P2414" s="325">
        <v>0</v>
      </c>
      <c r="Q2414" s="325">
        <v>0</v>
      </c>
    </row>
    <row r="2415" spans="1:17" x14ac:dyDescent="0.25">
      <c r="A2415" s="325">
        <v>201718</v>
      </c>
      <c r="B2415" s="325" t="s">
        <v>144</v>
      </c>
      <c r="C2415" s="325" t="s">
        <v>123</v>
      </c>
      <c r="D2415" s="325" t="s">
        <v>38</v>
      </c>
      <c r="E2415" s="325" t="s">
        <v>130</v>
      </c>
      <c r="F2415" s="325" t="s">
        <v>131</v>
      </c>
      <c r="G2415" s="325">
        <v>810</v>
      </c>
      <c r="H2415" s="325" t="s">
        <v>225</v>
      </c>
      <c r="I2415" s="325" t="s">
        <v>226</v>
      </c>
      <c r="J2415" s="325" t="str">
        <f t="shared" si="74"/>
        <v>CharKingston Upon Hull City ofRoleSenior practitionerRoleSenior practitioner</v>
      </c>
      <c r="K2415" s="325" t="s">
        <v>486</v>
      </c>
      <c r="L2415" s="325" t="s">
        <v>488</v>
      </c>
      <c r="M2415" s="325" t="str">
        <f t="shared" si="75"/>
        <v>RoleSenior practitioner</v>
      </c>
      <c r="N2415" s="325">
        <v>41</v>
      </c>
      <c r="O2415" s="325">
        <v>15.6</v>
      </c>
      <c r="P2415" s="325">
        <v>41</v>
      </c>
      <c r="Q2415" s="325">
        <v>14.4</v>
      </c>
    </row>
    <row r="2416" spans="1:17" x14ac:dyDescent="0.25">
      <c r="A2416" s="325">
        <v>201718</v>
      </c>
      <c r="B2416" s="325" t="s">
        <v>144</v>
      </c>
      <c r="C2416" s="325" t="s">
        <v>123</v>
      </c>
      <c r="D2416" s="325" t="s">
        <v>38</v>
      </c>
      <c r="E2416" s="325" t="s">
        <v>130</v>
      </c>
      <c r="F2416" s="325" t="s">
        <v>131</v>
      </c>
      <c r="G2416" s="325">
        <v>810</v>
      </c>
      <c r="H2416" s="325" t="s">
        <v>225</v>
      </c>
      <c r="I2416" s="325" t="s">
        <v>226</v>
      </c>
      <c r="J2416" s="325" t="str">
        <f t="shared" si="74"/>
        <v>CharKingston Upon Hull City ofRoleMiddle managerRoleMiddle manager</v>
      </c>
      <c r="K2416" s="325" t="s">
        <v>486</v>
      </c>
      <c r="L2416" s="325" t="s">
        <v>489</v>
      </c>
      <c r="M2416" s="325" t="str">
        <f t="shared" si="75"/>
        <v>RoleMiddle manager</v>
      </c>
      <c r="N2416" s="325">
        <v>3</v>
      </c>
      <c r="O2416" s="325">
        <v>1.1000000000000001</v>
      </c>
      <c r="P2416" s="325">
        <v>3</v>
      </c>
      <c r="Q2416" s="325">
        <v>1.1000000000000001</v>
      </c>
    </row>
    <row r="2417" spans="1:17" x14ac:dyDescent="0.25">
      <c r="A2417" s="325">
        <v>201718</v>
      </c>
      <c r="B2417" s="325" t="s">
        <v>144</v>
      </c>
      <c r="C2417" s="325" t="s">
        <v>123</v>
      </c>
      <c r="D2417" s="325" t="s">
        <v>38</v>
      </c>
      <c r="E2417" s="325" t="s">
        <v>130</v>
      </c>
      <c r="F2417" s="325" t="s">
        <v>131</v>
      </c>
      <c r="G2417" s="325">
        <v>810</v>
      </c>
      <c r="H2417" s="325" t="s">
        <v>225</v>
      </c>
      <c r="I2417" s="325" t="s">
        <v>226</v>
      </c>
      <c r="J2417" s="325" t="str">
        <f t="shared" si="74"/>
        <v>CharKingston Upon Hull City ofRoleFirst line managerRoleFirst line manager</v>
      </c>
      <c r="K2417" s="325" t="s">
        <v>486</v>
      </c>
      <c r="L2417" s="325" t="s">
        <v>490</v>
      </c>
      <c r="M2417" s="325" t="str">
        <f t="shared" si="75"/>
        <v>RoleFirst line manager</v>
      </c>
      <c r="N2417" s="325">
        <v>11</v>
      </c>
      <c r="O2417" s="325">
        <v>4.2</v>
      </c>
      <c r="P2417" s="325">
        <v>11</v>
      </c>
      <c r="Q2417" s="325">
        <v>3.9</v>
      </c>
    </row>
    <row r="2418" spans="1:17" x14ac:dyDescent="0.25">
      <c r="A2418" s="325">
        <v>201718</v>
      </c>
      <c r="B2418" s="325" t="s">
        <v>144</v>
      </c>
      <c r="C2418" s="325" t="s">
        <v>123</v>
      </c>
      <c r="D2418" s="325" t="s">
        <v>38</v>
      </c>
      <c r="E2418" s="325" t="s">
        <v>130</v>
      </c>
      <c r="F2418" s="325" t="s">
        <v>131</v>
      </c>
      <c r="G2418" s="325">
        <v>810</v>
      </c>
      <c r="H2418" s="325" t="s">
        <v>225</v>
      </c>
      <c r="I2418" s="325" t="s">
        <v>226</v>
      </c>
      <c r="J2418" s="325" t="str">
        <f t="shared" si="74"/>
        <v>CharKingston Upon Hull City ofRoleCase holderRoleCase holder</v>
      </c>
      <c r="K2418" s="325" t="s">
        <v>486</v>
      </c>
      <c r="L2418" s="325" t="s">
        <v>491</v>
      </c>
      <c r="M2418" s="325" t="str">
        <f t="shared" si="75"/>
        <v>RoleCase holder</v>
      </c>
      <c r="N2418" s="325">
        <v>166</v>
      </c>
      <c r="O2418" s="325">
        <v>63.1</v>
      </c>
      <c r="P2418" s="325">
        <v>183</v>
      </c>
      <c r="Q2418" s="325">
        <v>64.400000000000006</v>
      </c>
    </row>
    <row r="2419" spans="1:17" x14ac:dyDescent="0.25">
      <c r="A2419" s="325">
        <v>201718</v>
      </c>
      <c r="B2419" s="325" t="s">
        <v>144</v>
      </c>
      <c r="C2419" s="325" t="s">
        <v>123</v>
      </c>
      <c r="D2419" s="325" t="s">
        <v>38</v>
      </c>
      <c r="E2419" s="325" t="s">
        <v>130</v>
      </c>
      <c r="F2419" s="325" t="s">
        <v>131</v>
      </c>
      <c r="G2419" s="325">
        <v>810</v>
      </c>
      <c r="H2419" s="325" t="s">
        <v>225</v>
      </c>
      <c r="I2419" s="325" t="s">
        <v>226</v>
      </c>
      <c r="J2419" s="325" t="str">
        <f t="shared" si="74"/>
        <v>CharKingston Upon Hull City ofRoleQualified without casesRoleQualified without cases</v>
      </c>
      <c r="K2419" s="325" t="s">
        <v>486</v>
      </c>
      <c r="L2419" s="325" t="s">
        <v>492</v>
      </c>
      <c r="M2419" s="325" t="str">
        <f t="shared" si="75"/>
        <v>RoleQualified without cases</v>
      </c>
      <c r="N2419" s="325">
        <v>42.1</v>
      </c>
      <c r="O2419" s="325">
        <v>16</v>
      </c>
      <c r="P2419" s="325">
        <v>46</v>
      </c>
      <c r="Q2419" s="325">
        <v>16.2</v>
      </c>
    </row>
    <row r="2420" spans="1:17" x14ac:dyDescent="0.25">
      <c r="A2420" s="325">
        <v>201718</v>
      </c>
      <c r="B2420" s="325" t="s">
        <v>144</v>
      </c>
      <c r="C2420" s="325" t="s">
        <v>123</v>
      </c>
      <c r="D2420" s="325" t="s">
        <v>38</v>
      </c>
      <c r="E2420" s="325" t="s">
        <v>130</v>
      </c>
      <c r="F2420" s="325" t="s">
        <v>131</v>
      </c>
      <c r="G2420" s="325">
        <v>382</v>
      </c>
      <c r="H2420" s="325" t="s">
        <v>227</v>
      </c>
      <c r="I2420" s="325" t="s">
        <v>228</v>
      </c>
      <c r="J2420" s="325" t="str">
        <f t="shared" si="74"/>
        <v>CharKirkleesRoleSenior managerRoleSenior manager</v>
      </c>
      <c r="K2420" s="325" t="s">
        <v>486</v>
      </c>
      <c r="L2420" s="325" t="s">
        <v>487</v>
      </c>
      <c r="M2420" s="325" t="str">
        <f t="shared" si="75"/>
        <v>RoleSenior manager</v>
      </c>
      <c r="N2420" s="325">
        <v>5</v>
      </c>
      <c r="O2420" s="325">
        <v>1.8</v>
      </c>
      <c r="P2420" s="325">
        <v>5</v>
      </c>
      <c r="Q2420" s="325">
        <v>1.7</v>
      </c>
    </row>
    <row r="2421" spans="1:17" x14ac:dyDescent="0.25">
      <c r="A2421" s="325">
        <v>201718</v>
      </c>
      <c r="B2421" s="325" t="s">
        <v>144</v>
      </c>
      <c r="C2421" s="325" t="s">
        <v>123</v>
      </c>
      <c r="D2421" s="325" t="s">
        <v>38</v>
      </c>
      <c r="E2421" s="325" t="s">
        <v>130</v>
      </c>
      <c r="F2421" s="325" t="s">
        <v>131</v>
      </c>
      <c r="G2421" s="325">
        <v>382</v>
      </c>
      <c r="H2421" s="325" t="s">
        <v>227</v>
      </c>
      <c r="I2421" s="325" t="s">
        <v>228</v>
      </c>
      <c r="J2421" s="325" t="str">
        <f t="shared" si="74"/>
        <v>CharKirkleesRoleSenior practitionerRoleSenior practitioner</v>
      </c>
      <c r="K2421" s="325" t="s">
        <v>486</v>
      </c>
      <c r="L2421" s="325" t="s">
        <v>488</v>
      </c>
      <c r="M2421" s="325" t="str">
        <f t="shared" si="75"/>
        <v>RoleSenior practitioner</v>
      </c>
      <c r="N2421" s="325">
        <v>45.7</v>
      </c>
      <c r="O2421" s="325">
        <v>16.899999999999999</v>
      </c>
      <c r="P2421" s="325">
        <v>48</v>
      </c>
      <c r="Q2421" s="325">
        <v>16.600000000000001</v>
      </c>
    </row>
    <row r="2422" spans="1:17" x14ac:dyDescent="0.25">
      <c r="A2422" s="325">
        <v>201718</v>
      </c>
      <c r="B2422" s="325" t="s">
        <v>144</v>
      </c>
      <c r="C2422" s="325" t="s">
        <v>123</v>
      </c>
      <c r="D2422" s="325" t="s">
        <v>38</v>
      </c>
      <c r="E2422" s="325" t="s">
        <v>130</v>
      </c>
      <c r="F2422" s="325" t="s">
        <v>131</v>
      </c>
      <c r="G2422" s="325">
        <v>382</v>
      </c>
      <c r="H2422" s="325" t="s">
        <v>227</v>
      </c>
      <c r="I2422" s="325" t="s">
        <v>228</v>
      </c>
      <c r="J2422" s="325" t="str">
        <f t="shared" si="74"/>
        <v>CharKirkleesRoleMiddle managerRoleMiddle manager</v>
      </c>
      <c r="K2422" s="325" t="s">
        <v>486</v>
      </c>
      <c r="L2422" s="325" t="s">
        <v>489</v>
      </c>
      <c r="M2422" s="325" t="str">
        <f t="shared" si="75"/>
        <v>RoleMiddle manager</v>
      </c>
      <c r="N2422" s="325">
        <v>12.2</v>
      </c>
      <c r="O2422" s="325">
        <v>4.5</v>
      </c>
      <c r="P2422" s="325">
        <v>13</v>
      </c>
      <c r="Q2422" s="325">
        <v>4.5</v>
      </c>
    </row>
    <row r="2423" spans="1:17" x14ac:dyDescent="0.25">
      <c r="A2423" s="325">
        <v>201718</v>
      </c>
      <c r="B2423" s="325" t="s">
        <v>144</v>
      </c>
      <c r="C2423" s="325" t="s">
        <v>123</v>
      </c>
      <c r="D2423" s="325" t="s">
        <v>38</v>
      </c>
      <c r="E2423" s="325" t="s">
        <v>130</v>
      </c>
      <c r="F2423" s="325" t="s">
        <v>131</v>
      </c>
      <c r="G2423" s="325">
        <v>382</v>
      </c>
      <c r="H2423" s="325" t="s">
        <v>227</v>
      </c>
      <c r="I2423" s="325" t="s">
        <v>228</v>
      </c>
      <c r="J2423" s="325" t="str">
        <f t="shared" si="74"/>
        <v>CharKirkleesRoleFirst line managerRoleFirst line manager</v>
      </c>
      <c r="K2423" s="325" t="s">
        <v>486</v>
      </c>
      <c r="L2423" s="325" t="s">
        <v>490</v>
      </c>
      <c r="M2423" s="325" t="str">
        <f t="shared" si="75"/>
        <v>RoleFirst line manager</v>
      </c>
      <c r="N2423" s="325">
        <v>38.6</v>
      </c>
      <c r="O2423" s="325">
        <v>14.3</v>
      </c>
      <c r="P2423" s="325">
        <v>40</v>
      </c>
      <c r="Q2423" s="325">
        <v>13.8</v>
      </c>
    </row>
    <row r="2424" spans="1:17" x14ac:dyDescent="0.25">
      <c r="A2424" s="325">
        <v>201718</v>
      </c>
      <c r="B2424" s="325" t="s">
        <v>144</v>
      </c>
      <c r="C2424" s="325" t="s">
        <v>123</v>
      </c>
      <c r="D2424" s="325" t="s">
        <v>38</v>
      </c>
      <c r="E2424" s="325" t="s">
        <v>130</v>
      </c>
      <c r="F2424" s="325" t="s">
        <v>131</v>
      </c>
      <c r="G2424" s="325">
        <v>382</v>
      </c>
      <c r="H2424" s="325" t="s">
        <v>227</v>
      </c>
      <c r="I2424" s="325" t="s">
        <v>228</v>
      </c>
      <c r="J2424" s="325" t="str">
        <f t="shared" si="74"/>
        <v>CharKirkleesRoleCase holderRoleCase holder</v>
      </c>
      <c r="K2424" s="325" t="s">
        <v>486</v>
      </c>
      <c r="L2424" s="325" t="s">
        <v>491</v>
      </c>
      <c r="M2424" s="325" t="str">
        <f t="shared" si="75"/>
        <v>RoleCase holder</v>
      </c>
      <c r="N2424" s="325">
        <v>107.9</v>
      </c>
      <c r="O2424" s="325">
        <v>39.9</v>
      </c>
      <c r="P2424" s="325">
        <v>115</v>
      </c>
      <c r="Q2424" s="325">
        <v>39.799999999999997</v>
      </c>
    </row>
    <row r="2425" spans="1:17" x14ac:dyDescent="0.25">
      <c r="A2425" s="325">
        <v>201718</v>
      </c>
      <c r="B2425" s="325" t="s">
        <v>144</v>
      </c>
      <c r="C2425" s="325" t="s">
        <v>123</v>
      </c>
      <c r="D2425" s="325" t="s">
        <v>38</v>
      </c>
      <c r="E2425" s="325" t="s">
        <v>130</v>
      </c>
      <c r="F2425" s="325" t="s">
        <v>131</v>
      </c>
      <c r="G2425" s="325">
        <v>382</v>
      </c>
      <c r="H2425" s="325" t="s">
        <v>227</v>
      </c>
      <c r="I2425" s="325" t="s">
        <v>228</v>
      </c>
      <c r="J2425" s="325" t="str">
        <f t="shared" si="74"/>
        <v>CharKirkleesRoleQualified without casesRoleQualified without cases</v>
      </c>
      <c r="K2425" s="325" t="s">
        <v>486</v>
      </c>
      <c r="L2425" s="325" t="s">
        <v>492</v>
      </c>
      <c r="M2425" s="325" t="str">
        <f t="shared" si="75"/>
        <v>RoleQualified without cases</v>
      </c>
      <c r="N2425" s="325">
        <v>61.3</v>
      </c>
      <c r="O2425" s="325">
        <v>22.6</v>
      </c>
      <c r="P2425" s="325">
        <v>68</v>
      </c>
      <c r="Q2425" s="325">
        <v>23.5</v>
      </c>
    </row>
    <row r="2426" spans="1:17" x14ac:dyDescent="0.25">
      <c r="A2426" s="325">
        <v>201718</v>
      </c>
      <c r="B2426" s="325" t="s">
        <v>144</v>
      </c>
      <c r="C2426" s="325" t="s">
        <v>123</v>
      </c>
      <c r="D2426" s="325" t="s">
        <v>38</v>
      </c>
      <c r="E2426" s="325" t="s">
        <v>130</v>
      </c>
      <c r="F2426" s="325" t="s">
        <v>131</v>
      </c>
      <c r="G2426" s="325">
        <v>383</v>
      </c>
      <c r="H2426" s="325" t="s">
        <v>229</v>
      </c>
      <c r="I2426" s="325" t="s">
        <v>230</v>
      </c>
      <c r="J2426" s="325" t="str">
        <f t="shared" si="74"/>
        <v>CharLeedsRoleSenior managerRoleSenior manager</v>
      </c>
      <c r="K2426" s="325" t="s">
        <v>486</v>
      </c>
      <c r="L2426" s="325" t="s">
        <v>487</v>
      </c>
      <c r="M2426" s="325" t="str">
        <f t="shared" si="75"/>
        <v>RoleSenior manager</v>
      </c>
      <c r="N2426" s="325">
        <v>6.5</v>
      </c>
      <c r="O2426" s="325">
        <v>1</v>
      </c>
      <c r="P2426" s="325">
        <v>7</v>
      </c>
      <c r="Q2426" s="325">
        <v>1</v>
      </c>
    </row>
    <row r="2427" spans="1:17" x14ac:dyDescent="0.25">
      <c r="A2427" s="325">
        <v>201718</v>
      </c>
      <c r="B2427" s="325" t="s">
        <v>144</v>
      </c>
      <c r="C2427" s="325" t="s">
        <v>123</v>
      </c>
      <c r="D2427" s="325" t="s">
        <v>38</v>
      </c>
      <c r="E2427" s="325" t="s">
        <v>130</v>
      </c>
      <c r="F2427" s="325" t="s">
        <v>131</v>
      </c>
      <c r="G2427" s="325">
        <v>383</v>
      </c>
      <c r="H2427" s="325" t="s">
        <v>229</v>
      </c>
      <c r="I2427" s="325" t="s">
        <v>230</v>
      </c>
      <c r="J2427" s="325" t="str">
        <f t="shared" si="74"/>
        <v>CharLeedsRoleSenior practitionerRoleSenior practitioner</v>
      </c>
      <c r="K2427" s="325" t="s">
        <v>486</v>
      </c>
      <c r="L2427" s="325" t="s">
        <v>488</v>
      </c>
      <c r="M2427" s="325" t="str">
        <f t="shared" si="75"/>
        <v>RoleSenior practitioner</v>
      </c>
      <c r="N2427" s="325">
        <v>216.4</v>
      </c>
      <c r="O2427" s="325">
        <v>33.6</v>
      </c>
      <c r="P2427" s="325">
        <v>247</v>
      </c>
      <c r="Q2427" s="325">
        <v>34.9</v>
      </c>
    </row>
    <row r="2428" spans="1:17" x14ac:dyDescent="0.25">
      <c r="A2428" s="325">
        <v>201718</v>
      </c>
      <c r="B2428" s="325" t="s">
        <v>144</v>
      </c>
      <c r="C2428" s="325" t="s">
        <v>123</v>
      </c>
      <c r="D2428" s="325" t="s">
        <v>38</v>
      </c>
      <c r="E2428" s="325" t="s">
        <v>130</v>
      </c>
      <c r="F2428" s="325" t="s">
        <v>131</v>
      </c>
      <c r="G2428" s="325">
        <v>383</v>
      </c>
      <c r="H2428" s="325" t="s">
        <v>229</v>
      </c>
      <c r="I2428" s="325" t="s">
        <v>230</v>
      </c>
      <c r="J2428" s="325" t="str">
        <f t="shared" si="74"/>
        <v>CharLeedsRoleMiddle managerRoleMiddle manager</v>
      </c>
      <c r="K2428" s="325" t="s">
        <v>486</v>
      </c>
      <c r="L2428" s="325" t="s">
        <v>489</v>
      </c>
      <c r="M2428" s="325" t="str">
        <f t="shared" si="75"/>
        <v>RoleMiddle manager</v>
      </c>
      <c r="N2428" s="325">
        <v>17.2</v>
      </c>
      <c r="O2428" s="325">
        <v>2.7</v>
      </c>
      <c r="P2428" s="325">
        <v>18</v>
      </c>
      <c r="Q2428" s="325">
        <v>2.5</v>
      </c>
    </row>
    <row r="2429" spans="1:17" x14ac:dyDescent="0.25">
      <c r="A2429" s="325">
        <v>201718</v>
      </c>
      <c r="B2429" s="325" t="s">
        <v>144</v>
      </c>
      <c r="C2429" s="325" t="s">
        <v>123</v>
      </c>
      <c r="D2429" s="325" t="s">
        <v>38</v>
      </c>
      <c r="E2429" s="325" t="s">
        <v>130</v>
      </c>
      <c r="F2429" s="325" t="s">
        <v>131</v>
      </c>
      <c r="G2429" s="325">
        <v>383</v>
      </c>
      <c r="H2429" s="325" t="s">
        <v>229</v>
      </c>
      <c r="I2429" s="325" t="s">
        <v>230</v>
      </c>
      <c r="J2429" s="325" t="str">
        <f t="shared" si="74"/>
        <v>CharLeedsRoleFirst line managerRoleFirst line manager</v>
      </c>
      <c r="K2429" s="325" t="s">
        <v>486</v>
      </c>
      <c r="L2429" s="325" t="s">
        <v>490</v>
      </c>
      <c r="M2429" s="325" t="str">
        <f t="shared" si="75"/>
        <v>RoleFirst line manager</v>
      </c>
      <c r="N2429" s="325">
        <v>94.2</v>
      </c>
      <c r="O2429" s="325">
        <v>14.6</v>
      </c>
      <c r="P2429" s="325">
        <v>98</v>
      </c>
      <c r="Q2429" s="325">
        <v>13.9</v>
      </c>
    </row>
    <row r="2430" spans="1:17" x14ac:dyDescent="0.25">
      <c r="A2430" s="325">
        <v>201718</v>
      </c>
      <c r="B2430" s="325" t="s">
        <v>144</v>
      </c>
      <c r="C2430" s="325" t="s">
        <v>123</v>
      </c>
      <c r="D2430" s="325" t="s">
        <v>38</v>
      </c>
      <c r="E2430" s="325" t="s">
        <v>130</v>
      </c>
      <c r="F2430" s="325" t="s">
        <v>131</v>
      </c>
      <c r="G2430" s="325">
        <v>383</v>
      </c>
      <c r="H2430" s="325" t="s">
        <v>229</v>
      </c>
      <c r="I2430" s="325" t="s">
        <v>230</v>
      </c>
      <c r="J2430" s="325" t="str">
        <f t="shared" si="74"/>
        <v>CharLeedsRoleCase holderRoleCase holder</v>
      </c>
      <c r="K2430" s="325" t="s">
        <v>486</v>
      </c>
      <c r="L2430" s="325" t="s">
        <v>491</v>
      </c>
      <c r="M2430" s="325" t="str">
        <f t="shared" si="75"/>
        <v>RoleCase holder</v>
      </c>
      <c r="N2430" s="325">
        <v>309.2</v>
      </c>
      <c r="O2430" s="325">
        <v>48</v>
      </c>
      <c r="P2430" s="325">
        <v>337</v>
      </c>
      <c r="Q2430" s="325">
        <v>47.7</v>
      </c>
    </row>
    <row r="2431" spans="1:17" x14ac:dyDescent="0.25">
      <c r="A2431" s="325">
        <v>201718</v>
      </c>
      <c r="B2431" s="325" t="s">
        <v>144</v>
      </c>
      <c r="C2431" s="325" t="s">
        <v>123</v>
      </c>
      <c r="D2431" s="325" t="s">
        <v>38</v>
      </c>
      <c r="E2431" s="325" t="s">
        <v>130</v>
      </c>
      <c r="F2431" s="325" t="s">
        <v>131</v>
      </c>
      <c r="G2431" s="325">
        <v>383</v>
      </c>
      <c r="H2431" s="325" t="s">
        <v>229</v>
      </c>
      <c r="I2431" s="325" t="s">
        <v>230</v>
      </c>
      <c r="J2431" s="325" t="str">
        <f t="shared" si="74"/>
        <v>CharLeedsRoleQualified without casesRoleQualified without cases</v>
      </c>
      <c r="K2431" s="325" t="s">
        <v>486</v>
      </c>
      <c r="L2431" s="325" t="s">
        <v>492</v>
      </c>
      <c r="M2431" s="325" t="str">
        <f t="shared" si="75"/>
        <v>RoleQualified without cases</v>
      </c>
      <c r="N2431" s="325">
        <v>0</v>
      </c>
      <c r="O2431" s="325">
        <v>0</v>
      </c>
      <c r="P2431" s="325">
        <v>0</v>
      </c>
      <c r="Q2431" s="325">
        <v>0</v>
      </c>
    </row>
    <row r="2432" spans="1:17" x14ac:dyDescent="0.25">
      <c r="A2432" s="325">
        <v>201718</v>
      </c>
      <c r="B2432" s="325" t="s">
        <v>144</v>
      </c>
      <c r="C2432" s="325" t="s">
        <v>123</v>
      </c>
      <c r="D2432" s="325" t="s">
        <v>38</v>
      </c>
      <c r="E2432" s="325" t="s">
        <v>130</v>
      </c>
      <c r="F2432" s="325" t="s">
        <v>131</v>
      </c>
      <c r="G2432" s="325">
        <v>812</v>
      </c>
      <c r="H2432" s="325" t="s">
        <v>231</v>
      </c>
      <c r="I2432" s="325" t="s">
        <v>232</v>
      </c>
      <c r="J2432" s="325" t="str">
        <f t="shared" si="74"/>
        <v>CharNorth East LincolnshireRoleSenior managerRoleSenior manager</v>
      </c>
      <c r="K2432" s="325" t="s">
        <v>486</v>
      </c>
      <c r="L2432" s="325" t="s">
        <v>487</v>
      </c>
      <c r="M2432" s="325" t="str">
        <f t="shared" si="75"/>
        <v>RoleSenior manager</v>
      </c>
      <c r="N2432" s="325">
        <v>5</v>
      </c>
      <c r="O2432" s="325">
        <v>4.7</v>
      </c>
      <c r="P2432" s="325">
        <v>5</v>
      </c>
      <c r="Q2432" s="325">
        <v>4.4000000000000004</v>
      </c>
    </row>
    <row r="2433" spans="1:17" x14ac:dyDescent="0.25">
      <c r="A2433" s="325">
        <v>201718</v>
      </c>
      <c r="B2433" s="325" t="s">
        <v>144</v>
      </c>
      <c r="C2433" s="325" t="s">
        <v>123</v>
      </c>
      <c r="D2433" s="325" t="s">
        <v>38</v>
      </c>
      <c r="E2433" s="325" t="s">
        <v>130</v>
      </c>
      <c r="F2433" s="325" t="s">
        <v>131</v>
      </c>
      <c r="G2433" s="325">
        <v>812</v>
      </c>
      <c r="H2433" s="325" t="s">
        <v>231</v>
      </c>
      <c r="I2433" s="325" t="s">
        <v>232</v>
      </c>
      <c r="J2433" s="325" t="str">
        <f t="shared" si="74"/>
        <v>CharNorth East LincolnshireRoleSenior practitionerRoleSenior practitioner</v>
      </c>
      <c r="K2433" s="325" t="s">
        <v>486</v>
      </c>
      <c r="L2433" s="325" t="s">
        <v>488</v>
      </c>
      <c r="M2433" s="325" t="str">
        <f t="shared" si="75"/>
        <v>RoleSenior practitioner</v>
      </c>
      <c r="N2433" s="325">
        <v>45.3</v>
      </c>
      <c r="O2433" s="325">
        <v>42.5</v>
      </c>
      <c r="P2433" s="325">
        <v>50</v>
      </c>
      <c r="Q2433" s="325">
        <v>44.2</v>
      </c>
    </row>
    <row r="2434" spans="1:17" x14ac:dyDescent="0.25">
      <c r="A2434" s="325">
        <v>201718</v>
      </c>
      <c r="B2434" s="325" t="s">
        <v>144</v>
      </c>
      <c r="C2434" s="325" t="s">
        <v>123</v>
      </c>
      <c r="D2434" s="325" t="s">
        <v>38</v>
      </c>
      <c r="E2434" s="325" t="s">
        <v>130</v>
      </c>
      <c r="F2434" s="325" t="s">
        <v>131</v>
      </c>
      <c r="G2434" s="325">
        <v>812</v>
      </c>
      <c r="H2434" s="325" t="s">
        <v>231</v>
      </c>
      <c r="I2434" s="325" t="s">
        <v>232</v>
      </c>
      <c r="J2434" s="325" t="str">
        <f t="shared" si="74"/>
        <v>CharNorth East LincolnshireRoleMiddle managerRoleMiddle manager</v>
      </c>
      <c r="K2434" s="325" t="s">
        <v>486</v>
      </c>
      <c r="L2434" s="325" t="s">
        <v>489</v>
      </c>
      <c r="M2434" s="325" t="str">
        <f t="shared" si="75"/>
        <v>RoleMiddle manager</v>
      </c>
      <c r="N2434" s="325">
        <v>3</v>
      </c>
      <c r="O2434" s="325">
        <v>2.8</v>
      </c>
      <c r="P2434" s="325">
        <v>3</v>
      </c>
      <c r="Q2434" s="325">
        <v>2.7</v>
      </c>
    </row>
    <row r="2435" spans="1:17" x14ac:dyDescent="0.25">
      <c r="A2435" s="325">
        <v>201718</v>
      </c>
      <c r="B2435" s="325" t="s">
        <v>144</v>
      </c>
      <c r="C2435" s="325" t="s">
        <v>123</v>
      </c>
      <c r="D2435" s="325" t="s">
        <v>38</v>
      </c>
      <c r="E2435" s="325" t="s">
        <v>130</v>
      </c>
      <c r="F2435" s="325" t="s">
        <v>131</v>
      </c>
      <c r="G2435" s="325">
        <v>812</v>
      </c>
      <c r="H2435" s="325" t="s">
        <v>231</v>
      </c>
      <c r="I2435" s="325" t="s">
        <v>232</v>
      </c>
      <c r="J2435" s="325" t="str">
        <f t="shared" ref="J2435:J2498" si="76">CONCATENATE("Char",I2435,K2435,L2435,M2435)</f>
        <v>CharNorth East LincolnshireRoleFirst line managerRoleFirst line manager</v>
      </c>
      <c r="K2435" s="325" t="s">
        <v>486</v>
      </c>
      <c r="L2435" s="325" t="s">
        <v>490</v>
      </c>
      <c r="M2435" s="325" t="str">
        <f t="shared" ref="M2435:M2498" si="77">CONCATENATE(K2435,L2435,)</f>
        <v>RoleFirst line manager</v>
      </c>
      <c r="N2435" s="325">
        <v>14</v>
      </c>
      <c r="O2435" s="325">
        <v>13.1</v>
      </c>
      <c r="P2435" s="325">
        <v>14</v>
      </c>
      <c r="Q2435" s="325">
        <v>12.4</v>
      </c>
    </row>
    <row r="2436" spans="1:17" x14ac:dyDescent="0.25">
      <c r="A2436" s="325">
        <v>201718</v>
      </c>
      <c r="B2436" s="325" t="s">
        <v>144</v>
      </c>
      <c r="C2436" s="325" t="s">
        <v>123</v>
      </c>
      <c r="D2436" s="325" t="s">
        <v>38</v>
      </c>
      <c r="E2436" s="325" t="s">
        <v>130</v>
      </c>
      <c r="F2436" s="325" t="s">
        <v>131</v>
      </c>
      <c r="G2436" s="325">
        <v>812</v>
      </c>
      <c r="H2436" s="325" t="s">
        <v>231</v>
      </c>
      <c r="I2436" s="325" t="s">
        <v>232</v>
      </c>
      <c r="J2436" s="325" t="str">
        <f t="shared" si="76"/>
        <v>CharNorth East LincolnshireRoleCase holderRoleCase holder</v>
      </c>
      <c r="K2436" s="325" t="s">
        <v>486</v>
      </c>
      <c r="L2436" s="325" t="s">
        <v>491</v>
      </c>
      <c r="M2436" s="325" t="str">
        <f t="shared" si="77"/>
        <v>RoleCase holder</v>
      </c>
      <c r="N2436" s="325">
        <v>39.299999999999997</v>
      </c>
      <c r="O2436" s="325">
        <v>36.9</v>
      </c>
      <c r="P2436" s="325">
        <v>41</v>
      </c>
      <c r="Q2436" s="325">
        <v>36.299999999999997</v>
      </c>
    </row>
    <row r="2437" spans="1:17" x14ac:dyDescent="0.25">
      <c r="A2437" s="325">
        <v>201718</v>
      </c>
      <c r="B2437" s="325" t="s">
        <v>144</v>
      </c>
      <c r="C2437" s="325" t="s">
        <v>123</v>
      </c>
      <c r="D2437" s="325" t="s">
        <v>38</v>
      </c>
      <c r="E2437" s="325" t="s">
        <v>130</v>
      </c>
      <c r="F2437" s="325" t="s">
        <v>131</v>
      </c>
      <c r="G2437" s="325">
        <v>812</v>
      </c>
      <c r="H2437" s="325" t="s">
        <v>231</v>
      </c>
      <c r="I2437" s="325" t="s">
        <v>232</v>
      </c>
      <c r="J2437" s="325" t="str">
        <f t="shared" si="76"/>
        <v>CharNorth East LincolnshireRoleQualified without casesRoleQualified without cases</v>
      </c>
      <c r="K2437" s="325" t="s">
        <v>486</v>
      </c>
      <c r="L2437" s="325" t="s">
        <v>492</v>
      </c>
      <c r="M2437" s="325" t="str">
        <f t="shared" si="77"/>
        <v>RoleQualified without cases</v>
      </c>
      <c r="N2437" s="325">
        <v>0</v>
      </c>
      <c r="O2437" s="325">
        <v>0</v>
      </c>
      <c r="P2437" s="325">
        <v>0</v>
      </c>
      <c r="Q2437" s="325">
        <v>0</v>
      </c>
    </row>
    <row r="2438" spans="1:17" x14ac:dyDescent="0.25">
      <c r="A2438" s="325">
        <v>201718</v>
      </c>
      <c r="B2438" s="325" t="s">
        <v>144</v>
      </c>
      <c r="C2438" s="325" t="s">
        <v>123</v>
      </c>
      <c r="D2438" s="325" t="s">
        <v>38</v>
      </c>
      <c r="E2438" s="325" t="s">
        <v>130</v>
      </c>
      <c r="F2438" s="325" t="s">
        <v>131</v>
      </c>
      <c r="G2438" s="325">
        <v>813</v>
      </c>
      <c r="H2438" s="325" t="s">
        <v>233</v>
      </c>
      <c r="I2438" s="325" t="s">
        <v>234</v>
      </c>
      <c r="J2438" s="325" t="str">
        <f t="shared" si="76"/>
        <v>CharNorth LincolnshireRoleSenior managerRoleSenior manager</v>
      </c>
      <c r="K2438" s="325" t="s">
        <v>486</v>
      </c>
      <c r="L2438" s="325" t="s">
        <v>487</v>
      </c>
      <c r="M2438" s="325" t="str">
        <f t="shared" si="77"/>
        <v>RoleSenior manager</v>
      </c>
      <c r="N2438" s="325">
        <v>1</v>
      </c>
      <c r="O2438" s="325">
        <v>0.8</v>
      </c>
      <c r="P2438" s="325">
        <v>1</v>
      </c>
      <c r="Q2438" s="325">
        <v>0.8</v>
      </c>
    </row>
    <row r="2439" spans="1:17" x14ac:dyDescent="0.25">
      <c r="A2439" s="325">
        <v>201718</v>
      </c>
      <c r="B2439" s="325" t="s">
        <v>144</v>
      </c>
      <c r="C2439" s="325" t="s">
        <v>123</v>
      </c>
      <c r="D2439" s="325" t="s">
        <v>38</v>
      </c>
      <c r="E2439" s="325" t="s">
        <v>130</v>
      </c>
      <c r="F2439" s="325" t="s">
        <v>131</v>
      </c>
      <c r="G2439" s="325">
        <v>813</v>
      </c>
      <c r="H2439" s="325" t="s">
        <v>233</v>
      </c>
      <c r="I2439" s="325" t="s">
        <v>234</v>
      </c>
      <c r="J2439" s="325" t="str">
        <f t="shared" si="76"/>
        <v>CharNorth LincolnshireRoleSenior practitionerRoleSenior practitioner</v>
      </c>
      <c r="K2439" s="325" t="s">
        <v>486</v>
      </c>
      <c r="L2439" s="325" t="s">
        <v>488</v>
      </c>
      <c r="M2439" s="325" t="str">
        <f t="shared" si="77"/>
        <v>RoleSenior practitioner</v>
      </c>
      <c r="N2439" s="325">
        <v>2.5</v>
      </c>
      <c r="O2439" s="325">
        <v>2</v>
      </c>
      <c r="P2439" s="325">
        <v>3</v>
      </c>
      <c r="Q2439" s="325">
        <v>2.2999999999999998</v>
      </c>
    </row>
    <row r="2440" spans="1:17" x14ac:dyDescent="0.25">
      <c r="A2440" s="325">
        <v>201718</v>
      </c>
      <c r="B2440" s="325" t="s">
        <v>144</v>
      </c>
      <c r="C2440" s="325" t="s">
        <v>123</v>
      </c>
      <c r="D2440" s="325" t="s">
        <v>38</v>
      </c>
      <c r="E2440" s="325" t="s">
        <v>130</v>
      </c>
      <c r="F2440" s="325" t="s">
        <v>131</v>
      </c>
      <c r="G2440" s="325">
        <v>813</v>
      </c>
      <c r="H2440" s="325" t="s">
        <v>233</v>
      </c>
      <c r="I2440" s="325" t="s">
        <v>234</v>
      </c>
      <c r="J2440" s="325" t="str">
        <f t="shared" si="76"/>
        <v>CharNorth LincolnshireRoleMiddle managerRoleMiddle manager</v>
      </c>
      <c r="K2440" s="325" t="s">
        <v>486</v>
      </c>
      <c r="L2440" s="325" t="s">
        <v>489</v>
      </c>
      <c r="M2440" s="325" t="str">
        <f t="shared" si="77"/>
        <v>RoleMiddle manager</v>
      </c>
      <c r="N2440" s="325">
        <v>8</v>
      </c>
      <c r="O2440" s="325">
        <v>6.5</v>
      </c>
      <c r="P2440" s="325">
        <v>8</v>
      </c>
      <c r="Q2440" s="325">
        <v>6.2</v>
      </c>
    </row>
    <row r="2441" spans="1:17" x14ac:dyDescent="0.25">
      <c r="A2441" s="325">
        <v>201718</v>
      </c>
      <c r="B2441" s="325" t="s">
        <v>144</v>
      </c>
      <c r="C2441" s="325" t="s">
        <v>123</v>
      </c>
      <c r="D2441" s="325" t="s">
        <v>38</v>
      </c>
      <c r="E2441" s="325" t="s">
        <v>130</v>
      </c>
      <c r="F2441" s="325" t="s">
        <v>131</v>
      </c>
      <c r="G2441" s="325">
        <v>813</v>
      </c>
      <c r="H2441" s="325" t="s">
        <v>233</v>
      </c>
      <c r="I2441" s="325" t="s">
        <v>234</v>
      </c>
      <c r="J2441" s="325" t="str">
        <f t="shared" si="76"/>
        <v>CharNorth LincolnshireRoleFirst line managerRoleFirst line manager</v>
      </c>
      <c r="K2441" s="325" t="s">
        <v>486</v>
      </c>
      <c r="L2441" s="325" t="s">
        <v>490</v>
      </c>
      <c r="M2441" s="325" t="str">
        <f t="shared" si="77"/>
        <v>RoleFirst line manager</v>
      </c>
      <c r="N2441" s="325">
        <v>20</v>
      </c>
      <c r="O2441" s="325">
        <v>16.3</v>
      </c>
      <c r="P2441" s="325">
        <v>20</v>
      </c>
      <c r="Q2441" s="325">
        <v>15.4</v>
      </c>
    </row>
    <row r="2442" spans="1:17" x14ac:dyDescent="0.25">
      <c r="A2442" s="325">
        <v>201718</v>
      </c>
      <c r="B2442" s="325" t="s">
        <v>144</v>
      </c>
      <c r="C2442" s="325" t="s">
        <v>123</v>
      </c>
      <c r="D2442" s="325" t="s">
        <v>38</v>
      </c>
      <c r="E2442" s="325" t="s">
        <v>130</v>
      </c>
      <c r="F2442" s="325" t="s">
        <v>131</v>
      </c>
      <c r="G2442" s="325">
        <v>813</v>
      </c>
      <c r="H2442" s="325" t="s">
        <v>233</v>
      </c>
      <c r="I2442" s="325" t="s">
        <v>234</v>
      </c>
      <c r="J2442" s="325" t="str">
        <f t="shared" si="76"/>
        <v>CharNorth LincolnshireRoleCase holderRoleCase holder</v>
      </c>
      <c r="K2442" s="325" t="s">
        <v>486</v>
      </c>
      <c r="L2442" s="325" t="s">
        <v>491</v>
      </c>
      <c r="M2442" s="325" t="str">
        <f t="shared" si="77"/>
        <v>RoleCase holder</v>
      </c>
      <c r="N2442" s="325">
        <v>83.2</v>
      </c>
      <c r="O2442" s="325">
        <v>68</v>
      </c>
      <c r="P2442" s="325">
        <v>89</v>
      </c>
      <c r="Q2442" s="325">
        <v>68.5</v>
      </c>
    </row>
    <row r="2443" spans="1:17" x14ac:dyDescent="0.25">
      <c r="A2443" s="325">
        <v>201718</v>
      </c>
      <c r="B2443" s="325" t="s">
        <v>144</v>
      </c>
      <c r="C2443" s="325" t="s">
        <v>123</v>
      </c>
      <c r="D2443" s="325" t="s">
        <v>38</v>
      </c>
      <c r="E2443" s="325" t="s">
        <v>130</v>
      </c>
      <c r="F2443" s="325" t="s">
        <v>131</v>
      </c>
      <c r="G2443" s="325">
        <v>813</v>
      </c>
      <c r="H2443" s="325" t="s">
        <v>233</v>
      </c>
      <c r="I2443" s="325" t="s">
        <v>234</v>
      </c>
      <c r="J2443" s="325" t="str">
        <f t="shared" si="76"/>
        <v>CharNorth LincolnshireRoleQualified without casesRoleQualified without cases</v>
      </c>
      <c r="K2443" s="325" t="s">
        <v>486</v>
      </c>
      <c r="L2443" s="325" t="s">
        <v>492</v>
      </c>
      <c r="M2443" s="325" t="str">
        <f t="shared" si="77"/>
        <v>RoleQualified without cases</v>
      </c>
      <c r="N2443" s="325">
        <v>7.7</v>
      </c>
      <c r="O2443" s="325">
        <v>6.3</v>
      </c>
      <c r="P2443" s="325">
        <v>9</v>
      </c>
      <c r="Q2443" s="325">
        <v>6.9</v>
      </c>
    </row>
    <row r="2444" spans="1:17" x14ac:dyDescent="0.25">
      <c r="A2444" s="325">
        <v>201718</v>
      </c>
      <c r="B2444" s="325" t="s">
        <v>144</v>
      </c>
      <c r="C2444" s="325" t="s">
        <v>123</v>
      </c>
      <c r="D2444" s="325" t="s">
        <v>38</v>
      </c>
      <c r="E2444" s="325" t="s">
        <v>130</v>
      </c>
      <c r="F2444" s="325" t="s">
        <v>131</v>
      </c>
      <c r="G2444" s="325">
        <v>815</v>
      </c>
      <c r="H2444" s="325" t="s">
        <v>235</v>
      </c>
      <c r="I2444" s="325" t="s">
        <v>236</v>
      </c>
      <c r="J2444" s="325" t="str">
        <f t="shared" si="76"/>
        <v>CharNorth YorkshireRoleSenior managerRoleSenior manager</v>
      </c>
      <c r="K2444" s="325" t="s">
        <v>486</v>
      </c>
      <c r="L2444" s="325" t="s">
        <v>487</v>
      </c>
      <c r="M2444" s="325" t="str">
        <f t="shared" si="77"/>
        <v>RoleSenior manager</v>
      </c>
      <c r="N2444" s="325">
        <v>1</v>
      </c>
      <c r="O2444" s="325">
        <v>0.4</v>
      </c>
      <c r="P2444" s="325">
        <v>1</v>
      </c>
      <c r="Q2444" s="325">
        <v>0.3</v>
      </c>
    </row>
    <row r="2445" spans="1:17" x14ac:dyDescent="0.25">
      <c r="A2445" s="325">
        <v>201718</v>
      </c>
      <c r="B2445" s="325" t="s">
        <v>144</v>
      </c>
      <c r="C2445" s="325" t="s">
        <v>123</v>
      </c>
      <c r="D2445" s="325" t="s">
        <v>38</v>
      </c>
      <c r="E2445" s="325" t="s">
        <v>130</v>
      </c>
      <c r="F2445" s="325" t="s">
        <v>131</v>
      </c>
      <c r="G2445" s="325">
        <v>815</v>
      </c>
      <c r="H2445" s="325" t="s">
        <v>235</v>
      </c>
      <c r="I2445" s="325" t="s">
        <v>236</v>
      </c>
      <c r="J2445" s="325" t="str">
        <f t="shared" si="76"/>
        <v>CharNorth YorkshireRoleSenior practitionerRoleSenior practitioner</v>
      </c>
      <c r="K2445" s="325" t="s">
        <v>486</v>
      </c>
      <c r="L2445" s="325" t="s">
        <v>488</v>
      </c>
      <c r="M2445" s="325" t="str">
        <f t="shared" si="77"/>
        <v>RoleSenior practitioner</v>
      </c>
      <c r="N2445" s="325">
        <v>29.5</v>
      </c>
      <c r="O2445" s="325">
        <v>11.3</v>
      </c>
      <c r="P2445" s="325">
        <v>33</v>
      </c>
      <c r="Q2445" s="325">
        <v>11.5</v>
      </c>
    </row>
    <row r="2446" spans="1:17" x14ac:dyDescent="0.25">
      <c r="A2446" s="325">
        <v>201718</v>
      </c>
      <c r="B2446" s="325" t="s">
        <v>144</v>
      </c>
      <c r="C2446" s="325" t="s">
        <v>123</v>
      </c>
      <c r="D2446" s="325" t="s">
        <v>38</v>
      </c>
      <c r="E2446" s="325" t="s">
        <v>130</v>
      </c>
      <c r="F2446" s="325" t="s">
        <v>131</v>
      </c>
      <c r="G2446" s="325">
        <v>815</v>
      </c>
      <c r="H2446" s="325" t="s">
        <v>235</v>
      </c>
      <c r="I2446" s="325" t="s">
        <v>236</v>
      </c>
      <c r="J2446" s="325" t="str">
        <f t="shared" si="76"/>
        <v>CharNorth YorkshireRoleMiddle managerRoleMiddle manager</v>
      </c>
      <c r="K2446" s="325" t="s">
        <v>486</v>
      </c>
      <c r="L2446" s="325" t="s">
        <v>489</v>
      </c>
      <c r="M2446" s="325" t="str">
        <f t="shared" si="77"/>
        <v>RoleMiddle manager</v>
      </c>
      <c r="N2446" s="325">
        <v>15</v>
      </c>
      <c r="O2446" s="325">
        <v>5.8</v>
      </c>
      <c r="P2446" s="325">
        <v>16</v>
      </c>
      <c r="Q2446" s="325">
        <v>5.6</v>
      </c>
    </row>
    <row r="2447" spans="1:17" x14ac:dyDescent="0.25">
      <c r="A2447" s="325">
        <v>201718</v>
      </c>
      <c r="B2447" s="325" t="s">
        <v>144</v>
      </c>
      <c r="C2447" s="325" t="s">
        <v>123</v>
      </c>
      <c r="D2447" s="325" t="s">
        <v>38</v>
      </c>
      <c r="E2447" s="325" t="s">
        <v>130</v>
      </c>
      <c r="F2447" s="325" t="s">
        <v>131</v>
      </c>
      <c r="G2447" s="325">
        <v>815</v>
      </c>
      <c r="H2447" s="325" t="s">
        <v>235</v>
      </c>
      <c r="I2447" s="325" t="s">
        <v>236</v>
      </c>
      <c r="J2447" s="325" t="str">
        <f t="shared" si="76"/>
        <v>CharNorth YorkshireRoleFirst line managerRoleFirst line manager</v>
      </c>
      <c r="K2447" s="325" t="s">
        <v>486</v>
      </c>
      <c r="L2447" s="325" t="s">
        <v>490</v>
      </c>
      <c r="M2447" s="325" t="str">
        <f t="shared" si="77"/>
        <v>RoleFirst line manager</v>
      </c>
      <c r="N2447" s="325">
        <v>51</v>
      </c>
      <c r="O2447" s="325">
        <v>19.600000000000001</v>
      </c>
      <c r="P2447" s="325">
        <v>56</v>
      </c>
      <c r="Q2447" s="325">
        <v>19.399999999999999</v>
      </c>
    </row>
    <row r="2448" spans="1:17" x14ac:dyDescent="0.25">
      <c r="A2448" s="325">
        <v>201718</v>
      </c>
      <c r="B2448" s="325" t="s">
        <v>144</v>
      </c>
      <c r="C2448" s="325" t="s">
        <v>123</v>
      </c>
      <c r="D2448" s="325" t="s">
        <v>38</v>
      </c>
      <c r="E2448" s="325" t="s">
        <v>130</v>
      </c>
      <c r="F2448" s="325" t="s">
        <v>131</v>
      </c>
      <c r="G2448" s="325">
        <v>815</v>
      </c>
      <c r="H2448" s="325" t="s">
        <v>235</v>
      </c>
      <c r="I2448" s="325" t="s">
        <v>236</v>
      </c>
      <c r="J2448" s="325" t="str">
        <f t="shared" si="76"/>
        <v>CharNorth YorkshireRoleCase holderRoleCase holder</v>
      </c>
      <c r="K2448" s="325" t="s">
        <v>486</v>
      </c>
      <c r="L2448" s="325" t="s">
        <v>491</v>
      </c>
      <c r="M2448" s="325" t="str">
        <f t="shared" si="77"/>
        <v>RoleCase holder</v>
      </c>
      <c r="N2448" s="325">
        <v>162.5</v>
      </c>
      <c r="O2448" s="325">
        <v>62.5</v>
      </c>
      <c r="P2448" s="325">
        <v>181</v>
      </c>
      <c r="Q2448" s="325">
        <v>62.8</v>
      </c>
    </row>
    <row r="2449" spans="1:17" x14ac:dyDescent="0.25">
      <c r="A2449" s="325">
        <v>201718</v>
      </c>
      <c r="B2449" s="325" t="s">
        <v>144</v>
      </c>
      <c r="C2449" s="325" t="s">
        <v>123</v>
      </c>
      <c r="D2449" s="325" t="s">
        <v>38</v>
      </c>
      <c r="E2449" s="325" t="s">
        <v>130</v>
      </c>
      <c r="F2449" s="325" t="s">
        <v>131</v>
      </c>
      <c r="G2449" s="325">
        <v>815</v>
      </c>
      <c r="H2449" s="325" t="s">
        <v>235</v>
      </c>
      <c r="I2449" s="325" t="s">
        <v>236</v>
      </c>
      <c r="J2449" s="325" t="str">
        <f t="shared" si="76"/>
        <v>CharNorth YorkshireRoleQualified without casesRoleQualified without cases</v>
      </c>
      <c r="K2449" s="325" t="s">
        <v>486</v>
      </c>
      <c r="L2449" s="325" t="s">
        <v>492</v>
      </c>
      <c r="M2449" s="325" t="str">
        <f t="shared" si="77"/>
        <v>RoleQualified without cases</v>
      </c>
      <c r="N2449" s="325">
        <v>1</v>
      </c>
      <c r="O2449" s="325">
        <v>0.4</v>
      </c>
      <c r="P2449" s="325">
        <v>1</v>
      </c>
      <c r="Q2449" s="325">
        <v>0.3</v>
      </c>
    </row>
    <row r="2450" spans="1:17" x14ac:dyDescent="0.25">
      <c r="A2450" s="325">
        <v>201718</v>
      </c>
      <c r="B2450" s="325" t="s">
        <v>144</v>
      </c>
      <c r="C2450" s="325" t="s">
        <v>123</v>
      </c>
      <c r="D2450" s="325" t="s">
        <v>38</v>
      </c>
      <c r="E2450" s="325" t="s">
        <v>130</v>
      </c>
      <c r="F2450" s="325" t="s">
        <v>131</v>
      </c>
      <c r="G2450" s="325">
        <v>372</v>
      </c>
      <c r="H2450" s="325" t="s">
        <v>237</v>
      </c>
      <c r="I2450" s="325" t="s">
        <v>238</v>
      </c>
      <c r="J2450" s="325" t="str">
        <f t="shared" si="76"/>
        <v>CharRotherhamRoleSenior managerRoleSenior manager</v>
      </c>
      <c r="K2450" s="325" t="s">
        <v>486</v>
      </c>
      <c r="L2450" s="325" t="s">
        <v>487</v>
      </c>
      <c r="M2450" s="325" t="str">
        <f t="shared" si="77"/>
        <v>RoleSenior manager</v>
      </c>
      <c r="N2450" s="325">
        <v>4</v>
      </c>
      <c r="O2450" s="325">
        <v>1.4</v>
      </c>
      <c r="P2450" s="325">
        <v>4</v>
      </c>
      <c r="Q2450" s="325">
        <v>1.4</v>
      </c>
    </row>
    <row r="2451" spans="1:17" x14ac:dyDescent="0.25">
      <c r="A2451" s="325">
        <v>201718</v>
      </c>
      <c r="B2451" s="325" t="s">
        <v>144</v>
      </c>
      <c r="C2451" s="325" t="s">
        <v>123</v>
      </c>
      <c r="D2451" s="325" t="s">
        <v>38</v>
      </c>
      <c r="E2451" s="325" t="s">
        <v>130</v>
      </c>
      <c r="F2451" s="325" t="s">
        <v>131</v>
      </c>
      <c r="G2451" s="325">
        <v>372</v>
      </c>
      <c r="H2451" s="325" t="s">
        <v>237</v>
      </c>
      <c r="I2451" s="325" t="s">
        <v>238</v>
      </c>
      <c r="J2451" s="325" t="str">
        <f t="shared" si="76"/>
        <v>CharRotherhamRoleSenior practitionerRoleSenior practitioner</v>
      </c>
      <c r="K2451" s="325" t="s">
        <v>486</v>
      </c>
      <c r="L2451" s="325" t="s">
        <v>488</v>
      </c>
      <c r="M2451" s="325" t="str">
        <f t="shared" si="77"/>
        <v>RoleSenior practitioner</v>
      </c>
      <c r="N2451" s="325">
        <v>23</v>
      </c>
      <c r="O2451" s="325">
        <v>8.1999999999999993</v>
      </c>
      <c r="P2451" s="325">
        <v>23</v>
      </c>
      <c r="Q2451" s="325">
        <v>7.8</v>
      </c>
    </row>
    <row r="2452" spans="1:17" x14ac:dyDescent="0.25">
      <c r="A2452" s="325">
        <v>201718</v>
      </c>
      <c r="B2452" s="325" t="s">
        <v>144</v>
      </c>
      <c r="C2452" s="325" t="s">
        <v>123</v>
      </c>
      <c r="D2452" s="325" t="s">
        <v>38</v>
      </c>
      <c r="E2452" s="325" t="s">
        <v>130</v>
      </c>
      <c r="F2452" s="325" t="s">
        <v>131</v>
      </c>
      <c r="G2452" s="325">
        <v>372</v>
      </c>
      <c r="H2452" s="325" t="s">
        <v>237</v>
      </c>
      <c r="I2452" s="325" t="s">
        <v>238</v>
      </c>
      <c r="J2452" s="325" t="str">
        <f t="shared" si="76"/>
        <v>CharRotherhamRoleMiddle managerRoleMiddle manager</v>
      </c>
      <c r="K2452" s="325" t="s">
        <v>486</v>
      </c>
      <c r="L2452" s="325" t="s">
        <v>489</v>
      </c>
      <c r="M2452" s="325" t="str">
        <f t="shared" si="77"/>
        <v>RoleMiddle manager</v>
      </c>
      <c r="N2452" s="325">
        <v>9</v>
      </c>
      <c r="O2452" s="325">
        <v>3.2</v>
      </c>
      <c r="P2452" s="325">
        <v>9</v>
      </c>
      <c r="Q2452" s="325">
        <v>3.1</v>
      </c>
    </row>
    <row r="2453" spans="1:17" x14ac:dyDescent="0.25">
      <c r="A2453" s="325">
        <v>201718</v>
      </c>
      <c r="B2453" s="325" t="s">
        <v>144</v>
      </c>
      <c r="C2453" s="325" t="s">
        <v>123</v>
      </c>
      <c r="D2453" s="325" t="s">
        <v>38</v>
      </c>
      <c r="E2453" s="325" t="s">
        <v>130</v>
      </c>
      <c r="F2453" s="325" t="s">
        <v>131</v>
      </c>
      <c r="G2453" s="325">
        <v>372</v>
      </c>
      <c r="H2453" s="325" t="s">
        <v>237</v>
      </c>
      <c r="I2453" s="325" t="s">
        <v>238</v>
      </c>
      <c r="J2453" s="325" t="str">
        <f t="shared" si="76"/>
        <v>CharRotherhamRoleFirst line managerRoleFirst line manager</v>
      </c>
      <c r="K2453" s="325" t="s">
        <v>486</v>
      </c>
      <c r="L2453" s="325" t="s">
        <v>490</v>
      </c>
      <c r="M2453" s="325" t="str">
        <f t="shared" si="77"/>
        <v>RoleFirst line manager</v>
      </c>
      <c r="N2453" s="325">
        <v>34</v>
      </c>
      <c r="O2453" s="325">
        <v>12.2</v>
      </c>
      <c r="P2453" s="325">
        <v>34</v>
      </c>
      <c r="Q2453" s="325">
        <v>11.6</v>
      </c>
    </row>
    <row r="2454" spans="1:17" x14ac:dyDescent="0.25">
      <c r="A2454" s="325">
        <v>201718</v>
      </c>
      <c r="B2454" s="325" t="s">
        <v>144</v>
      </c>
      <c r="C2454" s="325" t="s">
        <v>123</v>
      </c>
      <c r="D2454" s="325" t="s">
        <v>38</v>
      </c>
      <c r="E2454" s="325" t="s">
        <v>130</v>
      </c>
      <c r="F2454" s="325" t="s">
        <v>131</v>
      </c>
      <c r="G2454" s="325">
        <v>372</v>
      </c>
      <c r="H2454" s="325" t="s">
        <v>237</v>
      </c>
      <c r="I2454" s="325" t="s">
        <v>238</v>
      </c>
      <c r="J2454" s="325" t="str">
        <f t="shared" si="76"/>
        <v>CharRotherhamRoleCase holderRoleCase holder</v>
      </c>
      <c r="K2454" s="325" t="s">
        <v>486</v>
      </c>
      <c r="L2454" s="325" t="s">
        <v>491</v>
      </c>
      <c r="M2454" s="325" t="str">
        <f t="shared" si="77"/>
        <v>RoleCase holder</v>
      </c>
      <c r="N2454" s="325">
        <v>157.80000000000001</v>
      </c>
      <c r="O2454" s="325">
        <v>56.6</v>
      </c>
      <c r="P2454" s="325">
        <v>166</v>
      </c>
      <c r="Q2454" s="325">
        <v>56.7</v>
      </c>
    </row>
    <row r="2455" spans="1:17" x14ac:dyDescent="0.25">
      <c r="A2455" s="325">
        <v>201718</v>
      </c>
      <c r="B2455" s="325" t="s">
        <v>144</v>
      </c>
      <c r="C2455" s="325" t="s">
        <v>123</v>
      </c>
      <c r="D2455" s="325" t="s">
        <v>38</v>
      </c>
      <c r="E2455" s="325" t="s">
        <v>130</v>
      </c>
      <c r="F2455" s="325" t="s">
        <v>131</v>
      </c>
      <c r="G2455" s="325">
        <v>372</v>
      </c>
      <c r="H2455" s="325" t="s">
        <v>237</v>
      </c>
      <c r="I2455" s="325" t="s">
        <v>238</v>
      </c>
      <c r="J2455" s="325" t="str">
        <f t="shared" si="76"/>
        <v>CharRotherhamRoleQualified without casesRoleQualified without cases</v>
      </c>
      <c r="K2455" s="325" t="s">
        <v>486</v>
      </c>
      <c r="L2455" s="325" t="s">
        <v>492</v>
      </c>
      <c r="M2455" s="325" t="str">
        <f t="shared" si="77"/>
        <v>RoleQualified without cases</v>
      </c>
      <c r="N2455" s="325">
        <v>51.2</v>
      </c>
      <c r="O2455" s="325">
        <v>18.399999999999999</v>
      </c>
      <c r="P2455" s="325">
        <v>57</v>
      </c>
      <c r="Q2455" s="325">
        <v>19.5</v>
      </c>
    </row>
    <row r="2456" spans="1:17" x14ac:dyDescent="0.25">
      <c r="A2456" s="325">
        <v>201718</v>
      </c>
      <c r="B2456" s="325" t="s">
        <v>144</v>
      </c>
      <c r="C2456" s="325" t="s">
        <v>123</v>
      </c>
      <c r="D2456" s="325" t="s">
        <v>38</v>
      </c>
      <c r="E2456" s="325" t="s">
        <v>130</v>
      </c>
      <c r="F2456" s="325" t="s">
        <v>131</v>
      </c>
      <c r="G2456" s="325">
        <v>373</v>
      </c>
      <c r="H2456" s="325" t="s">
        <v>239</v>
      </c>
      <c r="I2456" s="325" t="s">
        <v>240</v>
      </c>
      <c r="J2456" s="325" t="str">
        <f t="shared" si="76"/>
        <v>CharSheffieldRoleSenior managerRoleSenior manager</v>
      </c>
      <c r="K2456" s="325" t="s">
        <v>486</v>
      </c>
      <c r="L2456" s="325" t="s">
        <v>487</v>
      </c>
      <c r="M2456" s="325" t="str">
        <f t="shared" si="77"/>
        <v>RoleSenior manager</v>
      </c>
      <c r="N2456" s="325">
        <v>4</v>
      </c>
      <c r="O2456" s="325">
        <v>1.2</v>
      </c>
      <c r="P2456" s="325">
        <v>4</v>
      </c>
      <c r="Q2456" s="325">
        <v>1.1000000000000001</v>
      </c>
    </row>
    <row r="2457" spans="1:17" x14ac:dyDescent="0.25">
      <c r="A2457" s="325">
        <v>201718</v>
      </c>
      <c r="B2457" s="325" t="s">
        <v>144</v>
      </c>
      <c r="C2457" s="325" t="s">
        <v>123</v>
      </c>
      <c r="D2457" s="325" t="s">
        <v>38</v>
      </c>
      <c r="E2457" s="325" t="s">
        <v>130</v>
      </c>
      <c r="F2457" s="325" t="s">
        <v>131</v>
      </c>
      <c r="G2457" s="325">
        <v>373</v>
      </c>
      <c r="H2457" s="325" t="s">
        <v>239</v>
      </c>
      <c r="I2457" s="325" t="s">
        <v>240</v>
      </c>
      <c r="J2457" s="325" t="str">
        <f t="shared" si="76"/>
        <v>CharSheffieldRoleSenior practitionerRoleSenior practitioner</v>
      </c>
      <c r="K2457" s="325" t="s">
        <v>486</v>
      </c>
      <c r="L2457" s="325" t="s">
        <v>488</v>
      </c>
      <c r="M2457" s="325" t="str">
        <f t="shared" si="77"/>
        <v>RoleSenior practitioner</v>
      </c>
      <c r="N2457" s="325">
        <v>31.2</v>
      </c>
      <c r="O2457" s="325">
        <v>9.1999999999999993</v>
      </c>
      <c r="P2457" s="325">
        <v>33</v>
      </c>
      <c r="Q2457" s="325">
        <v>8.6999999999999993</v>
      </c>
    </row>
    <row r="2458" spans="1:17" x14ac:dyDescent="0.25">
      <c r="A2458" s="325">
        <v>201718</v>
      </c>
      <c r="B2458" s="325" t="s">
        <v>144</v>
      </c>
      <c r="C2458" s="325" t="s">
        <v>123</v>
      </c>
      <c r="D2458" s="325" t="s">
        <v>38</v>
      </c>
      <c r="E2458" s="325" t="s">
        <v>130</v>
      </c>
      <c r="F2458" s="325" t="s">
        <v>131</v>
      </c>
      <c r="G2458" s="325">
        <v>373</v>
      </c>
      <c r="H2458" s="325" t="s">
        <v>239</v>
      </c>
      <c r="I2458" s="325" t="s">
        <v>240</v>
      </c>
      <c r="J2458" s="325" t="str">
        <f t="shared" si="76"/>
        <v>CharSheffieldRoleMiddle managerRoleMiddle manager</v>
      </c>
      <c r="K2458" s="325" t="s">
        <v>486</v>
      </c>
      <c r="L2458" s="325" t="s">
        <v>489</v>
      </c>
      <c r="M2458" s="325" t="str">
        <f t="shared" si="77"/>
        <v>RoleMiddle manager</v>
      </c>
      <c r="N2458" s="325">
        <v>15.2</v>
      </c>
      <c r="O2458" s="325">
        <v>4.5</v>
      </c>
      <c r="P2458" s="325">
        <v>16</v>
      </c>
      <c r="Q2458" s="325">
        <v>4.2</v>
      </c>
    </row>
    <row r="2459" spans="1:17" x14ac:dyDescent="0.25">
      <c r="A2459" s="325">
        <v>201718</v>
      </c>
      <c r="B2459" s="325" t="s">
        <v>144</v>
      </c>
      <c r="C2459" s="325" t="s">
        <v>123</v>
      </c>
      <c r="D2459" s="325" t="s">
        <v>38</v>
      </c>
      <c r="E2459" s="325" t="s">
        <v>130</v>
      </c>
      <c r="F2459" s="325" t="s">
        <v>131</v>
      </c>
      <c r="G2459" s="325">
        <v>373</v>
      </c>
      <c r="H2459" s="325" t="s">
        <v>239</v>
      </c>
      <c r="I2459" s="325" t="s">
        <v>240</v>
      </c>
      <c r="J2459" s="325" t="str">
        <f t="shared" si="76"/>
        <v>CharSheffieldRoleFirst line managerRoleFirst line manager</v>
      </c>
      <c r="K2459" s="325" t="s">
        <v>486</v>
      </c>
      <c r="L2459" s="325" t="s">
        <v>490</v>
      </c>
      <c r="M2459" s="325" t="str">
        <f t="shared" si="77"/>
        <v>RoleFirst line manager</v>
      </c>
      <c r="N2459" s="325">
        <v>47.9</v>
      </c>
      <c r="O2459" s="325">
        <v>14.1</v>
      </c>
      <c r="P2459" s="325">
        <v>51</v>
      </c>
      <c r="Q2459" s="325">
        <v>13.5</v>
      </c>
    </row>
    <row r="2460" spans="1:17" x14ac:dyDescent="0.25">
      <c r="A2460" s="325">
        <v>201718</v>
      </c>
      <c r="B2460" s="325" t="s">
        <v>144</v>
      </c>
      <c r="C2460" s="325" t="s">
        <v>123</v>
      </c>
      <c r="D2460" s="325" t="s">
        <v>38</v>
      </c>
      <c r="E2460" s="325" t="s">
        <v>130</v>
      </c>
      <c r="F2460" s="325" t="s">
        <v>131</v>
      </c>
      <c r="G2460" s="325">
        <v>373</v>
      </c>
      <c r="H2460" s="325" t="s">
        <v>239</v>
      </c>
      <c r="I2460" s="325" t="s">
        <v>240</v>
      </c>
      <c r="J2460" s="325" t="str">
        <f t="shared" si="76"/>
        <v>CharSheffieldRoleCase holderRoleCase holder</v>
      </c>
      <c r="K2460" s="325" t="s">
        <v>486</v>
      </c>
      <c r="L2460" s="325" t="s">
        <v>491</v>
      </c>
      <c r="M2460" s="325" t="str">
        <f t="shared" si="77"/>
        <v>RoleCase holder</v>
      </c>
      <c r="N2460" s="325">
        <v>161.5</v>
      </c>
      <c r="O2460" s="325">
        <v>47.5</v>
      </c>
      <c r="P2460" s="325">
        <v>179</v>
      </c>
      <c r="Q2460" s="325">
        <v>47.2</v>
      </c>
    </row>
    <row r="2461" spans="1:17" x14ac:dyDescent="0.25">
      <c r="A2461" s="325">
        <v>201718</v>
      </c>
      <c r="B2461" s="325" t="s">
        <v>144</v>
      </c>
      <c r="C2461" s="325" t="s">
        <v>123</v>
      </c>
      <c r="D2461" s="325" t="s">
        <v>38</v>
      </c>
      <c r="E2461" s="325" t="s">
        <v>130</v>
      </c>
      <c r="F2461" s="325" t="s">
        <v>131</v>
      </c>
      <c r="G2461" s="325">
        <v>373</v>
      </c>
      <c r="H2461" s="325" t="s">
        <v>239</v>
      </c>
      <c r="I2461" s="325" t="s">
        <v>240</v>
      </c>
      <c r="J2461" s="325" t="str">
        <f t="shared" si="76"/>
        <v>CharSheffieldRoleQualified without casesRoleQualified without cases</v>
      </c>
      <c r="K2461" s="325" t="s">
        <v>486</v>
      </c>
      <c r="L2461" s="325" t="s">
        <v>492</v>
      </c>
      <c r="M2461" s="325" t="str">
        <f t="shared" si="77"/>
        <v>RoleQualified without cases</v>
      </c>
      <c r="N2461" s="325">
        <v>79.900000000000006</v>
      </c>
      <c r="O2461" s="325">
        <v>23.5</v>
      </c>
      <c r="P2461" s="325">
        <v>96</v>
      </c>
      <c r="Q2461" s="325">
        <v>25.3</v>
      </c>
    </row>
    <row r="2462" spans="1:17" x14ac:dyDescent="0.25">
      <c r="A2462" s="325">
        <v>201718</v>
      </c>
      <c r="B2462" s="325" t="s">
        <v>144</v>
      </c>
      <c r="C2462" s="325" t="s">
        <v>123</v>
      </c>
      <c r="D2462" s="325" t="s">
        <v>38</v>
      </c>
      <c r="E2462" s="325" t="s">
        <v>130</v>
      </c>
      <c r="F2462" s="325" t="s">
        <v>131</v>
      </c>
      <c r="G2462" s="325">
        <v>384</v>
      </c>
      <c r="H2462" s="325" t="s">
        <v>241</v>
      </c>
      <c r="I2462" s="325" t="s">
        <v>242</v>
      </c>
      <c r="J2462" s="325" t="str">
        <f t="shared" si="76"/>
        <v>CharWakefieldRoleSenior managerRoleSenior manager</v>
      </c>
      <c r="K2462" s="325" t="s">
        <v>486</v>
      </c>
      <c r="L2462" s="325" t="s">
        <v>487</v>
      </c>
      <c r="M2462" s="325" t="str">
        <f t="shared" si="77"/>
        <v>RoleSenior manager</v>
      </c>
      <c r="N2462" s="325">
        <v>1</v>
      </c>
      <c r="O2462" s="325">
        <v>0.5</v>
      </c>
      <c r="P2462" s="325">
        <v>1</v>
      </c>
      <c r="Q2462" s="325">
        <v>0.5</v>
      </c>
    </row>
    <row r="2463" spans="1:17" x14ac:dyDescent="0.25">
      <c r="A2463" s="325">
        <v>201718</v>
      </c>
      <c r="B2463" s="325" t="s">
        <v>144</v>
      </c>
      <c r="C2463" s="325" t="s">
        <v>123</v>
      </c>
      <c r="D2463" s="325" t="s">
        <v>38</v>
      </c>
      <c r="E2463" s="325" t="s">
        <v>130</v>
      </c>
      <c r="F2463" s="325" t="s">
        <v>131</v>
      </c>
      <c r="G2463" s="325">
        <v>384</v>
      </c>
      <c r="H2463" s="325" t="s">
        <v>241</v>
      </c>
      <c r="I2463" s="325" t="s">
        <v>242</v>
      </c>
      <c r="J2463" s="325" t="str">
        <f t="shared" si="76"/>
        <v>CharWakefieldRoleSenior practitionerRoleSenior practitioner</v>
      </c>
      <c r="K2463" s="325" t="s">
        <v>486</v>
      </c>
      <c r="L2463" s="325" t="s">
        <v>488</v>
      </c>
      <c r="M2463" s="325" t="str">
        <f t="shared" si="77"/>
        <v>RoleSenior practitioner</v>
      </c>
      <c r="N2463" s="325">
        <v>20.5</v>
      </c>
      <c r="O2463" s="325">
        <v>10.6</v>
      </c>
      <c r="P2463" s="325">
        <v>23</v>
      </c>
      <c r="Q2463" s="325">
        <v>11.1</v>
      </c>
    </row>
    <row r="2464" spans="1:17" x14ac:dyDescent="0.25">
      <c r="A2464" s="325">
        <v>201718</v>
      </c>
      <c r="B2464" s="325" t="s">
        <v>144</v>
      </c>
      <c r="C2464" s="325" t="s">
        <v>123</v>
      </c>
      <c r="D2464" s="325" t="s">
        <v>38</v>
      </c>
      <c r="E2464" s="325" t="s">
        <v>130</v>
      </c>
      <c r="F2464" s="325" t="s">
        <v>131</v>
      </c>
      <c r="G2464" s="325">
        <v>384</v>
      </c>
      <c r="H2464" s="325" t="s">
        <v>241</v>
      </c>
      <c r="I2464" s="325" t="s">
        <v>242</v>
      </c>
      <c r="J2464" s="325" t="str">
        <f t="shared" si="76"/>
        <v>CharWakefieldRoleMiddle managerRoleMiddle manager</v>
      </c>
      <c r="K2464" s="325" t="s">
        <v>486</v>
      </c>
      <c r="L2464" s="325" t="s">
        <v>489</v>
      </c>
      <c r="M2464" s="325" t="str">
        <f t="shared" si="77"/>
        <v>RoleMiddle manager</v>
      </c>
      <c r="N2464" s="325">
        <v>7</v>
      </c>
      <c r="O2464" s="325">
        <v>3.6</v>
      </c>
      <c r="P2464" s="325">
        <v>7</v>
      </c>
      <c r="Q2464" s="325">
        <v>3.4</v>
      </c>
    </row>
    <row r="2465" spans="1:17" x14ac:dyDescent="0.25">
      <c r="A2465" s="325">
        <v>201718</v>
      </c>
      <c r="B2465" s="325" t="s">
        <v>144</v>
      </c>
      <c r="C2465" s="325" t="s">
        <v>123</v>
      </c>
      <c r="D2465" s="325" t="s">
        <v>38</v>
      </c>
      <c r="E2465" s="325" t="s">
        <v>130</v>
      </c>
      <c r="F2465" s="325" t="s">
        <v>131</v>
      </c>
      <c r="G2465" s="325">
        <v>384</v>
      </c>
      <c r="H2465" s="325" t="s">
        <v>241</v>
      </c>
      <c r="I2465" s="325" t="s">
        <v>242</v>
      </c>
      <c r="J2465" s="325" t="str">
        <f t="shared" si="76"/>
        <v>CharWakefieldRoleFirst line managerRoleFirst line manager</v>
      </c>
      <c r="K2465" s="325" t="s">
        <v>486</v>
      </c>
      <c r="L2465" s="325" t="s">
        <v>490</v>
      </c>
      <c r="M2465" s="325" t="str">
        <f t="shared" si="77"/>
        <v>RoleFirst line manager</v>
      </c>
      <c r="N2465" s="325">
        <v>23.2</v>
      </c>
      <c r="O2465" s="325">
        <v>12</v>
      </c>
      <c r="P2465" s="325">
        <v>24</v>
      </c>
      <c r="Q2465" s="325">
        <v>11.5</v>
      </c>
    </row>
    <row r="2466" spans="1:17" x14ac:dyDescent="0.25">
      <c r="A2466" s="325">
        <v>201718</v>
      </c>
      <c r="B2466" s="325" t="s">
        <v>144</v>
      </c>
      <c r="C2466" s="325" t="s">
        <v>123</v>
      </c>
      <c r="D2466" s="325" t="s">
        <v>38</v>
      </c>
      <c r="E2466" s="325" t="s">
        <v>130</v>
      </c>
      <c r="F2466" s="325" t="s">
        <v>131</v>
      </c>
      <c r="G2466" s="325">
        <v>384</v>
      </c>
      <c r="H2466" s="325" t="s">
        <v>241</v>
      </c>
      <c r="I2466" s="325" t="s">
        <v>242</v>
      </c>
      <c r="J2466" s="325" t="str">
        <f t="shared" si="76"/>
        <v>CharWakefieldRoleCase holderRoleCase holder</v>
      </c>
      <c r="K2466" s="325" t="s">
        <v>486</v>
      </c>
      <c r="L2466" s="325" t="s">
        <v>491</v>
      </c>
      <c r="M2466" s="325" t="str">
        <f t="shared" si="77"/>
        <v>RoleCase holder</v>
      </c>
      <c r="N2466" s="325">
        <v>98.1</v>
      </c>
      <c r="O2466" s="325">
        <v>50.8</v>
      </c>
      <c r="P2466" s="325">
        <v>104</v>
      </c>
      <c r="Q2466" s="325">
        <v>50</v>
      </c>
    </row>
    <row r="2467" spans="1:17" x14ac:dyDescent="0.25">
      <c r="A2467" s="325">
        <v>201718</v>
      </c>
      <c r="B2467" s="325" t="s">
        <v>144</v>
      </c>
      <c r="C2467" s="325" t="s">
        <v>123</v>
      </c>
      <c r="D2467" s="325" t="s">
        <v>38</v>
      </c>
      <c r="E2467" s="325" t="s">
        <v>130</v>
      </c>
      <c r="F2467" s="325" t="s">
        <v>131</v>
      </c>
      <c r="G2467" s="325">
        <v>384</v>
      </c>
      <c r="H2467" s="325" t="s">
        <v>241</v>
      </c>
      <c r="I2467" s="325" t="s">
        <v>242</v>
      </c>
      <c r="J2467" s="325" t="str">
        <f t="shared" si="76"/>
        <v>CharWakefieldRoleQualified without casesRoleQualified without cases</v>
      </c>
      <c r="K2467" s="325" t="s">
        <v>486</v>
      </c>
      <c r="L2467" s="325" t="s">
        <v>492</v>
      </c>
      <c r="M2467" s="325" t="str">
        <f t="shared" si="77"/>
        <v>RoleQualified without cases</v>
      </c>
      <c r="N2467" s="325">
        <v>43.4</v>
      </c>
      <c r="O2467" s="325">
        <v>22.5</v>
      </c>
      <c r="P2467" s="325">
        <v>49</v>
      </c>
      <c r="Q2467" s="325">
        <v>23.6</v>
      </c>
    </row>
    <row r="2468" spans="1:17" x14ac:dyDescent="0.25">
      <c r="A2468" s="325">
        <v>201718</v>
      </c>
      <c r="B2468" s="325" t="s">
        <v>144</v>
      </c>
      <c r="C2468" s="325" t="s">
        <v>123</v>
      </c>
      <c r="D2468" s="325" t="s">
        <v>38</v>
      </c>
      <c r="E2468" s="325" t="s">
        <v>130</v>
      </c>
      <c r="F2468" s="325" t="s">
        <v>131</v>
      </c>
      <c r="G2468" s="325">
        <v>816</v>
      </c>
      <c r="H2468" s="325" t="s">
        <v>243</v>
      </c>
      <c r="I2468" s="325" t="s">
        <v>244</v>
      </c>
      <c r="J2468" s="325" t="str">
        <f t="shared" si="76"/>
        <v>CharYorkRoleSenior managerRoleSenior manager</v>
      </c>
      <c r="K2468" s="325" t="s">
        <v>486</v>
      </c>
      <c r="L2468" s="325" t="s">
        <v>487</v>
      </c>
      <c r="M2468" s="325" t="str">
        <f t="shared" si="77"/>
        <v>RoleSenior manager</v>
      </c>
      <c r="N2468" s="325">
        <v>1</v>
      </c>
      <c r="O2468" s="325">
        <v>1.2</v>
      </c>
      <c r="P2468" s="325">
        <v>1</v>
      </c>
      <c r="Q2468" s="325">
        <v>1</v>
      </c>
    </row>
    <row r="2469" spans="1:17" x14ac:dyDescent="0.25">
      <c r="A2469" s="325">
        <v>201718</v>
      </c>
      <c r="B2469" s="325" t="s">
        <v>144</v>
      </c>
      <c r="C2469" s="325" t="s">
        <v>123</v>
      </c>
      <c r="D2469" s="325" t="s">
        <v>38</v>
      </c>
      <c r="E2469" s="325" t="s">
        <v>130</v>
      </c>
      <c r="F2469" s="325" t="s">
        <v>131</v>
      </c>
      <c r="G2469" s="325">
        <v>816</v>
      </c>
      <c r="H2469" s="325" t="s">
        <v>243</v>
      </c>
      <c r="I2469" s="325" t="s">
        <v>244</v>
      </c>
      <c r="J2469" s="325" t="str">
        <f t="shared" si="76"/>
        <v>CharYorkRoleSenior practitionerRoleSenior practitioner</v>
      </c>
      <c r="K2469" s="325" t="s">
        <v>486</v>
      </c>
      <c r="L2469" s="325" t="s">
        <v>488</v>
      </c>
      <c r="M2469" s="325" t="str">
        <f t="shared" si="77"/>
        <v>RoleSenior practitioner</v>
      </c>
      <c r="N2469" s="325">
        <v>16.2</v>
      </c>
      <c r="O2469" s="325">
        <v>19.399999999999999</v>
      </c>
      <c r="P2469" s="325">
        <v>20</v>
      </c>
      <c r="Q2469" s="325">
        <v>20</v>
      </c>
    </row>
    <row r="2470" spans="1:17" x14ac:dyDescent="0.25">
      <c r="A2470" s="325">
        <v>201718</v>
      </c>
      <c r="B2470" s="325" t="s">
        <v>144</v>
      </c>
      <c r="C2470" s="325" t="s">
        <v>123</v>
      </c>
      <c r="D2470" s="325" t="s">
        <v>38</v>
      </c>
      <c r="E2470" s="325" t="s">
        <v>130</v>
      </c>
      <c r="F2470" s="325" t="s">
        <v>131</v>
      </c>
      <c r="G2470" s="325">
        <v>816</v>
      </c>
      <c r="H2470" s="325" t="s">
        <v>243</v>
      </c>
      <c r="I2470" s="325" t="s">
        <v>244</v>
      </c>
      <c r="J2470" s="325" t="str">
        <f t="shared" si="76"/>
        <v>CharYorkRoleMiddle managerRoleMiddle manager</v>
      </c>
      <c r="K2470" s="325" t="s">
        <v>486</v>
      </c>
      <c r="L2470" s="325" t="s">
        <v>489</v>
      </c>
      <c r="M2470" s="325" t="str">
        <f t="shared" si="77"/>
        <v>RoleMiddle manager</v>
      </c>
      <c r="N2470" s="325">
        <v>12</v>
      </c>
      <c r="O2470" s="325">
        <v>14.3</v>
      </c>
      <c r="P2470" s="325">
        <v>12</v>
      </c>
      <c r="Q2470" s="325">
        <v>12</v>
      </c>
    </row>
    <row r="2471" spans="1:17" x14ac:dyDescent="0.25">
      <c r="A2471" s="325">
        <v>201718</v>
      </c>
      <c r="B2471" s="325" t="s">
        <v>144</v>
      </c>
      <c r="C2471" s="325" t="s">
        <v>123</v>
      </c>
      <c r="D2471" s="325" t="s">
        <v>38</v>
      </c>
      <c r="E2471" s="325" t="s">
        <v>130</v>
      </c>
      <c r="F2471" s="325" t="s">
        <v>131</v>
      </c>
      <c r="G2471" s="325">
        <v>816</v>
      </c>
      <c r="H2471" s="325" t="s">
        <v>243</v>
      </c>
      <c r="I2471" s="325" t="s">
        <v>244</v>
      </c>
      <c r="J2471" s="325" t="str">
        <f t="shared" si="76"/>
        <v>CharYorkRoleFirst line managerRoleFirst line manager</v>
      </c>
      <c r="K2471" s="325" t="s">
        <v>486</v>
      </c>
      <c r="L2471" s="325" t="s">
        <v>490</v>
      </c>
      <c r="M2471" s="325" t="str">
        <f t="shared" si="77"/>
        <v>RoleFirst line manager</v>
      </c>
      <c r="N2471" s="325">
        <v>5</v>
      </c>
      <c r="O2471" s="325">
        <v>6</v>
      </c>
      <c r="P2471" s="325">
        <v>5</v>
      </c>
      <c r="Q2471" s="325">
        <v>5</v>
      </c>
    </row>
    <row r="2472" spans="1:17" x14ac:dyDescent="0.25">
      <c r="A2472" s="325">
        <v>201718</v>
      </c>
      <c r="B2472" s="325" t="s">
        <v>144</v>
      </c>
      <c r="C2472" s="325" t="s">
        <v>123</v>
      </c>
      <c r="D2472" s="325" t="s">
        <v>38</v>
      </c>
      <c r="E2472" s="325" t="s">
        <v>130</v>
      </c>
      <c r="F2472" s="325" t="s">
        <v>131</v>
      </c>
      <c r="G2472" s="325">
        <v>816</v>
      </c>
      <c r="H2472" s="325" t="s">
        <v>243</v>
      </c>
      <c r="I2472" s="325" t="s">
        <v>244</v>
      </c>
      <c r="J2472" s="325" t="str">
        <f t="shared" si="76"/>
        <v>CharYorkRoleCase holderRoleCase holder</v>
      </c>
      <c r="K2472" s="325" t="s">
        <v>486</v>
      </c>
      <c r="L2472" s="325" t="s">
        <v>491</v>
      </c>
      <c r="M2472" s="325" t="str">
        <f t="shared" si="77"/>
        <v>RoleCase holder</v>
      </c>
      <c r="N2472" s="325">
        <v>49.5</v>
      </c>
      <c r="O2472" s="325">
        <v>59.1</v>
      </c>
      <c r="P2472" s="325">
        <v>62</v>
      </c>
      <c r="Q2472" s="325">
        <v>62</v>
      </c>
    </row>
    <row r="2473" spans="1:17" x14ac:dyDescent="0.25">
      <c r="A2473" s="325">
        <v>201718</v>
      </c>
      <c r="B2473" s="325" t="s">
        <v>144</v>
      </c>
      <c r="C2473" s="325" t="s">
        <v>123</v>
      </c>
      <c r="D2473" s="325" t="s">
        <v>38</v>
      </c>
      <c r="E2473" s="325" t="s">
        <v>130</v>
      </c>
      <c r="F2473" s="325" t="s">
        <v>131</v>
      </c>
      <c r="G2473" s="325">
        <v>816</v>
      </c>
      <c r="H2473" s="325" t="s">
        <v>243</v>
      </c>
      <c r="I2473" s="325" t="s">
        <v>244</v>
      </c>
      <c r="J2473" s="325" t="str">
        <f t="shared" si="76"/>
        <v>CharYorkRoleQualified without casesRoleQualified without cases</v>
      </c>
      <c r="K2473" s="325" t="s">
        <v>486</v>
      </c>
      <c r="L2473" s="325" t="s">
        <v>492</v>
      </c>
      <c r="M2473" s="325" t="str">
        <f t="shared" si="77"/>
        <v>RoleQualified without cases</v>
      </c>
      <c r="N2473" s="325">
        <v>0</v>
      </c>
      <c r="O2473" s="325">
        <v>0</v>
      </c>
      <c r="P2473" s="325">
        <v>0</v>
      </c>
      <c r="Q2473" s="325">
        <v>0</v>
      </c>
    </row>
    <row r="2474" spans="1:17" x14ac:dyDescent="0.25">
      <c r="A2474" s="325">
        <v>201718</v>
      </c>
      <c r="B2474" s="325" t="s">
        <v>144</v>
      </c>
      <c r="C2474" s="325" t="s">
        <v>123</v>
      </c>
      <c r="D2474" s="325" t="s">
        <v>38</v>
      </c>
      <c r="E2474" s="325" t="s">
        <v>132</v>
      </c>
      <c r="F2474" s="325" t="s">
        <v>133</v>
      </c>
      <c r="G2474" s="325">
        <v>831</v>
      </c>
      <c r="H2474" s="325" t="s">
        <v>245</v>
      </c>
      <c r="I2474" s="325" t="s">
        <v>246</v>
      </c>
      <c r="J2474" s="325" t="str">
        <f t="shared" si="76"/>
        <v>CharDerbyRoleSenior managerRoleSenior manager</v>
      </c>
      <c r="K2474" s="325" t="s">
        <v>486</v>
      </c>
      <c r="L2474" s="325" t="s">
        <v>487</v>
      </c>
      <c r="M2474" s="325" t="str">
        <f t="shared" si="77"/>
        <v>RoleSenior manager</v>
      </c>
      <c r="N2474" s="325">
        <v>0</v>
      </c>
      <c r="O2474" s="325">
        <v>0</v>
      </c>
      <c r="P2474" s="325">
        <v>0</v>
      </c>
      <c r="Q2474" s="325">
        <v>0</v>
      </c>
    </row>
    <row r="2475" spans="1:17" x14ac:dyDescent="0.25">
      <c r="A2475" s="325">
        <v>201718</v>
      </c>
      <c r="B2475" s="325" t="s">
        <v>144</v>
      </c>
      <c r="C2475" s="325" t="s">
        <v>123</v>
      </c>
      <c r="D2475" s="325" t="s">
        <v>38</v>
      </c>
      <c r="E2475" s="325" t="s">
        <v>132</v>
      </c>
      <c r="F2475" s="325" t="s">
        <v>133</v>
      </c>
      <c r="G2475" s="325">
        <v>831</v>
      </c>
      <c r="H2475" s="325" t="s">
        <v>245</v>
      </c>
      <c r="I2475" s="325" t="s">
        <v>246</v>
      </c>
      <c r="J2475" s="325" t="str">
        <f t="shared" si="76"/>
        <v>CharDerbyRoleSenior practitionerRoleSenior practitioner</v>
      </c>
      <c r="K2475" s="325" t="s">
        <v>486</v>
      </c>
      <c r="L2475" s="325" t="s">
        <v>488</v>
      </c>
      <c r="M2475" s="325" t="str">
        <f t="shared" si="77"/>
        <v>RoleSenior practitioner</v>
      </c>
      <c r="N2475" s="325">
        <v>20.7</v>
      </c>
      <c r="O2475" s="325">
        <v>13.9</v>
      </c>
      <c r="P2475" s="325">
        <v>24</v>
      </c>
      <c r="Q2475" s="325">
        <v>14.5</v>
      </c>
    </row>
    <row r="2476" spans="1:17" x14ac:dyDescent="0.25">
      <c r="A2476" s="325">
        <v>201718</v>
      </c>
      <c r="B2476" s="325" t="s">
        <v>144</v>
      </c>
      <c r="C2476" s="325" t="s">
        <v>123</v>
      </c>
      <c r="D2476" s="325" t="s">
        <v>38</v>
      </c>
      <c r="E2476" s="325" t="s">
        <v>132</v>
      </c>
      <c r="F2476" s="325" t="s">
        <v>133</v>
      </c>
      <c r="G2476" s="325">
        <v>831</v>
      </c>
      <c r="H2476" s="325" t="s">
        <v>245</v>
      </c>
      <c r="I2476" s="325" t="s">
        <v>246</v>
      </c>
      <c r="J2476" s="325" t="str">
        <f t="shared" si="76"/>
        <v>CharDerbyRoleMiddle managerRoleMiddle manager</v>
      </c>
      <c r="K2476" s="325" t="s">
        <v>486</v>
      </c>
      <c r="L2476" s="325" t="s">
        <v>489</v>
      </c>
      <c r="M2476" s="325" t="str">
        <f t="shared" si="77"/>
        <v>RoleMiddle manager</v>
      </c>
      <c r="N2476" s="325">
        <v>0</v>
      </c>
      <c r="O2476" s="325">
        <v>0</v>
      </c>
      <c r="P2476" s="325">
        <v>0</v>
      </c>
      <c r="Q2476" s="325">
        <v>0</v>
      </c>
    </row>
    <row r="2477" spans="1:17" x14ac:dyDescent="0.25">
      <c r="A2477" s="325">
        <v>201718</v>
      </c>
      <c r="B2477" s="325" t="s">
        <v>144</v>
      </c>
      <c r="C2477" s="325" t="s">
        <v>123</v>
      </c>
      <c r="D2477" s="325" t="s">
        <v>38</v>
      </c>
      <c r="E2477" s="325" t="s">
        <v>132</v>
      </c>
      <c r="F2477" s="325" t="s">
        <v>133</v>
      </c>
      <c r="G2477" s="325">
        <v>831</v>
      </c>
      <c r="H2477" s="325" t="s">
        <v>245</v>
      </c>
      <c r="I2477" s="325" t="s">
        <v>246</v>
      </c>
      <c r="J2477" s="325" t="str">
        <f t="shared" si="76"/>
        <v>CharDerbyRoleFirst line managerRoleFirst line manager</v>
      </c>
      <c r="K2477" s="325" t="s">
        <v>486</v>
      </c>
      <c r="L2477" s="325" t="s">
        <v>490</v>
      </c>
      <c r="M2477" s="325" t="str">
        <f t="shared" si="77"/>
        <v>RoleFirst line manager</v>
      </c>
      <c r="N2477" s="325">
        <v>0</v>
      </c>
      <c r="O2477" s="325">
        <v>0</v>
      </c>
      <c r="P2477" s="325">
        <v>0</v>
      </c>
      <c r="Q2477" s="325">
        <v>0</v>
      </c>
    </row>
    <row r="2478" spans="1:17" x14ac:dyDescent="0.25">
      <c r="A2478" s="325">
        <v>201718</v>
      </c>
      <c r="B2478" s="325" t="s">
        <v>144</v>
      </c>
      <c r="C2478" s="325" t="s">
        <v>123</v>
      </c>
      <c r="D2478" s="325" t="s">
        <v>38</v>
      </c>
      <c r="E2478" s="325" t="s">
        <v>132</v>
      </c>
      <c r="F2478" s="325" t="s">
        <v>133</v>
      </c>
      <c r="G2478" s="325">
        <v>831</v>
      </c>
      <c r="H2478" s="325" t="s">
        <v>245</v>
      </c>
      <c r="I2478" s="325" t="s">
        <v>246</v>
      </c>
      <c r="J2478" s="325" t="str">
        <f t="shared" si="76"/>
        <v>CharDerbyRoleCase holderRoleCase holder</v>
      </c>
      <c r="K2478" s="325" t="s">
        <v>486</v>
      </c>
      <c r="L2478" s="325" t="s">
        <v>491</v>
      </c>
      <c r="M2478" s="325" t="str">
        <f t="shared" si="77"/>
        <v>RoleCase holder</v>
      </c>
      <c r="N2478" s="325">
        <v>128.1</v>
      </c>
      <c r="O2478" s="325">
        <v>86.1</v>
      </c>
      <c r="P2478" s="325">
        <v>141</v>
      </c>
      <c r="Q2478" s="325">
        <v>85.5</v>
      </c>
    </row>
    <row r="2479" spans="1:17" x14ac:dyDescent="0.25">
      <c r="A2479" s="325">
        <v>201718</v>
      </c>
      <c r="B2479" s="325" t="s">
        <v>144</v>
      </c>
      <c r="C2479" s="325" t="s">
        <v>123</v>
      </c>
      <c r="D2479" s="325" t="s">
        <v>38</v>
      </c>
      <c r="E2479" s="325" t="s">
        <v>132</v>
      </c>
      <c r="F2479" s="325" t="s">
        <v>133</v>
      </c>
      <c r="G2479" s="325">
        <v>831</v>
      </c>
      <c r="H2479" s="325" t="s">
        <v>245</v>
      </c>
      <c r="I2479" s="325" t="s">
        <v>246</v>
      </c>
      <c r="J2479" s="325" t="str">
        <f t="shared" si="76"/>
        <v>CharDerbyRoleQualified without casesRoleQualified without cases</v>
      </c>
      <c r="K2479" s="325" t="s">
        <v>486</v>
      </c>
      <c r="L2479" s="325" t="s">
        <v>492</v>
      </c>
      <c r="M2479" s="325" t="str">
        <f t="shared" si="77"/>
        <v>RoleQualified without cases</v>
      </c>
      <c r="N2479" s="325">
        <v>0</v>
      </c>
      <c r="O2479" s="325">
        <v>0</v>
      </c>
      <c r="P2479" s="325">
        <v>0</v>
      </c>
      <c r="Q2479" s="325">
        <v>0</v>
      </c>
    </row>
    <row r="2480" spans="1:17" x14ac:dyDescent="0.25">
      <c r="A2480" s="325">
        <v>201718</v>
      </c>
      <c r="B2480" s="325" t="s">
        <v>144</v>
      </c>
      <c r="C2480" s="325" t="s">
        <v>123</v>
      </c>
      <c r="D2480" s="325" t="s">
        <v>38</v>
      </c>
      <c r="E2480" s="325" t="s">
        <v>132</v>
      </c>
      <c r="F2480" s="325" t="s">
        <v>133</v>
      </c>
      <c r="G2480" s="325">
        <v>830</v>
      </c>
      <c r="H2480" s="325" t="s">
        <v>247</v>
      </c>
      <c r="I2480" s="325" t="s">
        <v>248</v>
      </c>
      <c r="J2480" s="325" t="str">
        <f t="shared" si="76"/>
        <v>CharDerbyshireRoleSenior managerRoleSenior manager</v>
      </c>
      <c r="K2480" s="325" t="s">
        <v>486</v>
      </c>
      <c r="L2480" s="325" t="s">
        <v>487</v>
      </c>
      <c r="M2480" s="325" t="str">
        <f t="shared" si="77"/>
        <v>RoleSenior manager</v>
      </c>
      <c r="N2480" s="325">
        <v>3</v>
      </c>
      <c r="O2480" s="325">
        <v>0.8</v>
      </c>
      <c r="P2480" s="325">
        <v>3</v>
      </c>
      <c r="Q2480" s="325">
        <v>0.8</v>
      </c>
    </row>
    <row r="2481" spans="1:17" x14ac:dyDescent="0.25">
      <c r="A2481" s="325">
        <v>201718</v>
      </c>
      <c r="B2481" s="325" t="s">
        <v>144</v>
      </c>
      <c r="C2481" s="325" t="s">
        <v>123</v>
      </c>
      <c r="D2481" s="325" t="s">
        <v>38</v>
      </c>
      <c r="E2481" s="325" t="s">
        <v>132</v>
      </c>
      <c r="F2481" s="325" t="s">
        <v>133</v>
      </c>
      <c r="G2481" s="325">
        <v>830</v>
      </c>
      <c r="H2481" s="325" t="s">
        <v>247</v>
      </c>
      <c r="I2481" s="325" t="s">
        <v>248</v>
      </c>
      <c r="J2481" s="325" t="str">
        <f t="shared" si="76"/>
        <v>CharDerbyshireRoleSenior practitionerRoleSenior practitioner</v>
      </c>
      <c r="K2481" s="325" t="s">
        <v>486</v>
      </c>
      <c r="L2481" s="325" t="s">
        <v>488</v>
      </c>
      <c r="M2481" s="325" t="str">
        <f t="shared" si="77"/>
        <v>RoleSenior practitioner</v>
      </c>
      <c r="N2481" s="325">
        <v>19.899999999999999</v>
      </c>
      <c r="O2481" s="325">
        <v>5.6</v>
      </c>
      <c r="P2481" s="325">
        <v>22</v>
      </c>
      <c r="Q2481" s="325">
        <v>5.6</v>
      </c>
    </row>
    <row r="2482" spans="1:17" x14ac:dyDescent="0.25">
      <c r="A2482" s="325">
        <v>201718</v>
      </c>
      <c r="B2482" s="325" t="s">
        <v>144</v>
      </c>
      <c r="C2482" s="325" t="s">
        <v>123</v>
      </c>
      <c r="D2482" s="325" t="s">
        <v>38</v>
      </c>
      <c r="E2482" s="325" t="s">
        <v>132</v>
      </c>
      <c r="F2482" s="325" t="s">
        <v>133</v>
      </c>
      <c r="G2482" s="325">
        <v>830</v>
      </c>
      <c r="H2482" s="325" t="s">
        <v>247</v>
      </c>
      <c r="I2482" s="325" t="s">
        <v>248</v>
      </c>
      <c r="J2482" s="325" t="str">
        <f t="shared" si="76"/>
        <v>CharDerbyshireRoleMiddle managerRoleMiddle manager</v>
      </c>
      <c r="K2482" s="325" t="s">
        <v>486</v>
      </c>
      <c r="L2482" s="325" t="s">
        <v>489</v>
      </c>
      <c r="M2482" s="325" t="str">
        <f t="shared" si="77"/>
        <v>RoleMiddle manager</v>
      </c>
      <c r="N2482" s="325">
        <v>16.2</v>
      </c>
      <c r="O2482" s="325">
        <v>4.5</v>
      </c>
      <c r="P2482" s="325">
        <v>18</v>
      </c>
      <c r="Q2482" s="325">
        <v>4.5999999999999996</v>
      </c>
    </row>
    <row r="2483" spans="1:17" x14ac:dyDescent="0.25">
      <c r="A2483" s="325">
        <v>201718</v>
      </c>
      <c r="B2483" s="325" t="s">
        <v>144</v>
      </c>
      <c r="C2483" s="325" t="s">
        <v>123</v>
      </c>
      <c r="D2483" s="325" t="s">
        <v>38</v>
      </c>
      <c r="E2483" s="325" t="s">
        <v>132</v>
      </c>
      <c r="F2483" s="325" t="s">
        <v>133</v>
      </c>
      <c r="G2483" s="325">
        <v>830</v>
      </c>
      <c r="H2483" s="325" t="s">
        <v>247</v>
      </c>
      <c r="I2483" s="325" t="s">
        <v>248</v>
      </c>
      <c r="J2483" s="325" t="str">
        <f t="shared" si="76"/>
        <v>CharDerbyshireRoleFirst line managerRoleFirst line manager</v>
      </c>
      <c r="K2483" s="325" t="s">
        <v>486</v>
      </c>
      <c r="L2483" s="325" t="s">
        <v>490</v>
      </c>
      <c r="M2483" s="325" t="str">
        <f t="shared" si="77"/>
        <v>RoleFirst line manager</v>
      </c>
      <c r="N2483" s="325">
        <v>39.5</v>
      </c>
      <c r="O2483" s="325">
        <v>11.1</v>
      </c>
      <c r="P2483" s="325">
        <v>48</v>
      </c>
      <c r="Q2483" s="325">
        <v>12.2</v>
      </c>
    </row>
    <row r="2484" spans="1:17" x14ac:dyDescent="0.25">
      <c r="A2484" s="325">
        <v>201718</v>
      </c>
      <c r="B2484" s="325" t="s">
        <v>144</v>
      </c>
      <c r="C2484" s="325" t="s">
        <v>123</v>
      </c>
      <c r="D2484" s="325" t="s">
        <v>38</v>
      </c>
      <c r="E2484" s="325" t="s">
        <v>132</v>
      </c>
      <c r="F2484" s="325" t="s">
        <v>133</v>
      </c>
      <c r="G2484" s="325">
        <v>830</v>
      </c>
      <c r="H2484" s="325" t="s">
        <v>247</v>
      </c>
      <c r="I2484" s="325" t="s">
        <v>248</v>
      </c>
      <c r="J2484" s="325" t="str">
        <f t="shared" si="76"/>
        <v>CharDerbyshireRoleCase holderRoleCase holder</v>
      </c>
      <c r="K2484" s="325" t="s">
        <v>486</v>
      </c>
      <c r="L2484" s="325" t="s">
        <v>491</v>
      </c>
      <c r="M2484" s="325" t="str">
        <f t="shared" si="77"/>
        <v>RoleCase holder</v>
      </c>
      <c r="N2484" s="325">
        <v>257.8</v>
      </c>
      <c r="O2484" s="325">
        <v>72.099999999999994</v>
      </c>
      <c r="P2484" s="325">
        <v>281</v>
      </c>
      <c r="Q2484" s="325">
        <v>71.5</v>
      </c>
    </row>
    <row r="2485" spans="1:17" x14ac:dyDescent="0.25">
      <c r="A2485" s="325">
        <v>201718</v>
      </c>
      <c r="B2485" s="325" t="s">
        <v>144</v>
      </c>
      <c r="C2485" s="325" t="s">
        <v>123</v>
      </c>
      <c r="D2485" s="325" t="s">
        <v>38</v>
      </c>
      <c r="E2485" s="325" t="s">
        <v>132</v>
      </c>
      <c r="F2485" s="325" t="s">
        <v>133</v>
      </c>
      <c r="G2485" s="325">
        <v>830</v>
      </c>
      <c r="H2485" s="325" t="s">
        <v>247</v>
      </c>
      <c r="I2485" s="325" t="s">
        <v>248</v>
      </c>
      <c r="J2485" s="325" t="str">
        <f t="shared" si="76"/>
        <v>CharDerbyshireRoleQualified without casesRoleQualified without cases</v>
      </c>
      <c r="K2485" s="325" t="s">
        <v>486</v>
      </c>
      <c r="L2485" s="325" t="s">
        <v>492</v>
      </c>
      <c r="M2485" s="325" t="str">
        <f t="shared" si="77"/>
        <v>RoleQualified without cases</v>
      </c>
      <c r="N2485" s="325">
        <v>21</v>
      </c>
      <c r="O2485" s="325">
        <v>5.9</v>
      </c>
      <c r="P2485" s="325">
        <v>21</v>
      </c>
      <c r="Q2485" s="325">
        <v>5.3</v>
      </c>
    </row>
    <row r="2486" spans="1:17" x14ac:dyDescent="0.25">
      <c r="A2486" s="325">
        <v>201718</v>
      </c>
      <c r="B2486" s="325" t="s">
        <v>144</v>
      </c>
      <c r="C2486" s="325" t="s">
        <v>123</v>
      </c>
      <c r="D2486" s="325" t="s">
        <v>38</v>
      </c>
      <c r="E2486" s="325" t="s">
        <v>132</v>
      </c>
      <c r="F2486" s="325" t="s">
        <v>133</v>
      </c>
      <c r="G2486" s="325">
        <v>856</v>
      </c>
      <c r="H2486" s="325" t="s">
        <v>249</v>
      </c>
      <c r="I2486" s="325" t="s">
        <v>250</v>
      </c>
      <c r="J2486" s="325" t="str">
        <f t="shared" si="76"/>
        <v>CharLeicesterRoleSenior managerRoleSenior manager</v>
      </c>
      <c r="K2486" s="325" t="s">
        <v>486</v>
      </c>
      <c r="L2486" s="325" t="s">
        <v>487</v>
      </c>
      <c r="M2486" s="325" t="str">
        <f t="shared" si="77"/>
        <v>RoleSenior manager</v>
      </c>
      <c r="N2486" s="325">
        <v>2</v>
      </c>
      <c r="O2486" s="325">
        <v>1.2</v>
      </c>
      <c r="P2486" s="325">
        <v>2</v>
      </c>
      <c r="Q2486" s="325">
        <v>1.1000000000000001</v>
      </c>
    </row>
    <row r="2487" spans="1:17" x14ac:dyDescent="0.25">
      <c r="A2487" s="325">
        <v>201718</v>
      </c>
      <c r="B2487" s="325" t="s">
        <v>144</v>
      </c>
      <c r="C2487" s="325" t="s">
        <v>123</v>
      </c>
      <c r="D2487" s="325" t="s">
        <v>38</v>
      </c>
      <c r="E2487" s="325" t="s">
        <v>132</v>
      </c>
      <c r="F2487" s="325" t="s">
        <v>133</v>
      </c>
      <c r="G2487" s="325">
        <v>856</v>
      </c>
      <c r="H2487" s="325" t="s">
        <v>249</v>
      </c>
      <c r="I2487" s="325" t="s">
        <v>250</v>
      </c>
      <c r="J2487" s="325" t="str">
        <f t="shared" si="76"/>
        <v>CharLeicesterRoleSenior practitionerRoleSenior practitioner</v>
      </c>
      <c r="K2487" s="325" t="s">
        <v>486</v>
      </c>
      <c r="L2487" s="325" t="s">
        <v>488</v>
      </c>
      <c r="M2487" s="325" t="str">
        <f t="shared" si="77"/>
        <v>RoleSenior practitioner</v>
      </c>
      <c r="N2487" s="325">
        <v>4.4000000000000004</v>
      </c>
      <c r="O2487" s="325">
        <v>2.6</v>
      </c>
      <c r="P2487" s="325">
        <v>5</v>
      </c>
      <c r="Q2487" s="325">
        <v>2.7</v>
      </c>
    </row>
    <row r="2488" spans="1:17" x14ac:dyDescent="0.25">
      <c r="A2488" s="325">
        <v>201718</v>
      </c>
      <c r="B2488" s="325" t="s">
        <v>144</v>
      </c>
      <c r="C2488" s="325" t="s">
        <v>123</v>
      </c>
      <c r="D2488" s="325" t="s">
        <v>38</v>
      </c>
      <c r="E2488" s="325" t="s">
        <v>132</v>
      </c>
      <c r="F2488" s="325" t="s">
        <v>133</v>
      </c>
      <c r="G2488" s="325">
        <v>856</v>
      </c>
      <c r="H2488" s="325" t="s">
        <v>249</v>
      </c>
      <c r="I2488" s="325" t="s">
        <v>250</v>
      </c>
      <c r="J2488" s="325" t="str">
        <f t="shared" si="76"/>
        <v>CharLeicesterRoleMiddle managerRoleMiddle manager</v>
      </c>
      <c r="K2488" s="325" t="s">
        <v>486</v>
      </c>
      <c r="L2488" s="325" t="s">
        <v>489</v>
      </c>
      <c r="M2488" s="325" t="str">
        <f t="shared" si="77"/>
        <v>RoleMiddle manager</v>
      </c>
      <c r="N2488" s="325">
        <v>9</v>
      </c>
      <c r="O2488" s="325">
        <v>5.4</v>
      </c>
      <c r="P2488" s="325">
        <v>9</v>
      </c>
      <c r="Q2488" s="325">
        <v>4.9000000000000004</v>
      </c>
    </row>
    <row r="2489" spans="1:17" x14ac:dyDescent="0.25">
      <c r="A2489" s="325">
        <v>201718</v>
      </c>
      <c r="B2489" s="325" t="s">
        <v>144</v>
      </c>
      <c r="C2489" s="325" t="s">
        <v>123</v>
      </c>
      <c r="D2489" s="325" t="s">
        <v>38</v>
      </c>
      <c r="E2489" s="325" t="s">
        <v>132</v>
      </c>
      <c r="F2489" s="325" t="s">
        <v>133</v>
      </c>
      <c r="G2489" s="325">
        <v>856</v>
      </c>
      <c r="H2489" s="325" t="s">
        <v>249</v>
      </c>
      <c r="I2489" s="325" t="s">
        <v>250</v>
      </c>
      <c r="J2489" s="325" t="str">
        <f t="shared" si="76"/>
        <v>CharLeicesterRoleFirst line managerRoleFirst line manager</v>
      </c>
      <c r="K2489" s="325" t="s">
        <v>486</v>
      </c>
      <c r="L2489" s="325" t="s">
        <v>490</v>
      </c>
      <c r="M2489" s="325" t="str">
        <f t="shared" si="77"/>
        <v>RoleFirst line manager</v>
      </c>
      <c r="N2489" s="325">
        <v>24.5</v>
      </c>
      <c r="O2489" s="325">
        <v>14.7</v>
      </c>
      <c r="P2489" s="325">
        <v>25</v>
      </c>
      <c r="Q2489" s="325">
        <v>13.6</v>
      </c>
    </row>
    <row r="2490" spans="1:17" x14ac:dyDescent="0.25">
      <c r="A2490" s="325">
        <v>201718</v>
      </c>
      <c r="B2490" s="325" t="s">
        <v>144</v>
      </c>
      <c r="C2490" s="325" t="s">
        <v>123</v>
      </c>
      <c r="D2490" s="325" t="s">
        <v>38</v>
      </c>
      <c r="E2490" s="325" t="s">
        <v>132</v>
      </c>
      <c r="F2490" s="325" t="s">
        <v>133</v>
      </c>
      <c r="G2490" s="325">
        <v>856</v>
      </c>
      <c r="H2490" s="325" t="s">
        <v>249</v>
      </c>
      <c r="I2490" s="325" t="s">
        <v>250</v>
      </c>
      <c r="J2490" s="325" t="str">
        <f t="shared" si="76"/>
        <v>CharLeicesterRoleCase holderRoleCase holder</v>
      </c>
      <c r="K2490" s="325" t="s">
        <v>486</v>
      </c>
      <c r="L2490" s="325" t="s">
        <v>491</v>
      </c>
      <c r="M2490" s="325" t="str">
        <f t="shared" si="77"/>
        <v>RoleCase holder</v>
      </c>
      <c r="N2490" s="325">
        <v>64.8</v>
      </c>
      <c r="O2490" s="325">
        <v>38.799999999999997</v>
      </c>
      <c r="P2490" s="325">
        <v>70</v>
      </c>
      <c r="Q2490" s="325">
        <v>38</v>
      </c>
    </row>
    <row r="2491" spans="1:17" x14ac:dyDescent="0.25">
      <c r="A2491" s="325">
        <v>201718</v>
      </c>
      <c r="B2491" s="325" t="s">
        <v>144</v>
      </c>
      <c r="C2491" s="325" t="s">
        <v>123</v>
      </c>
      <c r="D2491" s="325" t="s">
        <v>38</v>
      </c>
      <c r="E2491" s="325" t="s">
        <v>132</v>
      </c>
      <c r="F2491" s="325" t="s">
        <v>133</v>
      </c>
      <c r="G2491" s="325">
        <v>856</v>
      </c>
      <c r="H2491" s="325" t="s">
        <v>249</v>
      </c>
      <c r="I2491" s="325" t="s">
        <v>250</v>
      </c>
      <c r="J2491" s="325" t="str">
        <f t="shared" si="76"/>
        <v>CharLeicesterRoleQualified without casesRoleQualified without cases</v>
      </c>
      <c r="K2491" s="325" t="s">
        <v>486</v>
      </c>
      <c r="L2491" s="325" t="s">
        <v>492</v>
      </c>
      <c r="M2491" s="325" t="str">
        <f t="shared" si="77"/>
        <v>RoleQualified without cases</v>
      </c>
      <c r="N2491" s="325">
        <v>62.3</v>
      </c>
      <c r="O2491" s="325">
        <v>37.299999999999997</v>
      </c>
      <c r="P2491" s="325">
        <v>73</v>
      </c>
      <c r="Q2491" s="325">
        <v>39.700000000000003</v>
      </c>
    </row>
    <row r="2492" spans="1:17" x14ac:dyDescent="0.25">
      <c r="A2492" s="325">
        <v>201718</v>
      </c>
      <c r="B2492" s="325" t="s">
        <v>144</v>
      </c>
      <c r="C2492" s="325" t="s">
        <v>123</v>
      </c>
      <c r="D2492" s="325" t="s">
        <v>38</v>
      </c>
      <c r="E2492" s="325" t="s">
        <v>132</v>
      </c>
      <c r="F2492" s="325" t="s">
        <v>133</v>
      </c>
      <c r="G2492" s="325">
        <v>855</v>
      </c>
      <c r="H2492" s="325" t="s">
        <v>251</v>
      </c>
      <c r="I2492" s="325" t="s">
        <v>252</v>
      </c>
      <c r="J2492" s="325" t="str">
        <f t="shared" si="76"/>
        <v>CharLeicestershireRoleSenior managerRoleSenior manager</v>
      </c>
      <c r="K2492" s="325" t="s">
        <v>486</v>
      </c>
      <c r="L2492" s="325" t="s">
        <v>487</v>
      </c>
      <c r="M2492" s="325" t="str">
        <f t="shared" si="77"/>
        <v>RoleSenior manager</v>
      </c>
      <c r="N2492" s="325">
        <v>6</v>
      </c>
      <c r="O2492" s="325">
        <v>2.6</v>
      </c>
      <c r="P2492" s="325">
        <v>6</v>
      </c>
      <c r="Q2492" s="325">
        <v>2.4</v>
      </c>
    </row>
    <row r="2493" spans="1:17" x14ac:dyDescent="0.25">
      <c r="A2493" s="325">
        <v>201718</v>
      </c>
      <c r="B2493" s="325" t="s">
        <v>144</v>
      </c>
      <c r="C2493" s="325" t="s">
        <v>123</v>
      </c>
      <c r="D2493" s="325" t="s">
        <v>38</v>
      </c>
      <c r="E2493" s="325" t="s">
        <v>132</v>
      </c>
      <c r="F2493" s="325" t="s">
        <v>133</v>
      </c>
      <c r="G2493" s="325">
        <v>855</v>
      </c>
      <c r="H2493" s="325" t="s">
        <v>251</v>
      </c>
      <c r="I2493" s="325" t="s">
        <v>252</v>
      </c>
      <c r="J2493" s="325" t="str">
        <f t="shared" si="76"/>
        <v>CharLeicestershireRoleSenior practitionerRoleSenior practitioner</v>
      </c>
      <c r="K2493" s="325" t="s">
        <v>486</v>
      </c>
      <c r="L2493" s="325" t="s">
        <v>488</v>
      </c>
      <c r="M2493" s="325" t="str">
        <f t="shared" si="77"/>
        <v>RoleSenior practitioner</v>
      </c>
      <c r="N2493" s="325">
        <v>55.7</v>
      </c>
      <c r="O2493" s="325">
        <v>24.4</v>
      </c>
      <c r="P2493" s="325">
        <v>63</v>
      </c>
      <c r="Q2493" s="325">
        <v>25.1</v>
      </c>
    </row>
    <row r="2494" spans="1:17" x14ac:dyDescent="0.25">
      <c r="A2494" s="325">
        <v>201718</v>
      </c>
      <c r="B2494" s="325" t="s">
        <v>144</v>
      </c>
      <c r="C2494" s="325" t="s">
        <v>123</v>
      </c>
      <c r="D2494" s="325" t="s">
        <v>38</v>
      </c>
      <c r="E2494" s="325" t="s">
        <v>132</v>
      </c>
      <c r="F2494" s="325" t="s">
        <v>133</v>
      </c>
      <c r="G2494" s="325">
        <v>855</v>
      </c>
      <c r="H2494" s="325" t="s">
        <v>251</v>
      </c>
      <c r="I2494" s="325" t="s">
        <v>252</v>
      </c>
      <c r="J2494" s="325" t="str">
        <f t="shared" si="76"/>
        <v>CharLeicestershireRoleMiddle managerRoleMiddle manager</v>
      </c>
      <c r="K2494" s="325" t="s">
        <v>486</v>
      </c>
      <c r="L2494" s="325" t="s">
        <v>489</v>
      </c>
      <c r="M2494" s="325" t="str">
        <f t="shared" si="77"/>
        <v>RoleMiddle manager</v>
      </c>
      <c r="N2494" s="325">
        <v>10</v>
      </c>
      <c r="O2494" s="325">
        <v>4.4000000000000004</v>
      </c>
      <c r="P2494" s="325">
        <v>10</v>
      </c>
      <c r="Q2494" s="325">
        <v>4</v>
      </c>
    </row>
    <row r="2495" spans="1:17" x14ac:dyDescent="0.25">
      <c r="A2495" s="325">
        <v>201718</v>
      </c>
      <c r="B2495" s="325" t="s">
        <v>144</v>
      </c>
      <c r="C2495" s="325" t="s">
        <v>123</v>
      </c>
      <c r="D2495" s="325" t="s">
        <v>38</v>
      </c>
      <c r="E2495" s="325" t="s">
        <v>132</v>
      </c>
      <c r="F2495" s="325" t="s">
        <v>133</v>
      </c>
      <c r="G2495" s="325">
        <v>855</v>
      </c>
      <c r="H2495" s="325" t="s">
        <v>251</v>
      </c>
      <c r="I2495" s="325" t="s">
        <v>252</v>
      </c>
      <c r="J2495" s="325" t="str">
        <f t="shared" si="76"/>
        <v>CharLeicestershireRoleFirst line managerRoleFirst line manager</v>
      </c>
      <c r="K2495" s="325" t="s">
        <v>486</v>
      </c>
      <c r="L2495" s="325" t="s">
        <v>490</v>
      </c>
      <c r="M2495" s="325" t="str">
        <f t="shared" si="77"/>
        <v>RoleFirst line manager</v>
      </c>
      <c r="N2495" s="325">
        <v>34.299999999999997</v>
      </c>
      <c r="O2495" s="325">
        <v>15</v>
      </c>
      <c r="P2495" s="325">
        <v>36</v>
      </c>
      <c r="Q2495" s="325">
        <v>14.3</v>
      </c>
    </row>
    <row r="2496" spans="1:17" x14ac:dyDescent="0.25">
      <c r="A2496" s="325">
        <v>201718</v>
      </c>
      <c r="B2496" s="325" t="s">
        <v>144</v>
      </c>
      <c r="C2496" s="325" t="s">
        <v>123</v>
      </c>
      <c r="D2496" s="325" t="s">
        <v>38</v>
      </c>
      <c r="E2496" s="325" t="s">
        <v>132</v>
      </c>
      <c r="F2496" s="325" t="s">
        <v>133</v>
      </c>
      <c r="G2496" s="325">
        <v>855</v>
      </c>
      <c r="H2496" s="325" t="s">
        <v>251</v>
      </c>
      <c r="I2496" s="325" t="s">
        <v>252</v>
      </c>
      <c r="J2496" s="325" t="str">
        <f t="shared" si="76"/>
        <v>CharLeicestershireRoleCase holderRoleCase holder</v>
      </c>
      <c r="K2496" s="325" t="s">
        <v>486</v>
      </c>
      <c r="L2496" s="325" t="s">
        <v>491</v>
      </c>
      <c r="M2496" s="325" t="str">
        <f t="shared" si="77"/>
        <v>RoleCase holder</v>
      </c>
      <c r="N2496" s="325">
        <v>99</v>
      </c>
      <c r="O2496" s="325">
        <v>43.4</v>
      </c>
      <c r="P2496" s="325">
        <v>111</v>
      </c>
      <c r="Q2496" s="325">
        <v>44.2</v>
      </c>
    </row>
    <row r="2497" spans="1:17" x14ac:dyDescent="0.25">
      <c r="A2497" s="325">
        <v>201718</v>
      </c>
      <c r="B2497" s="325" t="s">
        <v>144</v>
      </c>
      <c r="C2497" s="325" t="s">
        <v>123</v>
      </c>
      <c r="D2497" s="325" t="s">
        <v>38</v>
      </c>
      <c r="E2497" s="325" t="s">
        <v>132</v>
      </c>
      <c r="F2497" s="325" t="s">
        <v>133</v>
      </c>
      <c r="G2497" s="325">
        <v>855</v>
      </c>
      <c r="H2497" s="325" t="s">
        <v>251</v>
      </c>
      <c r="I2497" s="325" t="s">
        <v>252</v>
      </c>
      <c r="J2497" s="325" t="str">
        <f t="shared" si="76"/>
        <v>CharLeicestershireRoleQualified without casesRoleQualified without cases</v>
      </c>
      <c r="K2497" s="325" t="s">
        <v>486</v>
      </c>
      <c r="L2497" s="325" t="s">
        <v>492</v>
      </c>
      <c r="M2497" s="325" t="str">
        <f t="shared" si="77"/>
        <v>RoleQualified without cases</v>
      </c>
      <c r="N2497" s="325">
        <v>23.1</v>
      </c>
      <c r="O2497" s="325">
        <v>10.1</v>
      </c>
      <c r="P2497" s="325">
        <v>25</v>
      </c>
      <c r="Q2497" s="325">
        <v>10</v>
      </c>
    </row>
    <row r="2498" spans="1:17" x14ac:dyDescent="0.25">
      <c r="A2498" s="325">
        <v>201718</v>
      </c>
      <c r="B2498" s="325" t="s">
        <v>144</v>
      </c>
      <c r="C2498" s="325" t="s">
        <v>123</v>
      </c>
      <c r="D2498" s="325" t="s">
        <v>38</v>
      </c>
      <c r="E2498" s="325" t="s">
        <v>132</v>
      </c>
      <c r="F2498" s="325" t="s">
        <v>133</v>
      </c>
      <c r="G2498" s="325">
        <v>925</v>
      </c>
      <c r="H2498" s="325" t="s">
        <v>253</v>
      </c>
      <c r="I2498" s="325" t="s">
        <v>254</v>
      </c>
      <c r="J2498" s="325" t="str">
        <f t="shared" si="76"/>
        <v>CharLincolnshireRoleSenior managerRoleSenior manager</v>
      </c>
      <c r="K2498" s="325" t="s">
        <v>486</v>
      </c>
      <c r="L2498" s="325" t="s">
        <v>487</v>
      </c>
      <c r="M2498" s="325" t="str">
        <f t="shared" si="77"/>
        <v>RoleSenior manager</v>
      </c>
      <c r="N2498" s="325">
        <v>4</v>
      </c>
      <c r="O2498" s="325">
        <v>1.3</v>
      </c>
      <c r="P2498" s="325">
        <v>4</v>
      </c>
      <c r="Q2498" s="325">
        <v>1.2</v>
      </c>
    </row>
    <row r="2499" spans="1:17" x14ac:dyDescent="0.25">
      <c r="A2499" s="325">
        <v>201718</v>
      </c>
      <c r="B2499" s="325" t="s">
        <v>144</v>
      </c>
      <c r="C2499" s="325" t="s">
        <v>123</v>
      </c>
      <c r="D2499" s="325" t="s">
        <v>38</v>
      </c>
      <c r="E2499" s="325" t="s">
        <v>132</v>
      </c>
      <c r="F2499" s="325" t="s">
        <v>133</v>
      </c>
      <c r="G2499" s="325">
        <v>925</v>
      </c>
      <c r="H2499" s="325" t="s">
        <v>253</v>
      </c>
      <c r="I2499" s="325" t="s">
        <v>254</v>
      </c>
      <c r="J2499" s="325" t="str">
        <f t="shared" ref="J2499:J2562" si="78">CONCATENATE("Char",I2499,K2499,L2499,M2499)</f>
        <v>CharLincolnshireRoleSenior practitionerRoleSenior practitioner</v>
      </c>
      <c r="K2499" s="325" t="s">
        <v>486</v>
      </c>
      <c r="L2499" s="325" t="s">
        <v>488</v>
      </c>
      <c r="M2499" s="325" t="str">
        <f t="shared" ref="M2499:M2562" si="79">CONCATENATE(K2499,L2499,)</f>
        <v>RoleSenior practitioner</v>
      </c>
      <c r="N2499" s="325">
        <v>50</v>
      </c>
      <c r="O2499" s="325">
        <v>15.6</v>
      </c>
      <c r="P2499" s="325">
        <v>52</v>
      </c>
      <c r="Q2499" s="325">
        <v>15.8</v>
      </c>
    </row>
    <row r="2500" spans="1:17" x14ac:dyDescent="0.25">
      <c r="A2500" s="325">
        <v>201718</v>
      </c>
      <c r="B2500" s="325" t="s">
        <v>144</v>
      </c>
      <c r="C2500" s="325" t="s">
        <v>123</v>
      </c>
      <c r="D2500" s="325" t="s">
        <v>38</v>
      </c>
      <c r="E2500" s="325" t="s">
        <v>132</v>
      </c>
      <c r="F2500" s="325" t="s">
        <v>133</v>
      </c>
      <c r="G2500" s="325">
        <v>925</v>
      </c>
      <c r="H2500" s="325" t="s">
        <v>253</v>
      </c>
      <c r="I2500" s="325" t="s">
        <v>254</v>
      </c>
      <c r="J2500" s="325" t="str">
        <f t="shared" si="78"/>
        <v>CharLincolnshireRoleMiddle managerRoleMiddle manager</v>
      </c>
      <c r="K2500" s="325" t="s">
        <v>486</v>
      </c>
      <c r="L2500" s="325" t="s">
        <v>489</v>
      </c>
      <c r="M2500" s="325" t="str">
        <f t="shared" si="79"/>
        <v>RoleMiddle manager</v>
      </c>
      <c r="N2500" s="325">
        <v>6</v>
      </c>
      <c r="O2500" s="325">
        <v>1.9</v>
      </c>
      <c r="P2500" s="325">
        <v>6</v>
      </c>
      <c r="Q2500" s="325">
        <v>1.8</v>
      </c>
    </row>
    <row r="2501" spans="1:17" x14ac:dyDescent="0.25">
      <c r="A2501" s="325">
        <v>201718</v>
      </c>
      <c r="B2501" s="325" t="s">
        <v>144</v>
      </c>
      <c r="C2501" s="325" t="s">
        <v>123</v>
      </c>
      <c r="D2501" s="325" t="s">
        <v>38</v>
      </c>
      <c r="E2501" s="325" t="s">
        <v>132</v>
      </c>
      <c r="F2501" s="325" t="s">
        <v>133</v>
      </c>
      <c r="G2501" s="325">
        <v>925</v>
      </c>
      <c r="H2501" s="325" t="s">
        <v>253</v>
      </c>
      <c r="I2501" s="325" t="s">
        <v>254</v>
      </c>
      <c r="J2501" s="325" t="str">
        <f t="shared" si="78"/>
        <v>CharLincolnshireRoleFirst line managerRoleFirst line manager</v>
      </c>
      <c r="K2501" s="325" t="s">
        <v>486</v>
      </c>
      <c r="L2501" s="325" t="s">
        <v>490</v>
      </c>
      <c r="M2501" s="325" t="str">
        <f t="shared" si="79"/>
        <v>RoleFirst line manager</v>
      </c>
      <c r="N2501" s="325">
        <v>62.8</v>
      </c>
      <c r="O2501" s="325">
        <v>19.7</v>
      </c>
      <c r="P2501" s="325">
        <v>64</v>
      </c>
      <c r="Q2501" s="325">
        <v>19.5</v>
      </c>
    </row>
    <row r="2502" spans="1:17" x14ac:dyDescent="0.25">
      <c r="A2502" s="325">
        <v>201718</v>
      </c>
      <c r="B2502" s="325" t="s">
        <v>144</v>
      </c>
      <c r="C2502" s="325" t="s">
        <v>123</v>
      </c>
      <c r="D2502" s="325" t="s">
        <v>38</v>
      </c>
      <c r="E2502" s="325" t="s">
        <v>132</v>
      </c>
      <c r="F2502" s="325" t="s">
        <v>133</v>
      </c>
      <c r="G2502" s="325">
        <v>925</v>
      </c>
      <c r="H2502" s="325" t="s">
        <v>253</v>
      </c>
      <c r="I2502" s="325" t="s">
        <v>254</v>
      </c>
      <c r="J2502" s="325" t="str">
        <f t="shared" si="78"/>
        <v>CharLincolnshireRoleCase holderRoleCase holder</v>
      </c>
      <c r="K2502" s="325" t="s">
        <v>486</v>
      </c>
      <c r="L2502" s="325" t="s">
        <v>491</v>
      </c>
      <c r="M2502" s="325" t="str">
        <f t="shared" si="79"/>
        <v>RoleCase holder</v>
      </c>
      <c r="N2502" s="325">
        <v>167.3</v>
      </c>
      <c r="O2502" s="325">
        <v>52.4</v>
      </c>
      <c r="P2502" s="325">
        <v>172</v>
      </c>
      <c r="Q2502" s="325">
        <v>52.3</v>
      </c>
    </row>
    <row r="2503" spans="1:17" x14ac:dyDescent="0.25">
      <c r="A2503" s="325">
        <v>201718</v>
      </c>
      <c r="B2503" s="325" t="s">
        <v>144</v>
      </c>
      <c r="C2503" s="325" t="s">
        <v>123</v>
      </c>
      <c r="D2503" s="325" t="s">
        <v>38</v>
      </c>
      <c r="E2503" s="325" t="s">
        <v>132</v>
      </c>
      <c r="F2503" s="325" t="s">
        <v>133</v>
      </c>
      <c r="G2503" s="325">
        <v>925</v>
      </c>
      <c r="H2503" s="325" t="s">
        <v>253</v>
      </c>
      <c r="I2503" s="325" t="s">
        <v>254</v>
      </c>
      <c r="J2503" s="325" t="str">
        <f t="shared" si="78"/>
        <v>CharLincolnshireRoleQualified without casesRoleQualified without cases</v>
      </c>
      <c r="K2503" s="325" t="s">
        <v>486</v>
      </c>
      <c r="L2503" s="325" t="s">
        <v>492</v>
      </c>
      <c r="M2503" s="325" t="str">
        <f t="shared" si="79"/>
        <v>RoleQualified without cases</v>
      </c>
      <c r="N2503" s="325">
        <v>29.4</v>
      </c>
      <c r="O2503" s="325">
        <v>9.1999999999999993</v>
      </c>
      <c r="P2503" s="325">
        <v>31</v>
      </c>
      <c r="Q2503" s="325">
        <v>9.4</v>
      </c>
    </row>
    <row r="2504" spans="1:17" x14ac:dyDescent="0.25">
      <c r="A2504" s="325">
        <v>201718</v>
      </c>
      <c r="B2504" s="325" t="s">
        <v>144</v>
      </c>
      <c r="C2504" s="325" t="s">
        <v>123</v>
      </c>
      <c r="D2504" s="325" t="s">
        <v>38</v>
      </c>
      <c r="E2504" s="325" t="s">
        <v>132</v>
      </c>
      <c r="F2504" s="325" t="s">
        <v>133</v>
      </c>
      <c r="G2504" s="325">
        <v>928</v>
      </c>
      <c r="H2504" s="325" t="s">
        <v>255</v>
      </c>
      <c r="I2504" s="325" t="s">
        <v>256</v>
      </c>
      <c r="J2504" s="325" t="str">
        <f t="shared" si="78"/>
        <v>CharNorthamptonshireRoleSenior managerRoleSenior manager</v>
      </c>
      <c r="K2504" s="325" t="s">
        <v>486</v>
      </c>
      <c r="L2504" s="325" t="s">
        <v>487</v>
      </c>
      <c r="M2504" s="325" t="str">
        <f t="shared" si="79"/>
        <v>RoleSenior manager</v>
      </c>
      <c r="N2504" s="325">
        <v>4</v>
      </c>
      <c r="O2504" s="325">
        <v>1.3</v>
      </c>
      <c r="P2504" s="325">
        <v>4</v>
      </c>
      <c r="Q2504" s="325">
        <v>1.2</v>
      </c>
    </row>
    <row r="2505" spans="1:17" x14ac:dyDescent="0.25">
      <c r="A2505" s="325">
        <v>201718</v>
      </c>
      <c r="B2505" s="325" t="s">
        <v>144</v>
      </c>
      <c r="C2505" s="325" t="s">
        <v>123</v>
      </c>
      <c r="D2505" s="325" t="s">
        <v>38</v>
      </c>
      <c r="E2505" s="325" t="s">
        <v>132</v>
      </c>
      <c r="F2505" s="325" t="s">
        <v>133</v>
      </c>
      <c r="G2505" s="325">
        <v>928</v>
      </c>
      <c r="H2505" s="325" t="s">
        <v>255</v>
      </c>
      <c r="I2505" s="325" t="s">
        <v>256</v>
      </c>
      <c r="J2505" s="325" t="str">
        <f t="shared" si="78"/>
        <v>CharNorthamptonshireRoleSenior practitionerRoleSenior practitioner</v>
      </c>
      <c r="K2505" s="325" t="s">
        <v>486</v>
      </c>
      <c r="L2505" s="325" t="s">
        <v>488</v>
      </c>
      <c r="M2505" s="325" t="str">
        <f t="shared" si="79"/>
        <v>RoleSenior practitioner</v>
      </c>
      <c r="N2505" s="325">
        <v>50.4</v>
      </c>
      <c r="O2505" s="325">
        <v>16.399999999999999</v>
      </c>
      <c r="P2505" s="325">
        <v>58</v>
      </c>
      <c r="Q2505" s="325">
        <v>17.8</v>
      </c>
    </row>
    <row r="2506" spans="1:17" x14ac:dyDescent="0.25">
      <c r="A2506" s="325">
        <v>201718</v>
      </c>
      <c r="B2506" s="325" t="s">
        <v>144</v>
      </c>
      <c r="C2506" s="325" t="s">
        <v>123</v>
      </c>
      <c r="D2506" s="325" t="s">
        <v>38</v>
      </c>
      <c r="E2506" s="325" t="s">
        <v>132</v>
      </c>
      <c r="F2506" s="325" t="s">
        <v>133</v>
      </c>
      <c r="G2506" s="325">
        <v>928</v>
      </c>
      <c r="H2506" s="325" t="s">
        <v>255</v>
      </c>
      <c r="I2506" s="325" t="s">
        <v>256</v>
      </c>
      <c r="J2506" s="325" t="str">
        <f t="shared" si="78"/>
        <v>CharNorthamptonshireRoleMiddle managerRoleMiddle manager</v>
      </c>
      <c r="K2506" s="325" t="s">
        <v>486</v>
      </c>
      <c r="L2506" s="325" t="s">
        <v>489</v>
      </c>
      <c r="M2506" s="325" t="str">
        <f t="shared" si="79"/>
        <v>RoleMiddle manager</v>
      </c>
      <c r="N2506" s="325">
        <v>8</v>
      </c>
      <c r="O2506" s="325">
        <v>2.6</v>
      </c>
      <c r="P2506" s="325">
        <v>8</v>
      </c>
      <c r="Q2506" s="325">
        <v>2.5</v>
      </c>
    </row>
    <row r="2507" spans="1:17" x14ac:dyDescent="0.25">
      <c r="A2507" s="325">
        <v>201718</v>
      </c>
      <c r="B2507" s="325" t="s">
        <v>144</v>
      </c>
      <c r="C2507" s="325" t="s">
        <v>123</v>
      </c>
      <c r="D2507" s="325" t="s">
        <v>38</v>
      </c>
      <c r="E2507" s="325" t="s">
        <v>132</v>
      </c>
      <c r="F2507" s="325" t="s">
        <v>133</v>
      </c>
      <c r="G2507" s="325">
        <v>928</v>
      </c>
      <c r="H2507" s="325" t="s">
        <v>255</v>
      </c>
      <c r="I2507" s="325" t="s">
        <v>256</v>
      </c>
      <c r="J2507" s="325" t="str">
        <f t="shared" si="78"/>
        <v>CharNorthamptonshireRoleFirst line managerRoleFirst line manager</v>
      </c>
      <c r="K2507" s="325" t="s">
        <v>486</v>
      </c>
      <c r="L2507" s="325" t="s">
        <v>490</v>
      </c>
      <c r="M2507" s="325" t="str">
        <f t="shared" si="79"/>
        <v>RoleFirst line manager</v>
      </c>
      <c r="N2507" s="325">
        <v>29</v>
      </c>
      <c r="O2507" s="325">
        <v>9.4</v>
      </c>
      <c r="P2507" s="325">
        <v>29</v>
      </c>
      <c r="Q2507" s="325">
        <v>8.9</v>
      </c>
    </row>
    <row r="2508" spans="1:17" x14ac:dyDescent="0.25">
      <c r="A2508" s="325">
        <v>201718</v>
      </c>
      <c r="B2508" s="325" t="s">
        <v>144</v>
      </c>
      <c r="C2508" s="325" t="s">
        <v>123</v>
      </c>
      <c r="D2508" s="325" t="s">
        <v>38</v>
      </c>
      <c r="E2508" s="325" t="s">
        <v>132</v>
      </c>
      <c r="F2508" s="325" t="s">
        <v>133</v>
      </c>
      <c r="G2508" s="325">
        <v>928</v>
      </c>
      <c r="H2508" s="325" t="s">
        <v>255</v>
      </c>
      <c r="I2508" s="325" t="s">
        <v>256</v>
      </c>
      <c r="J2508" s="325" t="str">
        <f t="shared" si="78"/>
        <v>CharNorthamptonshireRoleCase holderRoleCase holder</v>
      </c>
      <c r="K2508" s="325" t="s">
        <v>486</v>
      </c>
      <c r="L2508" s="325" t="s">
        <v>491</v>
      </c>
      <c r="M2508" s="325" t="str">
        <f t="shared" si="79"/>
        <v>RoleCase holder</v>
      </c>
      <c r="N2508" s="325">
        <v>114.2</v>
      </c>
      <c r="O2508" s="325">
        <v>37.200000000000003</v>
      </c>
      <c r="P2508" s="325">
        <v>118</v>
      </c>
      <c r="Q2508" s="325">
        <v>36.200000000000003</v>
      </c>
    </row>
    <row r="2509" spans="1:17" x14ac:dyDescent="0.25">
      <c r="A2509" s="325">
        <v>201718</v>
      </c>
      <c r="B2509" s="325" t="s">
        <v>144</v>
      </c>
      <c r="C2509" s="325" t="s">
        <v>123</v>
      </c>
      <c r="D2509" s="325" t="s">
        <v>38</v>
      </c>
      <c r="E2509" s="325" t="s">
        <v>132</v>
      </c>
      <c r="F2509" s="325" t="s">
        <v>133</v>
      </c>
      <c r="G2509" s="325">
        <v>928</v>
      </c>
      <c r="H2509" s="325" t="s">
        <v>255</v>
      </c>
      <c r="I2509" s="325" t="s">
        <v>256</v>
      </c>
      <c r="J2509" s="325" t="str">
        <f t="shared" si="78"/>
        <v>CharNorthamptonshireRoleQualified without casesRoleQualified without cases</v>
      </c>
      <c r="K2509" s="325" t="s">
        <v>486</v>
      </c>
      <c r="L2509" s="325" t="s">
        <v>492</v>
      </c>
      <c r="M2509" s="325" t="str">
        <f t="shared" si="79"/>
        <v>RoleQualified without cases</v>
      </c>
      <c r="N2509" s="325">
        <v>101.5</v>
      </c>
      <c r="O2509" s="325">
        <v>33.1</v>
      </c>
      <c r="P2509" s="325">
        <v>109</v>
      </c>
      <c r="Q2509" s="325">
        <v>33.4</v>
      </c>
    </row>
    <row r="2510" spans="1:17" x14ac:dyDescent="0.25">
      <c r="A2510" s="325">
        <v>201718</v>
      </c>
      <c r="B2510" s="325" t="s">
        <v>144</v>
      </c>
      <c r="C2510" s="325" t="s">
        <v>123</v>
      </c>
      <c r="D2510" s="325" t="s">
        <v>38</v>
      </c>
      <c r="E2510" s="325" t="s">
        <v>132</v>
      </c>
      <c r="F2510" s="325" t="s">
        <v>133</v>
      </c>
      <c r="G2510" s="325">
        <v>892</v>
      </c>
      <c r="H2510" s="325" t="s">
        <v>257</v>
      </c>
      <c r="I2510" s="325" t="s">
        <v>258</v>
      </c>
      <c r="J2510" s="325" t="str">
        <f t="shared" si="78"/>
        <v>CharNottinghamRoleSenior managerRoleSenior manager</v>
      </c>
      <c r="K2510" s="325" t="s">
        <v>486</v>
      </c>
      <c r="L2510" s="325" t="s">
        <v>487</v>
      </c>
      <c r="M2510" s="325" t="str">
        <f t="shared" si="79"/>
        <v>RoleSenior manager</v>
      </c>
      <c r="N2510" s="325">
        <v>5</v>
      </c>
      <c r="O2510" s="325">
        <v>2.1</v>
      </c>
      <c r="P2510" s="325">
        <v>5</v>
      </c>
      <c r="Q2510" s="325">
        <v>2</v>
      </c>
    </row>
    <row r="2511" spans="1:17" x14ac:dyDescent="0.25">
      <c r="A2511" s="325">
        <v>201718</v>
      </c>
      <c r="B2511" s="325" t="s">
        <v>144</v>
      </c>
      <c r="C2511" s="325" t="s">
        <v>123</v>
      </c>
      <c r="D2511" s="325" t="s">
        <v>38</v>
      </c>
      <c r="E2511" s="325" t="s">
        <v>132</v>
      </c>
      <c r="F2511" s="325" t="s">
        <v>133</v>
      </c>
      <c r="G2511" s="325">
        <v>892</v>
      </c>
      <c r="H2511" s="325" t="s">
        <v>257</v>
      </c>
      <c r="I2511" s="325" t="s">
        <v>258</v>
      </c>
      <c r="J2511" s="325" t="str">
        <f t="shared" si="78"/>
        <v>CharNottinghamRoleSenior practitionerRoleSenior practitioner</v>
      </c>
      <c r="K2511" s="325" t="s">
        <v>486</v>
      </c>
      <c r="L2511" s="325" t="s">
        <v>488</v>
      </c>
      <c r="M2511" s="325" t="str">
        <f t="shared" si="79"/>
        <v>RoleSenior practitioner</v>
      </c>
      <c r="N2511" s="325">
        <v>21.3</v>
      </c>
      <c r="O2511" s="325">
        <v>8.9</v>
      </c>
      <c r="P2511" s="325">
        <v>23</v>
      </c>
      <c r="Q2511" s="325">
        <v>9</v>
      </c>
    </row>
    <row r="2512" spans="1:17" x14ac:dyDescent="0.25">
      <c r="A2512" s="325">
        <v>201718</v>
      </c>
      <c r="B2512" s="325" t="s">
        <v>144</v>
      </c>
      <c r="C2512" s="325" t="s">
        <v>123</v>
      </c>
      <c r="D2512" s="325" t="s">
        <v>38</v>
      </c>
      <c r="E2512" s="325" t="s">
        <v>132</v>
      </c>
      <c r="F2512" s="325" t="s">
        <v>133</v>
      </c>
      <c r="G2512" s="325">
        <v>892</v>
      </c>
      <c r="H2512" s="325" t="s">
        <v>257</v>
      </c>
      <c r="I2512" s="325" t="s">
        <v>258</v>
      </c>
      <c r="J2512" s="325" t="str">
        <f t="shared" si="78"/>
        <v>CharNottinghamRoleMiddle managerRoleMiddle manager</v>
      </c>
      <c r="K2512" s="325" t="s">
        <v>486</v>
      </c>
      <c r="L2512" s="325" t="s">
        <v>489</v>
      </c>
      <c r="M2512" s="325" t="str">
        <f t="shared" si="79"/>
        <v>RoleMiddle manager</v>
      </c>
      <c r="N2512" s="325">
        <v>10</v>
      </c>
      <c r="O2512" s="325">
        <v>4.2</v>
      </c>
      <c r="P2512" s="325">
        <v>10</v>
      </c>
      <c r="Q2512" s="325">
        <v>3.9</v>
      </c>
    </row>
    <row r="2513" spans="1:17" x14ac:dyDescent="0.25">
      <c r="A2513" s="325">
        <v>201718</v>
      </c>
      <c r="B2513" s="325" t="s">
        <v>144</v>
      </c>
      <c r="C2513" s="325" t="s">
        <v>123</v>
      </c>
      <c r="D2513" s="325" t="s">
        <v>38</v>
      </c>
      <c r="E2513" s="325" t="s">
        <v>132</v>
      </c>
      <c r="F2513" s="325" t="s">
        <v>133</v>
      </c>
      <c r="G2513" s="325">
        <v>892</v>
      </c>
      <c r="H2513" s="325" t="s">
        <v>257</v>
      </c>
      <c r="I2513" s="325" t="s">
        <v>258</v>
      </c>
      <c r="J2513" s="325" t="str">
        <f t="shared" si="78"/>
        <v>CharNottinghamRoleFirst line managerRoleFirst line manager</v>
      </c>
      <c r="K2513" s="325" t="s">
        <v>486</v>
      </c>
      <c r="L2513" s="325" t="s">
        <v>490</v>
      </c>
      <c r="M2513" s="325" t="str">
        <f t="shared" si="79"/>
        <v>RoleFirst line manager</v>
      </c>
      <c r="N2513" s="325">
        <v>34</v>
      </c>
      <c r="O2513" s="325">
        <v>14.3</v>
      </c>
      <c r="P2513" s="325">
        <v>34</v>
      </c>
      <c r="Q2513" s="325">
        <v>13.3</v>
      </c>
    </row>
    <row r="2514" spans="1:17" x14ac:dyDescent="0.25">
      <c r="A2514" s="325">
        <v>201718</v>
      </c>
      <c r="B2514" s="325" t="s">
        <v>144</v>
      </c>
      <c r="C2514" s="325" t="s">
        <v>123</v>
      </c>
      <c r="D2514" s="325" t="s">
        <v>38</v>
      </c>
      <c r="E2514" s="325" t="s">
        <v>132</v>
      </c>
      <c r="F2514" s="325" t="s">
        <v>133</v>
      </c>
      <c r="G2514" s="325">
        <v>892</v>
      </c>
      <c r="H2514" s="325" t="s">
        <v>257</v>
      </c>
      <c r="I2514" s="325" t="s">
        <v>258</v>
      </c>
      <c r="J2514" s="325" t="str">
        <f t="shared" si="78"/>
        <v>CharNottinghamRoleCase holderRoleCase holder</v>
      </c>
      <c r="K2514" s="325" t="s">
        <v>486</v>
      </c>
      <c r="L2514" s="325" t="s">
        <v>491</v>
      </c>
      <c r="M2514" s="325" t="str">
        <f t="shared" si="79"/>
        <v>RoleCase holder</v>
      </c>
      <c r="N2514" s="325">
        <v>111.2</v>
      </c>
      <c r="O2514" s="325">
        <v>46.7</v>
      </c>
      <c r="P2514" s="325">
        <v>120</v>
      </c>
      <c r="Q2514" s="325">
        <v>47.1</v>
      </c>
    </row>
    <row r="2515" spans="1:17" x14ac:dyDescent="0.25">
      <c r="A2515" s="325">
        <v>201718</v>
      </c>
      <c r="B2515" s="325" t="s">
        <v>144</v>
      </c>
      <c r="C2515" s="325" t="s">
        <v>123</v>
      </c>
      <c r="D2515" s="325" t="s">
        <v>38</v>
      </c>
      <c r="E2515" s="325" t="s">
        <v>132</v>
      </c>
      <c r="F2515" s="325" t="s">
        <v>133</v>
      </c>
      <c r="G2515" s="325">
        <v>892</v>
      </c>
      <c r="H2515" s="325" t="s">
        <v>257</v>
      </c>
      <c r="I2515" s="325" t="s">
        <v>258</v>
      </c>
      <c r="J2515" s="325" t="str">
        <f t="shared" si="78"/>
        <v>CharNottinghamRoleQualified without casesRoleQualified without cases</v>
      </c>
      <c r="K2515" s="325" t="s">
        <v>486</v>
      </c>
      <c r="L2515" s="325" t="s">
        <v>492</v>
      </c>
      <c r="M2515" s="325" t="str">
        <f t="shared" si="79"/>
        <v>RoleQualified without cases</v>
      </c>
      <c r="N2515" s="325">
        <v>56.5</v>
      </c>
      <c r="O2515" s="325">
        <v>23.7</v>
      </c>
      <c r="P2515" s="325">
        <v>63</v>
      </c>
      <c r="Q2515" s="325">
        <v>24.7</v>
      </c>
    </row>
    <row r="2516" spans="1:17" x14ac:dyDescent="0.25">
      <c r="A2516" s="325">
        <v>201718</v>
      </c>
      <c r="B2516" s="325" t="s">
        <v>144</v>
      </c>
      <c r="C2516" s="325" t="s">
        <v>123</v>
      </c>
      <c r="D2516" s="325" t="s">
        <v>38</v>
      </c>
      <c r="E2516" s="325" t="s">
        <v>132</v>
      </c>
      <c r="F2516" s="325" t="s">
        <v>133</v>
      </c>
      <c r="G2516" s="325">
        <v>891</v>
      </c>
      <c r="H2516" s="325" t="s">
        <v>259</v>
      </c>
      <c r="I2516" s="325" t="s">
        <v>260</v>
      </c>
      <c r="J2516" s="325" t="str">
        <f t="shared" si="78"/>
        <v>CharNottinghamshireRoleSenior managerRoleSenior manager</v>
      </c>
      <c r="K2516" s="325" t="s">
        <v>486</v>
      </c>
      <c r="L2516" s="325" t="s">
        <v>487</v>
      </c>
      <c r="M2516" s="325" t="str">
        <f t="shared" si="79"/>
        <v>RoleSenior manager</v>
      </c>
      <c r="N2516" s="325">
        <v>6.1</v>
      </c>
      <c r="O2516" s="325">
        <v>1.4</v>
      </c>
      <c r="P2516" s="325">
        <v>7</v>
      </c>
      <c r="Q2516" s="325">
        <v>1.4</v>
      </c>
    </row>
    <row r="2517" spans="1:17" x14ac:dyDescent="0.25">
      <c r="A2517" s="325">
        <v>201718</v>
      </c>
      <c r="B2517" s="325" t="s">
        <v>144</v>
      </c>
      <c r="C2517" s="325" t="s">
        <v>123</v>
      </c>
      <c r="D2517" s="325" t="s">
        <v>38</v>
      </c>
      <c r="E2517" s="325" t="s">
        <v>132</v>
      </c>
      <c r="F2517" s="325" t="s">
        <v>133</v>
      </c>
      <c r="G2517" s="325">
        <v>891</v>
      </c>
      <c r="H2517" s="325" t="s">
        <v>259</v>
      </c>
      <c r="I2517" s="325" t="s">
        <v>260</v>
      </c>
      <c r="J2517" s="325" t="str">
        <f t="shared" si="78"/>
        <v>CharNottinghamshireRoleSenior practitionerRoleSenior practitioner</v>
      </c>
      <c r="K2517" s="325" t="s">
        <v>486</v>
      </c>
      <c r="L2517" s="325" t="s">
        <v>488</v>
      </c>
      <c r="M2517" s="325" t="str">
        <f t="shared" si="79"/>
        <v>RoleSenior practitioner</v>
      </c>
      <c r="N2517" s="325">
        <v>24.6</v>
      </c>
      <c r="O2517" s="325">
        <v>5.7</v>
      </c>
      <c r="P2517" s="325">
        <v>29</v>
      </c>
      <c r="Q2517" s="325">
        <v>6</v>
      </c>
    </row>
    <row r="2518" spans="1:17" x14ac:dyDescent="0.25">
      <c r="A2518" s="325">
        <v>201718</v>
      </c>
      <c r="B2518" s="325" t="s">
        <v>144</v>
      </c>
      <c r="C2518" s="325" t="s">
        <v>123</v>
      </c>
      <c r="D2518" s="325" t="s">
        <v>38</v>
      </c>
      <c r="E2518" s="325" t="s">
        <v>132</v>
      </c>
      <c r="F2518" s="325" t="s">
        <v>133</v>
      </c>
      <c r="G2518" s="325">
        <v>891</v>
      </c>
      <c r="H2518" s="325" t="s">
        <v>259</v>
      </c>
      <c r="I2518" s="325" t="s">
        <v>260</v>
      </c>
      <c r="J2518" s="325" t="str">
        <f t="shared" si="78"/>
        <v>CharNottinghamshireRoleMiddle managerRoleMiddle manager</v>
      </c>
      <c r="K2518" s="325" t="s">
        <v>486</v>
      </c>
      <c r="L2518" s="325" t="s">
        <v>489</v>
      </c>
      <c r="M2518" s="325" t="str">
        <f t="shared" si="79"/>
        <v>RoleMiddle manager</v>
      </c>
      <c r="N2518" s="325">
        <v>21.9</v>
      </c>
      <c r="O2518" s="325">
        <v>5.0999999999999996</v>
      </c>
      <c r="P2518" s="325">
        <v>24</v>
      </c>
      <c r="Q2518" s="325">
        <v>5</v>
      </c>
    </row>
    <row r="2519" spans="1:17" x14ac:dyDescent="0.25">
      <c r="A2519" s="325">
        <v>201718</v>
      </c>
      <c r="B2519" s="325" t="s">
        <v>144</v>
      </c>
      <c r="C2519" s="325" t="s">
        <v>123</v>
      </c>
      <c r="D2519" s="325" t="s">
        <v>38</v>
      </c>
      <c r="E2519" s="325" t="s">
        <v>132</v>
      </c>
      <c r="F2519" s="325" t="s">
        <v>133</v>
      </c>
      <c r="G2519" s="325">
        <v>891</v>
      </c>
      <c r="H2519" s="325" t="s">
        <v>259</v>
      </c>
      <c r="I2519" s="325" t="s">
        <v>260</v>
      </c>
      <c r="J2519" s="325" t="str">
        <f t="shared" si="78"/>
        <v>CharNottinghamshireRoleFirst line managerRoleFirst line manager</v>
      </c>
      <c r="K2519" s="325" t="s">
        <v>486</v>
      </c>
      <c r="L2519" s="325" t="s">
        <v>490</v>
      </c>
      <c r="M2519" s="325" t="str">
        <f t="shared" si="79"/>
        <v>RoleFirst line manager</v>
      </c>
      <c r="N2519" s="325">
        <v>56.3</v>
      </c>
      <c r="O2519" s="325">
        <v>13.1</v>
      </c>
      <c r="P2519" s="325">
        <v>63</v>
      </c>
      <c r="Q2519" s="325">
        <v>13</v>
      </c>
    </row>
    <row r="2520" spans="1:17" x14ac:dyDescent="0.25">
      <c r="A2520" s="325">
        <v>201718</v>
      </c>
      <c r="B2520" s="325" t="s">
        <v>144</v>
      </c>
      <c r="C2520" s="325" t="s">
        <v>123</v>
      </c>
      <c r="D2520" s="325" t="s">
        <v>38</v>
      </c>
      <c r="E2520" s="325" t="s">
        <v>132</v>
      </c>
      <c r="F2520" s="325" t="s">
        <v>133</v>
      </c>
      <c r="G2520" s="325">
        <v>891</v>
      </c>
      <c r="H2520" s="325" t="s">
        <v>259</v>
      </c>
      <c r="I2520" s="325" t="s">
        <v>260</v>
      </c>
      <c r="J2520" s="325" t="str">
        <f t="shared" si="78"/>
        <v>CharNottinghamshireRoleCase holderRoleCase holder</v>
      </c>
      <c r="K2520" s="325" t="s">
        <v>486</v>
      </c>
      <c r="L2520" s="325" t="s">
        <v>491</v>
      </c>
      <c r="M2520" s="325" t="str">
        <f t="shared" si="79"/>
        <v>RoleCase holder</v>
      </c>
      <c r="N2520" s="325">
        <v>274.89999999999998</v>
      </c>
      <c r="O2520" s="325">
        <v>63.9</v>
      </c>
      <c r="P2520" s="325">
        <v>309</v>
      </c>
      <c r="Q2520" s="325">
        <v>63.8</v>
      </c>
    </row>
    <row r="2521" spans="1:17" x14ac:dyDescent="0.25">
      <c r="A2521" s="325">
        <v>201718</v>
      </c>
      <c r="B2521" s="325" t="s">
        <v>144</v>
      </c>
      <c r="C2521" s="325" t="s">
        <v>123</v>
      </c>
      <c r="D2521" s="325" t="s">
        <v>38</v>
      </c>
      <c r="E2521" s="325" t="s">
        <v>132</v>
      </c>
      <c r="F2521" s="325" t="s">
        <v>133</v>
      </c>
      <c r="G2521" s="325">
        <v>891</v>
      </c>
      <c r="H2521" s="325" t="s">
        <v>259</v>
      </c>
      <c r="I2521" s="325" t="s">
        <v>260</v>
      </c>
      <c r="J2521" s="325" t="str">
        <f t="shared" si="78"/>
        <v>CharNottinghamshireRoleQualified without casesRoleQualified without cases</v>
      </c>
      <c r="K2521" s="325" t="s">
        <v>486</v>
      </c>
      <c r="L2521" s="325" t="s">
        <v>492</v>
      </c>
      <c r="M2521" s="325" t="str">
        <f t="shared" si="79"/>
        <v>RoleQualified without cases</v>
      </c>
      <c r="N2521" s="325">
        <v>46.6</v>
      </c>
      <c r="O2521" s="325">
        <v>10.8</v>
      </c>
      <c r="P2521" s="325">
        <v>52</v>
      </c>
      <c r="Q2521" s="325">
        <v>10.7</v>
      </c>
    </row>
    <row r="2522" spans="1:17" x14ac:dyDescent="0.25">
      <c r="A2522" s="325">
        <v>201718</v>
      </c>
      <c r="B2522" s="325" t="s">
        <v>144</v>
      </c>
      <c r="C2522" s="325" t="s">
        <v>123</v>
      </c>
      <c r="D2522" s="325" t="s">
        <v>38</v>
      </c>
      <c r="E2522" s="325" t="s">
        <v>132</v>
      </c>
      <c r="F2522" s="325" t="s">
        <v>133</v>
      </c>
      <c r="G2522" s="325">
        <v>857</v>
      </c>
      <c r="H2522" s="325" t="s">
        <v>261</v>
      </c>
      <c r="I2522" s="325" t="s">
        <v>262</v>
      </c>
      <c r="J2522" s="325" t="str">
        <f t="shared" si="78"/>
        <v>CharRutlandRoleSenior managerRoleSenior manager</v>
      </c>
      <c r="K2522" s="325" t="s">
        <v>486</v>
      </c>
      <c r="L2522" s="325" t="s">
        <v>487</v>
      </c>
      <c r="M2522" s="325" t="str">
        <f t="shared" si="79"/>
        <v>RoleSenior manager</v>
      </c>
      <c r="N2522" s="325">
        <v>1</v>
      </c>
      <c r="O2522" s="325">
        <v>4.9000000000000004</v>
      </c>
      <c r="P2522" s="325">
        <v>1</v>
      </c>
      <c r="Q2522" s="325">
        <v>4.3</v>
      </c>
    </row>
    <row r="2523" spans="1:17" x14ac:dyDescent="0.25">
      <c r="A2523" s="325">
        <v>201718</v>
      </c>
      <c r="B2523" s="325" t="s">
        <v>144</v>
      </c>
      <c r="C2523" s="325" t="s">
        <v>123</v>
      </c>
      <c r="D2523" s="325" t="s">
        <v>38</v>
      </c>
      <c r="E2523" s="325" t="s">
        <v>132</v>
      </c>
      <c r="F2523" s="325" t="s">
        <v>133</v>
      </c>
      <c r="G2523" s="325">
        <v>857</v>
      </c>
      <c r="H2523" s="325" t="s">
        <v>261</v>
      </c>
      <c r="I2523" s="325" t="s">
        <v>262</v>
      </c>
      <c r="J2523" s="325" t="str">
        <f t="shared" si="78"/>
        <v>CharRutlandRoleSenior practitionerRoleSenior practitioner</v>
      </c>
      <c r="K2523" s="325" t="s">
        <v>486</v>
      </c>
      <c r="L2523" s="325" t="s">
        <v>488</v>
      </c>
      <c r="M2523" s="325" t="str">
        <f t="shared" si="79"/>
        <v>RoleSenior practitioner</v>
      </c>
      <c r="N2523" s="325">
        <v>1</v>
      </c>
      <c r="O2523" s="325">
        <v>4.9000000000000004</v>
      </c>
      <c r="P2523" s="325">
        <v>1</v>
      </c>
      <c r="Q2523" s="325">
        <v>4.3</v>
      </c>
    </row>
    <row r="2524" spans="1:17" x14ac:dyDescent="0.25">
      <c r="A2524" s="325">
        <v>201718</v>
      </c>
      <c r="B2524" s="325" t="s">
        <v>144</v>
      </c>
      <c r="C2524" s="325" t="s">
        <v>123</v>
      </c>
      <c r="D2524" s="325" t="s">
        <v>38</v>
      </c>
      <c r="E2524" s="325" t="s">
        <v>132</v>
      </c>
      <c r="F2524" s="325" t="s">
        <v>133</v>
      </c>
      <c r="G2524" s="325">
        <v>857</v>
      </c>
      <c r="H2524" s="325" t="s">
        <v>261</v>
      </c>
      <c r="I2524" s="325" t="s">
        <v>262</v>
      </c>
      <c r="J2524" s="325" t="str">
        <f t="shared" si="78"/>
        <v>CharRutlandRoleMiddle managerRoleMiddle manager</v>
      </c>
      <c r="K2524" s="325" t="s">
        <v>486</v>
      </c>
      <c r="L2524" s="325" t="s">
        <v>489</v>
      </c>
      <c r="M2524" s="325" t="str">
        <f t="shared" si="79"/>
        <v>RoleMiddle manager</v>
      </c>
      <c r="N2524" s="325">
        <v>1</v>
      </c>
      <c r="O2524" s="325">
        <v>4.9000000000000004</v>
      </c>
      <c r="P2524" s="325">
        <v>1</v>
      </c>
      <c r="Q2524" s="325">
        <v>4.3</v>
      </c>
    </row>
    <row r="2525" spans="1:17" x14ac:dyDescent="0.25">
      <c r="A2525" s="325">
        <v>201718</v>
      </c>
      <c r="B2525" s="325" t="s">
        <v>144</v>
      </c>
      <c r="C2525" s="325" t="s">
        <v>123</v>
      </c>
      <c r="D2525" s="325" t="s">
        <v>38</v>
      </c>
      <c r="E2525" s="325" t="s">
        <v>132</v>
      </c>
      <c r="F2525" s="325" t="s">
        <v>133</v>
      </c>
      <c r="G2525" s="325">
        <v>857</v>
      </c>
      <c r="H2525" s="325" t="s">
        <v>261</v>
      </c>
      <c r="I2525" s="325" t="s">
        <v>262</v>
      </c>
      <c r="J2525" s="325" t="str">
        <f t="shared" si="78"/>
        <v>CharRutlandRoleFirst line managerRoleFirst line manager</v>
      </c>
      <c r="K2525" s="325" t="s">
        <v>486</v>
      </c>
      <c r="L2525" s="325" t="s">
        <v>490</v>
      </c>
      <c r="M2525" s="325" t="str">
        <f t="shared" si="79"/>
        <v>RoleFirst line manager</v>
      </c>
      <c r="N2525" s="325">
        <v>5</v>
      </c>
      <c r="O2525" s="325">
        <v>24.3</v>
      </c>
      <c r="P2525" s="325">
        <v>5</v>
      </c>
      <c r="Q2525" s="325">
        <v>21.7</v>
      </c>
    </row>
    <row r="2526" spans="1:17" x14ac:dyDescent="0.25">
      <c r="A2526" s="325">
        <v>201718</v>
      </c>
      <c r="B2526" s="325" t="s">
        <v>144</v>
      </c>
      <c r="C2526" s="325" t="s">
        <v>123</v>
      </c>
      <c r="D2526" s="325" t="s">
        <v>38</v>
      </c>
      <c r="E2526" s="325" t="s">
        <v>132</v>
      </c>
      <c r="F2526" s="325" t="s">
        <v>133</v>
      </c>
      <c r="G2526" s="325">
        <v>857</v>
      </c>
      <c r="H2526" s="325" t="s">
        <v>261</v>
      </c>
      <c r="I2526" s="325" t="s">
        <v>262</v>
      </c>
      <c r="J2526" s="325" t="str">
        <f t="shared" si="78"/>
        <v>CharRutlandRoleCase holderRoleCase holder</v>
      </c>
      <c r="K2526" s="325" t="s">
        <v>486</v>
      </c>
      <c r="L2526" s="325" t="s">
        <v>491</v>
      </c>
      <c r="M2526" s="325" t="str">
        <f t="shared" si="79"/>
        <v>RoleCase holder</v>
      </c>
      <c r="N2526" s="325">
        <v>9</v>
      </c>
      <c r="O2526" s="325">
        <v>43.7</v>
      </c>
      <c r="P2526" s="325">
        <v>11</v>
      </c>
      <c r="Q2526" s="325">
        <v>47.8</v>
      </c>
    </row>
    <row r="2527" spans="1:17" x14ac:dyDescent="0.25">
      <c r="A2527" s="325">
        <v>201718</v>
      </c>
      <c r="B2527" s="325" t="s">
        <v>144</v>
      </c>
      <c r="C2527" s="325" t="s">
        <v>123</v>
      </c>
      <c r="D2527" s="325" t="s">
        <v>38</v>
      </c>
      <c r="E2527" s="325" t="s">
        <v>132</v>
      </c>
      <c r="F2527" s="325" t="s">
        <v>133</v>
      </c>
      <c r="G2527" s="325">
        <v>857</v>
      </c>
      <c r="H2527" s="325" t="s">
        <v>261</v>
      </c>
      <c r="I2527" s="325" t="s">
        <v>262</v>
      </c>
      <c r="J2527" s="325" t="str">
        <f t="shared" si="78"/>
        <v>CharRutlandRoleQualified without casesRoleQualified without cases</v>
      </c>
      <c r="K2527" s="325" t="s">
        <v>486</v>
      </c>
      <c r="L2527" s="325" t="s">
        <v>492</v>
      </c>
      <c r="M2527" s="325" t="str">
        <f t="shared" si="79"/>
        <v>RoleQualified without cases</v>
      </c>
      <c r="N2527" s="325">
        <v>3.6</v>
      </c>
      <c r="O2527" s="325">
        <v>17.399999999999999</v>
      </c>
      <c r="P2527" s="325">
        <v>4</v>
      </c>
      <c r="Q2527" s="325">
        <v>17.399999999999999</v>
      </c>
    </row>
    <row r="2528" spans="1:17" x14ac:dyDescent="0.25">
      <c r="A2528" s="325">
        <v>201718</v>
      </c>
      <c r="B2528" s="325" t="s">
        <v>144</v>
      </c>
      <c r="C2528" s="325" t="s">
        <v>123</v>
      </c>
      <c r="D2528" s="325" t="s">
        <v>38</v>
      </c>
      <c r="E2528" s="325" t="s">
        <v>134</v>
      </c>
      <c r="F2528" s="325" t="s">
        <v>135</v>
      </c>
      <c r="G2528" s="325">
        <v>330</v>
      </c>
      <c r="H2528" s="325" t="s">
        <v>263</v>
      </c>
      <c r="I2528" s="325" t="s">
        <v>264</v>
      </c>
      <c r="J2528" s="325" t="str">
        <f t="shared" si="78"/>
        <v>CharBirminghamRoleSenior managerRoleSenior manager</v>
      </c>
      <c r="K2528" s="325" t="s">
        <v>486</v>
      </c>
      <c r="L2528" s="325" t="s">
        <v>487</v>
      </c>
      <c r="M2528" s="325" t="str">
        <f t="shared" si="79"/>
        <v>RoleSenior manager</v>
      </c>
      <c r="N2528" s="325">
        <v>6</v>
      </c>
      <c r="O2528" s="325">
        <v>0.9</v>
      </c>
      <c r="P2528" s="325">
        <v>7</v>
      </c>
      <c r="Q2528" s="325">
        <v>1</v>
      </c>
    </row>
    <row r="2529" spans="1:17" x14ac:dyDescent="0.25">
      <c r="A2529" s="325">
        <v>201718</v>
      </c>
      <c r="B2529" s="325" t="s">
        <v>144</v>
      </c>
      <c r="C2529" s="325" t="s">
        <v>123</v>
      </c>
      <c r="D2529" s="325" t="s">
        <v>38</v>
      </c>
      <c r="E2529" s="325" t="s">
        <v>134</v>
      </c>
      <c r="F2529" s="325" t="s">
        <v>135</v>
      </c>
      <c r="G2529" s="325">
        <v>330</v>
      </c>
      <c r="H2529" s="325" t="s">
        <v>263</v>
      </c>
      <c r="I2529" s="325" t="s">
        <v>264</v>
      </c>
      <c r="J2529" s="325" t="str">
        <f t="shared" si="78"/>
        <v>CharBirminghamRoleSenior practitionerRoleSenior practitioner</v>
      </c>
      <c r="K2529" s="325" t="s">
        <v>486</v>
      </c>
      <c r="L2529" s="325" t="s">
        <v>488</v>
      </c>
      <c r="M2529" s="325" t="str">
        <f t="shared" si="79"/>
        <v>RoleSenior practitioner</v>
      </c>
      <c r="N2529" s="325">
        <v>334.2</v>
      </c>
      <c r="O2529" s="325">
        <v>50.4</v>
      </c>
      <c r="P2529" s="325">
        <v>354</v>
      </c>
      <c r="Q2529" s="325">
        <v>51.3</v>
      </c>
    </row>
    <row r="2530" spans="1:17" x14ac:dyDescent="0.25">
      <c r="A2530" s="325">
        <v>201718</v>
      </c>
      <c r="B2530" s="325" t="s">
        <v>144</v>
      </c>
      <c r="C2530" s="325" t="s">
        <v>123</v>
      </c>
      <c r="D2530" s="325" t="s">
        <v>38</v>
      </c>
      <c r="E2530" s="325" t="s">
        <v>134</v>
      </c>
      <c r="F2530" s="325" t="s">
        <v>135</v>
      </c>
      <c r="G2530" s="325">
        <v>330</v>
      </c>
      <c r="H2530" s="325" t="s">
        <v>263</v>
      </c>
      <c r="I2530" s="325" t="s">
        <v>264</v>
      </c>
      <c r="J2530" s="325" t="str">
        <f t="shared" si="78"/>
        <v>CharBirminghamRoleMiddle managerRoleMiddle manager</v>
      </c>
      <c r="K2530" s="325" t="s">
        <v>486</v>
      </c>
      <c r="L2530" s="325" t="s">
        <v>489</v>
      </c>
      <c r="M2530" s="325" t="str">
        <f t="shared" si="79"/>
        <v>RoleMiddle manager</v>
      </c>
      <c r="N2530" s="325">
        <v>20.7</v>
      </c>
      <c r="O2530" s="325">
        <v>3.1</v>
      </c>
      <c r="P2530" s="325">
        <v>21</v>
      </c>
      <c r="Q2530" s="325">
        <v>3</v>
      </c>
    </row>
    <row r="2531" spans="1:17" x14ac:dyDescent="0.25">
      <c r="A2531" s="325">
        <v>201718</v>
      </c>
      <c r="B2531" s="325" t="s">
        <v>144</v>
      </c>
      <c r="C2531" s="325" t="s">
        <v>123</v>
      </c>
      <c r="D2531" s="325" t="s">
        <v>38</v>
      </c>
      <c r="E2531" s="325" t="s">
        <v>134</v>
      </c>
      <c r="F2531" s="325" t="s">
        <v>135</v>
      </c>
      <c r="G2531" s="325">
        <v>330</v>
      </c>
      <c r="H2531" s="325" t="s">
        <v>263</v>
      </c>
      <c r="I2531" s="325" t="s">
        <v>264</v>
      </c>
      <c r="J2531" s="325" t="str">
        <f t="shared" si="78"/>
        <v>CharBirminghamRoleFirst line managerRoleFirst line manager</v>
      </c>
      <c r="K2531" s="325" t="s">
        <v>486</v>
      </c>
      <c r="L2531" s="325" t="s">
        <v>490</v>
      </c>
      <c r="M2531" s="325" t="str">
        <f t="shared" si="79"/>
        <v>RoleFirst line manager</v>
      </c>
      <c r="N2531" s="325">
        <v>103.3</v>
      </c>
      <c r="O2531" s="325">
        <v>15.6</v>
      </c>
      <c r="P2531" s="325">
        <v>105</v>
      </c>
      <c r="Q2531" s="325">
        <v>15.2</v>
      </c>
    </row>
    <row r="2532" spans="1:17" x14ac:dyDescent="0.25">
      <c r="A2532" s="325">
        <v>201718</v>
      </c>
      <c r="B2532" s="325" t="s">
        <v>144</v>
      </c>
      <c r="C2532" s="325" t="s">
        <v>123</v>
      </c>
      <c r="D2532" s="325" t="s">
        <v>38</v>
      </c>
      <c r="E2532" s="325" t="s">
        <v>134</v>
      </c>
      <c r="F2532" s="325" t="s">
        <v>135</v>
      </c>
      <c r="G2532" s="325">
        <v>330</v>
      </c>
      <c r="H2532" s="325" t="s">
        <v>263</v>
      </c>
      <c r="I2532" s="325" t="s">
        <v>264</v>
      </c>
      <c r="J2532" s="325" t="str">
        <f t="shared" si="78"/>
        <v>CharBirminghamRoleCase holderRoleCase holder</v>
      </c>
      <c r="K2532" s="325" t="s">
        <v>486</v>
      </c>
      <c r="L2532" s="325" t="s">
        <v>491</v>
      </c>
      <c r="M2532" s="325" t="str">
        <f t="shared" si="79"/>
        <v>RoleCase holder</v>
      </c>
      <c r="N2532" s="325">
        <v>145.1</v>
      </c>
      <c r="O2532" s="325">
        <v>21.9</v>
      </c>
      <c r="P2532" s="325">
        <v>148</v>
      </c>
      <c r="Q2532" s="325">
        <v>21.4</v>
      </c>
    </row>
    <row r="2533" spans="1:17" x14ac:dyDescent="0.25">
      <c r="A2533" s="325">
        <v>201718</v>
      </c>
      <c r="B2533" s="325" t="s">
        <v>144</v>
      </c>
      <c r="C2533" s="325" t="s">
        <v>123</v>
      </c>
      <c r="D2533" s="325" t="s">
        <v>38</v>
      </c>
      <c r="E2533" s="325" t="s">
        <v>134</v>
      </c>
      <c r="F2533" s="325" t="s">
        <v>135</v>
      </c>
      <c r="G2533" s="325">
        <v>330</v>
      </c>
      <c r="H2533" s="325" t="s">
        <v>263</v>
      </c>
      <c r="I2533" s="325" t="s">
        <v>264</v>
      </c>
      <c r="J2533" s="325" t="str">
        <f t="shared" si="78"/>
        <v>CharBirminghamRoleQualified without casesRoleQualified without cases</v>
      </c>
      <c r="K2533" s="325" t="s">
        <v>486</v>
      </c>
      <c r="L2533" s="325" t="s">
        <v>492</v>
      </c>
      <c r="M2533" s="325" t="str">
        <f t="shared" si="79"/>
        <v>RoleQualified without cases</v>
      </c>
      <c r="N2533" s="325">
        <v>53.1</v>
      </c>
      <c r="O2533" s="325">
        <v>8</v>
      </c>
      <c r="P2533" s="325">
        <v>55</v>
      </c>
      <c r="Q2533" s="325">
        <v>8</v>
      </c>
    </row>
    <row r="2534" spans="1:17" x14ac:dyDescent="0.25">
      <c r="A2534" s="325">
        <v>201718</v>
      </c>
      <c r="B2534" s="325" t="s">
        <v>144</v>
      </c>
      <c r="C2534" s="325" t="s">
        <v>123</v>
      </c>
      <c r="D2534" s="325" t="s">
        <v>38</v>
      </c>
      <c r="E2534" s="325" t="s">
        <v>134</v>
      </c>
      <c r="F2534" s="325" t="s">
        <v>135</v>
      </c>
      <c r="G2534" s="325">
        <v>331</v>
      </c>
      <c r="H2534" s="325" t="s">
        <v>265</v>
      </c>
      <c r="I2534" s="325" t="s">
        <v>266</v>
      </c>
      <c r="J2534" s="325" t="str">
        <f t="shared" si="78"/>
        <v>CharCoventryRoleSenior managerRoleSenior manager</v>
      </c>
      <c r="K2534" s="325" t="s">
        <v>486</v>
      </c>
      <c r="L2534" s="325" t="s">
        <v>487</v>
      </c>
      <c r="M2534" s="325" t="str">
        <f t="shared" si="79"/>
        <v>RoleSenior manager</v>
      </c>
      <c r="N2534" s="325">
        <v>3</v>
      </c>
      <c r="O2534" s="325">
        <v>1.1000000000000001</v>
      </c>
      <c r="P2534" s="325">
        <v>3</v>
      </c>
      <c r="Q2534" s="325">
        <v>1</v>
      </c>
    </row>
    <row r="2535" spans="1:17" x14ac:dyDescent="0.25">
      <c r="A2535" s="325">
        <v>201718</v>
      </c>
      <c r="B2535" s="325" t="s">
        <v>144</v>
      </c>
      <c r="C2535" s="325" t="s">
        <v>123</v>
      </c>
      <c r="D2535" s="325" t="s">
        <v>38</v>
      </c>
      <c r="E2535" s="325" t="s">
        <v>134</v>
      </c>
      <c r="F2535" s="325" t="s">
        <v>135</v>
      </c>
      <c r="G2535" s="325">
        <v>331</v>
      </c>
      <c r="H2535" s="325" t="s">
        <v>265</v>
      </c>
      <c r="I2535" s="325" t="s">
        <v>266</v>
      </c>
      <c r="J2535" s="325" t="str">
        <f t="shared" si="78"/>
        <v>CharCoventryRoleSenior practitionerRoleSenior practitioner</v>
      </c>
      <c r="K2535" s="325" t="s">
        <v>486</v>
      </c>
      <c r="L2535" s="325" t="s">
        <v>488</v>
      </c>
      <c r="M2535" s="325" t="str">
        <f t="shared" si="79"/>
        <v>RoleSenior practitioner</v>
      </c>
      <c r="N2535" s="325">
        <v>34.5</v>
      </c>
      <c r="O2535" s="325">
        <v>12.3</v>
      </c>
      <c r="P2535" s="325">
        <v>36</v>
      </c>
      <c r="Q2535" s="325">
        <v>12.2</v>
      </c>
    </row>
    <row r="2536" spans="1:17" x14ac:dyDescent="0.25">
      <c r="A2536" s="325">
        <v>201718</v>
      </c>
      <c r="B2536" s="325" t="s">
        <v>144</v>
      </c>
      <c r="C2536" s="325" t="s">
        <v>123</v>
      </c>
      <c r="D2536" s="325" t="s">
        <v>38</v>
      </c>
      <c r="E2536" s="325" t="s">
        <v>134</v>
      </c>
      <c r="F2536" s="325" t="s">
        <v>135</v>
      </c>
      <c r="G2536" s="325">
        <v>331</v>
      </c>
      <c r="H2536" s="325" t="s">
        <v>265</v>
      </c>
      <c r="I2536" s="325" t="s">
        <v>266</v>
      </c>
      <c r="J2536" s="325" t="str">
        <f t="shared" si="78"/>
        <v>CharCoventryRoleMiddle managerRoleMiddle manager</v>
      </c>
      <c r="K2536" s="325" t="s">
        <v>486</v>
      </c>
      <c r="L2536" s="325" t="s">
        <v>489</v>
      </c>
      <c r="M2536" s="325" t="str">
        <f t="shared" si="79"/>
        <v>RoleMiddle manager</v>
      </c>
      <c r="N2536" s="325">
        <v>13</v>
      </c>
      <c r="O2536" s="325">
        <v>4.5999999999999996</v>
      </c>
      <c r="P2536" s="325">
        <v>13</v>
      </c>
      <c r="Q2536" s="325">
        <v>4.4000000000000004</v>
      </c>
    </row>
    <row r="2537" spans="1:17" x14ac:dyDescent="0.25">
      <c r="A2537" s="325">
        <v>201718</v>
      </c>
      <c r="B2537" s="325" t="s">
        <v>144</v>
      </c>
      <c r="C2537" s="325" t="s">
        <v>123</v>
      </c>
      <c r="D2537" s="325" t="s">
        <v>38</v>
      </c>
      <c r="E2537" s="325" t="s">
        <v>134</v>
      </c>
      <c r="F2537" s="325" t="s">
        <v>135</v>
      </c>
      <c r="G2537" s="325">
        <v>331</v>
      </c>
      <c r="H2537" s="325" t="s">
        <v>265</v>
      </c>
      <c r="I2537" s="325" t="s">
        <v>266</v>
      </c>
      <c r="J2537" s="325" t="str">
        <f t="shared" si="78"/>
        <v>CharCoventryRoleFirst line managerRoleFirst line manager</v>
      </c>
      <c r="K2537" s="325" t="s">
        <v>486</v>
      </c>
      <c r="L2537" s="325" t="s">
        <v>490</v>
      </c>
      <c r="M2537" s="325" t="str">
        <f t="shared" si="79"/>
        <v>RoleFirst line manager</v>
      </c>
      <c r="N2537" s="325">
        <v>38.4</v>
      </c>
      <c r="O2537" s="325">
        <v>13.7</v>
      </c>
      <c r="P2537" s="325">
        <v>40</v>
      </c>
      <c r="Q2537" s="325">
        <v>13.5</v>
      </c>
    </row>
    <row r="2538" spans="1:17" x14ac:dyDescent="0.25">
      <c r="A2538" s="325">
        <v>201718</v>
      </c>
      <c r="B2538" s="325" t="s">
        <v>144</v>
      </c>
      <c r="C2538" s="325" t="s">
        <v>123</v>
      </c>
      <c r="D2538" s="325" t="s">
        <v>38</v>
      </c>
      <c r="E2538" s="325" t="s">
        <v>134</v>
      </c>
      <c r="F2538" s="325" t="s">
        <v>135</v>
      </c>
      <c r="G2538" s="325">
        <v>331</v>
      </c>
      <c r="H2538" s="325" t="s">
        <v>265</v>
      </c>
      <c r="I2538" s="325" t="s">
        <v>266</v>
      </c>
      <c r="J2538" s="325" t="str">
        <f t="shared" si="78"/>
        <v>CharCoventryRoleCase holderRoleCase holder</v>
      </c>
      <c r="K2538" s="325" t="s">
        <v>486</v>
      </c>
      <c r="L2538" s="325" t="s">
        <v>491</v>
      </c>
      <c r="M2538" s="325" t="str">
        <f t="shared" si="79"/>
        <v>RoleCase holder</v>
      </c>
      <c r="N2538" s="325">
        <v>110.9</v>
      </c>
      <c r="O2538" s="325">
        <v>39.5</v>
      </c>
      <c r="P2538" s="325">
        <v>117</v>
      </c>
      <c r="Q2538" s="325">
        <v>39.5</v>
      </c>
    </row>
    <row r="2539" spans="1:17" x14ac:dyDescent="0.25">
      <c r="A2539" s="325">
        <v>201718</v>
      </c>
      <c r="B2539" s="325" t="s">
        <v>144</v>
      </c>
      <c r="C2539" s="325" t="s">
        <v>123</v>
      </c>
      <c r="D2539" s="325" t="s">
        <v>38</v>
      </c>
      <c r="E2539" s="325" t="s">
        <v>134</v>
      </c>
      <c r="F2539" s="325" t="s">
        <v>135</v>
      </c>
      <c r="G2539" s="325">
        <v>331</v>
      </c>
      <c r="H2539" s="325" t="s">
        <v>265</v>
      </c>
      <c r="I2539" s="325" t="s">
        <v>266</v>
      </c>
      <c r="J2539" s="325" t="str">
        <f t="shared" si="78"/>
        <v>CharCoventryRoleQualified without casesRoleQualified without cases</v>
      </c>
      <c r="K2539" s="325" t="s">
        <v>486</v>
      </c>
      <c r="L2539" s="325" t="s">
        <v>492</v>
      </c>
      <c r="M2539" s="325" t="str">
        <f t="shared" si="79"/>
        <v>RoleQualified without cases</v>
      </c>
      <c r="N2539" s="325">
        <v>80.8</v>
      </c>
      <c r="O2539" s="325">
        <v>28.8</v>
      </c>
      <c r="P2539" s="325">
        <v>87</v>
      </c>
      <c r="Q2539" s="325">
        <v>29.4</v>
      </c>
    </row>
    <row r="2540" spans="1:17" x14ac:dyDescent="0.25">
      <c r="A2540" s="325">
        <v>201718</v>
      </c>
      <c r="B2540" s="325" t="s">
        <v>144</v>
      </c>
      <c r="C2540" s="325" t="s">
        <v>123</v>
      </c>
      <c r="D2540" s="325" t="s">
        <v>38</v>
      </c>
      <c r="E2540" s="325" t="s">
        <v>134</v>
      </c>
      <c r="F2540" s="325" t="s">
        <v>135</v>
      </c>
      <c r="G2540" s="325">
        <v>332</v>
      </c>
      <c r="H2540" s="325" t="s">
        <v>267</v>
      </c>
      <c r="I2540" s="325" t="s">
        <v>268</v>
      </c>
      <c r="J2540" s="325" t="str">
        <f t="shared" si="78"/>
        <v>CharDudleyRoleSenior managerRoleSenior manager</v>
      </c>
      <c r="K2540" s="325" t="s">
        <v>486</v>
      </c>
      <c r="L2540" s="325" t="s">
        <v>487</v>
      </c>
      <c r="M2540" s="325" t="str">
        <f t="shared" si="79"/>
        <v>RoleSenior manager</v>
      </c>
      <c r="N2540" s="325">
        <v>3</v>
      </c>
      <c r="O2540" s="325">
        <v>1.8</v>
      </c>
      <c r="P2540" s="325">
        <v>3</v>
      </c>
      <c r="Q2540" s="325">
        <v>1.7</v>
      </c>
    </row>
    <row r="2541" spans="1:17" x14ac:dyDescent="0.25">
      <c r="A2541" s="325">
        <v>201718</v>
      </c>
      <c r="B2541" s="325" t="s">
        <v>144</v>
      </c>
      <c r="C2541" s="325" t="s">
        <v>123</v>
      </c>
      <c r="D2541" s="325" t="s">
        <v>38</v>
      </c>
      <c r="E2541" s="325" t="s">
        <v>134</v>
      </c>
      <c r="F2541" s="325" t="s">
        <v>135</v>
      </c>
      <c r="G2541" s="325">
        <v>332</v>
      </c>
      <c r="H2541" s="325" t="s">
        <v>267</v>
      </c>
      <c r="I2541" s="325" t="s">
        <v>268</v>
      </c>
      <c r="J2541" s="325" t="str">
        <f t="shared" si="78"/>
        <v>CharDudleyRoleSenior practitionerRoleSenior practitioner</v>
      </c>
      <c r="K2541" s="325" t="s">
        <v>486</v>
      </c>
      <c r="L2541" s="325" t="s">
        <v>488</v>
      </c>
      <c r="M2541" s="325" t="str">
        <f t="shared" si="79"/>
        <v>RoleSenior practitioner</v>
      </c>
      <c r="N2541" s="325">
        <v>19.399999999999999</v>
      </c>
      <c r="O2541" s="325">
        <v>11.9</v>
      </c>
      <c r="P2541" s="325">
        <v>21</v>
      </c>
      <c r="Q2541" s="325">
        <v>11.7</v>
      </c>
    </row>
    <row r="2542" spans="1:17" x14ac:dyDescent="0.25">
      <c r="A2542" s="325">
        <v>201718</v>
      </c>
      <c r="B2542" s="325" t="s">
        <v>144</v>
      </c>
      <c r="C2542" s="325" t="s">
        <v>123</v>
      </c>
      <c r="D2542" s="325" t="s">
        <v>38</v>
      </c>
      <c r="E2542" s="325" t="s">
        <v>134</v>
      </c>
      <c r="F2542" s="325" t="s">
        <v>135</v>
      </c>
      <c r="G2542" s="325">
        <v>332</v>
      </c>
      <c r="H2542" s="325" t="s">
        <v>267</v>
      </c>
      <c r="I2542" s="325" t="s">
        <v>268</v>
      </c>
      <c r="J2542" s="325" t="str">
        <f t="shared" si="78"/>
        <v>CharDudleyRoleMiddle managerRoleMiddle manager</v>
      </c>
      <c r="K2542" s="325" t="s">
        <v>486</v>
      </c>
      <c r="L2542" s="325" t="s">
        <v>489</v>
      </c>
      <c r="M2542" s="325" t="str">
        <f t="shared" si="79"/>
        <v>RoleMiddle manager</v>
      </c>
      <c r="N2542" s="325">
        <v>8</v>
      </c>
      <c r="O2542" s="325">
        <v>4.9000000000000004</v>
      </c>
      <c r="P2542" s="325">
        <v>8</v>
      </c>
      <c r="Q2542" s="325">
        <v>4.5</v>
      </c>
    </row>
    <row r="2543" spans="1:17" x14ac:dyDescent="0.25">
      <c r="A2543" s="325">
        <v>201718</v>
      </c>
      <c r="B2543" s="325" t="s">
        <v>144</v>
      </c>
      <c r="C2543" s="325" t="s">
        <v>123</v>
      </c>
      <c r="D2543" s="325" t="s">
        <v>38</v>
      </c>
      <c r="E2543" s="325" t="s">
        <v>134</v>
      </c>
      <c r="F2543" s="325" t="s">
        <v>135</v>
      </c>
      <c r="G2543" s="325">
        <v>332</v>
      </c>
      <c r="H2543" s="325" t="s">
        <v>267</v>
      </c>
      <c r="I2543" s="325" t="s">
        <v>268</v>
      </c>
      <c r="J2543" s="325" t="str">
        <f t="shared" si="78"/>
        <v>CharDudleyRoleFirst line managerRoleFirst line manager</v>
      </c>
      <c r="K2543" s="325" t="s">
        <v>486</v>
      </c>
      <c r="L2543" s="325" t="s">
        <v>490</v>
      </c>
      <c r="M2543" s="325" t="str">
        <f t="shared" si="79"/>
        <v>RoleFirst line manager</v>
      </c>
      <c r="N2543" s="325">
        <v>21.7</v>
      </c>
      <c r="O2543" s="325">
        <v>13.3</v>
      </c>
      <c r="P2543" s="325">
        <v>22</v>
      </c>
      <c r="Q2543" s="325">
        <v>12.3</v>
      </c>
    </row>
    <row r="2544" spans="1:17" x14ac:dyDescent="0.25">
      <c r="A2544" s="325">
        <v>201718</v>
      </c>
      <c r="B2544" s="325" t="s">
        <v>144</v>
      </c>
      <c r="C2544" s="325" t="s">
        <v>123</v>
      </c>
      <c r="D2544" s="325" t="s">
        <v>38</v>
      </c>
      <c r="E2544" s="325" t="s">
        <v>134</v>
      </c>
      <c r="F2544" s="325" t="s">
        <v>135</v>
      </c>
      <c r="G2544" s="325">
        <v>332</v>
      </c>
      <c r="H2544" s="325" t="s">
        <v>267</v>
      </c>
      <c r="I2544" s="325" t="s">
        <v>268</v>
      </c>
      <c r="J2544" s="325" t="str">
        <f t="shared" si="78"/>
        <v>CharDudleyRoleCase holderRoleCase holder</v>
      </c>
      <c r="K2544" s="325" t="s">
        <v>486</v>
      </c>
      <c r="L2544" s="325" t="s">
        <v>491</v>
      </c>
      <c r="M2544" s="325" t="str">
        <f t="shared" si="79"/>
        <v>RoleCase holder</v>
      </c>
      <c r="N2544" s="325">
        <v>85.7</v>
      </c>
      <c r="O2544" s="325">
        <v>52.6</v>
      </c>
      <c r="P2544" s="325">
        <v>98</v>
      </c>
      <c r="Q2544" s="325">
        <v>54.7</v>
      </c>
    </row>
    <row r="2545" spans="1:17" x14ac:dyDescent="0.25">
      <c r="A2545" s="325">
        <v>201718</v>
      </c>
      <c r="B2545" s="325" t="s">
        <v>144</v>
      </c>
      <c r="C2545" s="325" t="s">
        <v>123</v>
      </c>
      <c r="D2545" s="325" t="s">
        <v>38</v>
      </c>
      <c r="E2545" s="325" t="s">
        <v>134</v>
      </c>
      <c r="F2545" s="325" t="s">
        <v>135</v>
      </c>
      <c r="G2545" s="325">
        <v>332</v>
      </c>
      <c r="H2545" s="325" t="s">
        <v>267</v>
      </c>
      <c r="I2545" s="325" t="s">
        <v>268</v>
      </c>
      <c r="J2545" s="325" t="str">
        <f t="shared" si="78"/>
        <v>CharDudleyRoleQualified without casesRoleQualified without cases</v>
      </c>
      <c r="K2545" s="325" t="s">
        <v>486</v>
      </c>
      <c r="L2545" s="325" t="s">
        <v>492</v>
      </c>
      <c r="M2545" s="325" t="str">
        <f t="shared" si="79"/>
        <v>RoleQualified without cases</v>
      </c>
      <c r="N2545" s="325">
        <v>25.3</v>
      </c>
      <c r="O2545" s="325">
        <v>15.5</v>
      </c>
      <c r="P2545" s="325">
        <v>27</v>
      </c>
      <c r="Q2545" s="325">
        <v>15.1</v>
      </c>
    </row>
    <row r="2546" spans="1:17" x14ac:dyDescent="0.25">
      <c r="A2546" s="325">
        <v>201718</v>
      </c>
      <c r="B2546" s="325" t="s">
        <v>144</v>
      </c>
      <c r="C2546" s="325" t="s">
        <v>123</v>
      </c>
      <c r="D2546" s="325" t="s">
        <v>38</v>
      </c>
      <c r="E2546" s="325" t="s">
        <v>134</v>
      </c>
      <c r="F2546" s="325" t="s">
        <v>135</v>
      </c>
      <c r="G2546" s="325">
        <v>884</v>
      </c>
      <c r="H2546" s="325" t="s">
        <v>269</v>
      </c>
      <c r="I2546" s="325" t="s">
        <v>270</v>
      </c>
      <c r="J2546" s="325" t="str">
        <f t="shared" si="78"/>
        <v>CharHerefordshireRoleSenior managerRoleSenior manager</v>
      </c>
      <c r="K2546" s="325" t="s">
        <v>486</v>
      </c>
      <c r="L2546" s="325" t="s">
        <v>487</v>
      </c>
      <c r="M2546" s="325" t="str">
        <f t="shared" si="79"/>
        <v>RoleSenior manager</v>
      </c>
      <c r="N2546" s="325">
        <v>0</v>
      </c>
      <c r="O2546" s="325">
        <v>0</v>
      </c>
      <c r="P2546" s="325">
        <v>0</v>
      </c>
      <c r="Q2546" s="325">
        <v>0</v>
      </c>
    </row>
    <row r="2547" spans="1:17" x14ac:dyDescent="0.25">
      <c r="A2547" s="325">
        <v>201718</v>
      </c>
      <c r="B2547" s="325" t="s">
        <v>144</v>
      </c>
      <c r="C2547" s="325" t="s">
        <v>123</v>
      </c>
      <c r="D2547" s="325" t="s">
        <v>38</v>
      </c>
      <c r="E2547" s="325" t="s">
        <v>134</v>
      </c>
      <c r="F2547" s="325" t="s">
        <v>135</v>
      </c>
      <c r="G2547" s="325">
        <v>884</v>
      </c>
      <c r="H2547" s="325" t="s">
        <v>269</v>
      </c>
      <c r="I2547" s="325" t="s">
        <v>270</v>
      </c>
      <c r="J2547" s="325" t="str">
        <f t="shared" si="78"/>
        <v>CharHerefordshireRoleSenior practitionerRoleSenior practitioner</v>
      </c>
      <c r="K2547" s="325" t="s">
        <v>486</v>
      </c>
      <c r="L2547" s="325" t="s">
        <v>488</v>
      </c>
      <c r="M2547" s="325" t="str">
        <f t="shared" si="79"/>
        <v>RoleSenior practitioner</v>
      </c>
      <c r="N2547" s="325">
        <v>14.8</v>
      </c>
      <c r="O2547" s="325">
        <v>17.5</v>
      </c>
      <c r="P2547" s="325">
        <v>15</v>
      </c>
      <c r="Q2547" s="325">
        <v>16.3</v>
      </c>
    </row>
    <row r="2548" spans="1:17" x14ac:dyDescent="0.25">
      <c r="A2548" s="325">
        <v>201718</v>
      </c>
      <c r="B2548" s="325" t="s">
        <v>144</v>
      </c>
      <c r="C2548" s="325" t="s">
        <v>123</v>
      </c>
      <c r="D2548" s="325" t="s">
        <v>38</v>
      </c>
      <c r="E2548" s="325" t="s">
        <v>134</v>
      </c>
      <c r="F2548" s="325" t="s">
        <v>135</v>
      </c>
      <c r="G2548" s="325">
        <v>884</v>
      </c>
      <c r="H2548" s="325" t="s">
        <v>269</v>
      </c>
      <c r="I2548" s="325" t="s">
        <v>270</v>
      </c>
      <c r="J2548" s="325" t="str">
        <f t="shared" si="78"/>
        <v>CharHerefordshireRoleMiddle managerRoleMiddle manager</v>
      </c>
      <c r="K2548" s="325" t="s">
        <v>486</v>
      </c>
      <c r="L2548" s="325" t="s">
        <v>489</v>
      </c>
      <c r="M2548" s="325" t="str">
        <f t="shared" si="79"/>
        <v>RoleMiddle manager</v>
      </c>
      <c r="N2548" s="325">
        <v>3</v>
      </c>
      <c r="O2548" s="325">
        <v>3.6</v>
      </c>
      <c r="P2548" s="325">
        <v>3</v>
      </c>
      <c r="Q2548" s="325">
        <v>3.3</v>
      </c>
    </row>
    <row r="2549" spans="1:17" x14ac:dyDescent="0.25">
      <c r="A2549" s="325">
        <v>201718</v>
      </c>
      <c r="B2549" s="325" t="s">
        <v>144</v>
      </c>
      <c r="C2549" s="325" t="s">
        <v>123</v>
      </c>
      <c r="D2549" s="325" t="s">
        <v>38</v>
      </c>
      <c r="E2549" s="325" t="s">
        <v>134</v>
      </c>
      <c r="F2549" s="325" t="s">
        <v>135</v>
      </c>
      <c r="G2549" s="325">
        <v>884</v>
      </c>
      <c r="H2549" s="325" t="s">
        <v>269</v>
      </c>
      <c r="I2549" s="325" t="s">
        <v>270</v>
      </c>
      <c r="J2549" s="325" t="str">
        <f t="shared" si="78"/>
        <v>CharHerefordshireRoleFirst line managerRoleFirst line manager</v>
      </c>
      <c r="K2549" s="325" t="s">
        <v>486</v>
      </c>
      <c r="L2549" s="325" t="s">
        <v>490</v>
      </c>
      <c r="M2549" s="325" t="str">
        <f t="shared" si="79"/>
        <v>RoleFirst line manager</v>
      </c>
      <c r="N2549" s="325">
        <v>16.600000000000001</v>
      </c>
      <c r="O2549" s="325">
        <v>19.7</v>
      </c>
      <c r="P2549" s="325">
        <v>19</v>
      </c>
      <c r="Q2549" s="325">
        <v>20.7</v>
      </c>
    </row>
    <row r="2550" spans="1:17" x14ac:dyDescent="0.25">
      <c r="A2550" s="325">
        <v>201718</v>
      </c>
      <c r="B2550" s="325" t="s">
        <v>144</v>
      </c>
      <c r="C2550" s="325" t="s">
        <v>123</v>
      </c>
      <c r="D2550" s="325" t="s">
        <v>38</v>
      </c>
      <c r="E2550" s="325" t="s">
        <v>134</v>
      </c>
      <c r="F2550" s="325" t="s">
        <v>135</v>
      </c>
      <c r="G2550" s="325">
        <v>884</v>
      </c>
      <c r="H2550" s="325" t="s">
        <v>269</v>
      </c>
      <c r="I2550" s="325" t="s">
        <v>270</v>
      </c>
      <c r="J2550" s="325" t="str">
        <f t="shared" si="78"/>
        <v>CharHerefordshireRoleCase holderRoleCase holder</v>
      </c>
      <c r="K2550" s="325" t="s">
        <v>486</v>
      </c>
      <c r="L2550" s="325" t="s">
        <v>491</v>
      </c>
      <c r="M2550" s="325" t="str">
        <f t="shared" si="79"/>
        <v>RoleCase holder</v>
      </c>
      <c r="N2550" s="325">
        <v>50</v>
      </c>
      <c r="O2550" s="325">
        <v>59.2</v>
      </c>
      <c r="P2550" s="325">
        <v>55</v>
      </c>
      <c r="Q2550" s="325">
        <v>59.8</v>
      </c>
    </row>
    <row r="2551" spans="1:17" x14ac:dyDescent="0.25">
      <c r="A2551" s="325">
        <v>201718</v>
      </c>
      <c r="B2551" s="325" t="s">
        <v>144</v>
      </c>
      <c r="C2551" s="325" t="s">
        <v>123</v>
      </c>
      <c r="D2551" s="325" t="s">
        <v>38</v>
      </c>
      <c r="E2551" s="325" t="s">
        <v>134</v>
      </c>
      <c r="F2551" s="325" t="s">
        <v>135</v>
      </c>
      <c r="G2551" s="325">
        <v>884</v>
      </c>
      <c r="H2551" s="325" t="s">
        <v>269</v>
      </c>
      <c r="I2551" s="325" t="s">
        <v>270</v>
      </c>
      <c r="J2551" s="325" t="str">
        <f t="shared" si="78"/>
        <v>CharHerefordshireRoleQualified without casesRoleQualified without cases</v>
      </c>
      <c r="K2551" s="325" t="s">
        <v>486</v>
      </c>
      <c r="L2551" s="325" t="s">
        <v>492</v>
      </c>
      <c r="M2551" s="325" t="str">
        <f t="shared" si="79"/>
        <v>RoleQualified without cases</v>
      </c>
      <c r="N2551" s="325">
        <v>0</v>
      </c>
      <c r="O2551" s="325">
        <v>0</v>
      </c>
      <c r="P2551" s="325">
        <v>0</v>
      </c>
      <c r="Q2551" s="325">
        <v>0</v>
      </c>
    </row>
    <row r="2552" spans="1:17" x14ac:dyDescent="0.25">
      <c r="A2552" s="325">
        <v>201718</v>
      </c>
      <c r="B2552" s="325" t="s">
        <v>144</v>
      </c>
      <c r="C2552" s="325" t="s">
        <v>123</v>
      </c>
      <c r="D2552" s="325" t="s">
        <v>38</v>
      </c>
      <c r="E2552" s="325" t="s">
        <v>134</v>
      </c>
      <c r="F2552" s="325" t="s">
        <v>135</v>
      </c>
      <c r="G2552" s="325">
        <v>333</v>
      </c>
      <c r="H2552" s="325" t="s">
        <v>271</v>
      </c>
      <c r="I2552" s="325" t="s">
        <v>272</v>
      </c>
      <c r="J2552" s="325" t="str">
        <f t="shared" si="78"/>
        <v>CharSandwellRoleSenior managerRoleSenior manager</v>
      </c>
      <c r="K2552" s="325" t="s">
        <v>486</v>
      </c>
      <c r="L2552" s="325" t="s">
        <v>487</v>
      </c>
      <c r="M2552" s="325" t="str">
        <f t="shared" si="79"/>
        <v>RoleSenior manager</v>
      </c>
      <c r="N2552" s="325">
        <v>6</v>
      </c>
      <c r="O2552" s="325">
        <v>2.8</v>
      </c>
      <c r="P2552" s="325">
        <v>6</v>
      </c>
      <c r="Q2552" s="325">
        <v>2.7</v>
      </c>
    </row>
    <row r="2553" spans="1:17" x14ac:dyDescent="0.25">
      <c r="A2553" s="325">
        <v>201718</v>
      </c>
      <c r="B2553" s="325" t="s">
        <v>144</v>
      </c>
      <c r="C2553" s="325" t="s">
        <v>123</v>
      </c>
      <c r="D2553" s="325" t="s">
        <v>38</v>
      </c>
      <c r="E2553" s="325" t="s">
        <v>134</v>
      </c>
      <c r="F2553" s="325" t="s">
        <v>135</v>
      </c>
      <c r="G2553" s="325">
        <v>333</v>
      </c>
      <c r="H2553" s="325" t="s">
        <v>271</v>
      </c>
      <c r="I2553" s="325" t="s">
        <v>272</v>
      </c>
      <c r="J2553" s="325" t="str">
        <f t="shared" si="78"/>
        <v>CharSandwellRoleSenior practitionerRoleSenior practitioner</v>
      </c>
      <c r="K2553" s="325" t="s">
        <v>486</v>
      </c>
      <c r="L2553" s="325" t="s">
        <v>488</v>
      </c>
      <c r="M2553" s="325" t="str">
        <f t="shared" si="79"/>
        <v>RoleSenior practitioner</v>
      </c>
      <c r="N2553" s="325">
        <v>0</v>
      </c>
      <c r="O2553" s="325">
        <v>0</v>
      </c>
      <c r="P2553" s="325">
        <v>0</v>
      </c>
      <c r="Q2553" s="325">
        <v>0</v>
      </c>
    </row>
    <row r="2554" spans="1:17" x14ac:dyDescent="0.25">
      <c r="A2554" s="325">
        <v>201718</v>
      </c>
      <c r="B2554" s="325" t="s">
        <v>144</v>
      </c>
      <c r="C2554" s="325" t="s">
        <v>123</v>
      </c>
      <c r="D2554" s="325" t="s">
        <v>38</v>
      </c>
      <c r="E2554" s="325" t="s">
        <v>134</v>
      </c>
      <c r="F2554" s="325" t="s">
        <v>135</v>
      </c>
      <c r="G2554" s="325">
        <v>333</v>
      </c>
      <c r="H2554" s="325" t="s">
        <v>271</v>
      </c>
      <c r="I2554" s="325" t="s">
        <v>272</v>
      </c>
      <c r="J2554" s="325" t="str">
        <f t="shared" si="78"/>
        <v>CharSandwellRoleMiddle managerRoleMiddle manager</v>
      </c>
      <c r="K2554" s="325" t="s">
        <v>486</v>
      </c>
      <c r="L2554" s="325" t="s">
        <v>489</v>
      </c>
      <c r="M2554" s="325" t="str">
        <f t="shared" si="79"/>
        <v>RoleMiddle manager</v>
      </c>
      <c r="N2554" s="325">
        <v>2</v>
      </c>
      <c r="O2554" s="325">
        <v>0.9</v>
      </c>
      <c r="P2554" s="325">
        <v>2</v>
      </c>
      <c r="Q2554" s="325">
        <v>0.9</v>
      </c>
    </row>
    <row r="2555" spans="1:17" x14ac:dyDescent="0.25">
      <c r="A2555" s="325">
        <v>201718</v>
      </c>
      <c r="B2555" s="325" t="s">
        <v>144</v>
      </c>
      <c r="C2555" s="325" t="s">
        <v>123</v>
      </c>
      <c r="D2555" s="325" t="s">
        <v>38</v>
      </c>
      <c r="E2555" s="325" t="s">
        <v>134</v>
      </c>
      <c r="F2555" s="325" t="s">
        <v>135</v>
      </c>
      <c r="G2555" s="325">
        <v>333</v>
      </c>
      <c r="H2555" s="325" t="s">
        <v>271</v>
      </c>
      <c r="I2555" s="325" t="s">
        <v>272</v>
      </c>
      <c r="J2555" s="325" t="str">
        <f t="shared" si="78"/>
        <v>CharSandwellRoleFirst line managerRoleFirst line manager</v>
      </c>
      <c r="K2555" s="325" t="s">
        <v>486</v>
      </c>
      <c r="L2555" s="325" t="s">
        <v>490</v>
      </c>
      <c r="M2555" s="325" t="str">
        <f t="shared" si="79"/>
        <v>RoleFirst line manager</v>
      </c>
      <c r="N2555" s="325">
        <v>30.8</v>
      </c>
      <c r="O2555" s="325">
        <v>14.4</v>
      </c>
      <c r="P2555" s="325">
        <v>31</v>
      </c>
      <c r="Q2555" s="325">
        <v>13.7</v>
      </c>
    </row>
    <row r="2556" spans="1:17" x14ac:dyDescent="0.25">
      <c r="A2556" s="325">
        <v>201718</v>
      </c>
      <c r="B2556" s="325" t="s">
        <v>144</v>
      </c>
      <c r="C2556" s="325" t="s">
        <v>123</v>
      </c>
      <c r="D2556" s="325" t="s">
        <v>38</v>
      </c>
      <c r="E2556" s="325" t="s">
        <v>134</v>
      </c>
      <c r="F2556" s="325" t="s">
        <v>135</v>
      </c>
      <c r="G2556" s="325">
        <v>333</v>
      </c>
      <c r="H2556" s="325" t="s">
        <v>271</v>
      </c>
      <c r="I2556" s="325" t="s">
        <v>272</v>
      </c>
      <c r="J2556" s="325" t="str">
        <f t="shared" si="78"/>
        <v>CharSandwellRoleCase holderRoleCase holder</v>
      </c>
      <c r="K2556" s="325" t="s">
        <v>486</v>
      </c>
      <c r="L2556" s="325" t="s">
        <v>491</v>
      </c>
      <c r="M2556" s="325" t="str">
        <f t="shared" si="79"/>
        <v>RoleCase holder</v>
      </c>
      <c r="N2556" s="325">
        <v>133.19999999999999</v>
      </c>
      <c r="O2556" s="325">
        <v>62.3</v>
      </c>
      <c r="P2556" s="325">
        <v>137</v>
      </c>
      <c r="Q2556" s="325">
        <v>60.6</v>
      </c>
    </row>
    <row r="2557" spans="1:17" x14ac:dyDescent="0.25">
      <c r="A2557" s="325">
        <v>201718</v>
      </c>
      <c r="B2557" s="325" t="s">
        <v>144</v>
      </c>
      <c r="C2557" s="325" t="s">
        <v>123</v>
      </c>
      <c r="D2557" s="325" t="s">
        <v>38</v>
      </c>
      <c r="E2557" s="325" t="s">
        <v>134</v>
      </c>
      <c r="F2557" s="325" t="s">
        <v>135</v>
      </c>
      <c r="G2557" s="325">
        <v>333</v>
      </c>
      <c r="H2557" s="325" t="s">
        <v>271</v>
      </c>
      <c r="I2557" s="325" t="s">
        <v>272</v>
      </c>
      <c r="J2557" s="325" t="str">
        <f t="shared" si="78"/>
        <v>CharSandwellRoleQualified without casesRoleQualified without cases</v>
      </c>
      <c r="K2557" s="325" t="s">
        <v>486</v>
      </c>
      <c r="L2557" s="325" t="s">
        <v>492</v>
      </c>
      <c r="M2557" s="325" t="str">
        <f t="shared" si="79"/>
        <v>RoleQualified without cases</v>
      </c>
      <c r="N2557" s="325">
        <v>41.6</v>
      </c>
      <c r="O2557" s="325">
        <v>19.5</v>
      </c>
      <c r="P2557" s="325">
        <v>50</v>
      </c>
      <c r="Q2557" s="325">
        <v>22.1</v>
      </c>
    </row>
    <row r="2558" spans="1:17" x14ac:dyDescent="0.25">
      <c r="A2558" s="325">
        <v>201718</v>
      </c>
      <c r="B2558" s="325" t="s">
        <v>144</v>
      </c>
      <c r="C2558" s="325" t="s">
        <v>123</v>
      </c>
      <c r="D2558" s="325" t="s">
        <v>38</v>
      </c>
      <c r="E2558" s="325" t="s">
        <v>134</v>
      </c>
      <c r="F2558" s="325" t="s">
        <v>135</v>
      </c>
      <c r="G2558" s="325">
        <v>893</v>
      </c>
      <c r="H2558" s="325" t="s">
        <v>273</v>
      </c>
      <c r="I2558" s="325" t="s">
        <v>274</v>
      </c>
      <c r="J2558" s="325" t="str">
        <f t="shared" si="78"/>
        <v>CharShropshireRoleSenior managerRoleSenior manager</v>
      </c>
      <c r="K2558" s="325" t="s">
        <v>486</v>
      </c>
      <c r="L2558" s="325" t="s">
        <v>487</v>
      </c>
      <c r="M2558" s="325" t="str">
        <f t="shared" si="79"/>
        <v>RoleSenior manager</v>
      </c>
      <c r="N2558" s="325">
        <v>1</v>
      </c>
      <c r="O2558" s="325">
        <v>1</v>
      </c>
      <c r="P2558" s="325">
        <v>1</v>
      </c>
      <c r="Q2558" s="325">
        <v>0.9</v>
      </c>
    </row>
    <row r="2559" spans="1:17" x14ac:dyDescent="0.25">
      <c r="A2559" s="325">
        <v>201718</v>
      </c>
      <c r="B2559" s="325" t="s">
        <v>144</v>
      </c>
      <c r="C2559" s="325" t="s">
        <v>123</v>
      </c>
      <c r="D2559" s="325" t="s">
        <v>38</v>
      </c>
      <c r="E2559" s="325" t="s">
        <v>134</v>
      </c>
      <c r="F2559" s="325" t="s">
        <v>135</v>
      </c>
      <c r="G2559" s="325">
        <v>893</v>
      </c>
      <c r="H2559" s="325" t="s">
        <v>273</v>
      </c>
      <c r="I2559" s="325" t="s">
        <v>274</v>
      </c>
      <c r="J2559" s="325" t="str">
        <f t="shared" si="78"/>
        <v>CharShropshireRoleSenior practitionerRoleSenior practitioner</v>
      </c>
      <c r="K2559" s="325" t="s">
        <v>486</v>
      </c>
      <c r="L2559" s="325" t="s">
        <v>488</v>
      </c>
      <c r="M2559" s="325" t="str">
        <f t="shared" si="79"/>
        <v>RoleSenior practitioner</v>
      </c>
      <c r="N2559" s="325">
        <v>0.8</v>
      </c>
      <c r="O2559" s="325">
        <v>0.8</v>
      </c>
      <c r="P2559" s="325">
        <v>1</v>
      </c>
      <c r="Q2559" s="325">
        <v>0.9</v>
      </c>
    </row>
    <row r="2560" spans="1:17" x14ac:dyDescent="0.25">
      <c r="A2560" s="325">
        <v>201718</v>
      </c>
      <c r="B2560" s="325" t="s">
        <v>144</v>
      </c>
      <c r="C2560" s="325" t="s">
        <v>123</v>
      </c>
      <c r="D2560" s="325" t="s">
        <v>38</v>
      </c>
      <c r="E2560" s="325" t="s">
        <v>134</v>
      </c>
      <c r="F2560" s="325" t="s">
        <v>135</v>
      </c>
      <c r="G2560" s="325">
        <v>893</v>
      </c>
      <c r="H2560" s="325" t="s">
        <v>273</v>
      </c>
      <c r="I2560" s="325" t="s">
        <v>274</v>
      </c>
      <c r="J2560" s="325" t="str">
        <f t="shared" si="78"/>
        <v>CharShropshireRoleMiddle managerRoleMiddle manager</v>
      </c>
      <c r="K2560" s="325" t="s">
        <v>486</v>
      </c>
      <c r="L2560" s="325" t="s">
        <v>489</v>
      </c>
      <c r="M2560" s="325" t="str">
        <f t="shared" si="79"/>
        <v>RoleMiddle manager</v>
      </c>
      <c r="N2560" s="325">
        <v>6</v>
      </c>
      <c r="O2560" s="325">
        <v>5.8</v>
      </c>
      <c r="P2560" s="325">
        <v>6</v>
      </c>
      <c r="Q2560" s="325">
        <v>5.3</v>
      </c>
    </row>
    <row r="2561" spans="1:17" x14ac:dyDescent="0.25">
      <c r="A2561" s="325">
        <v>201718</v>
      </c>
      <c r="B2561" s="325" t="s">
        <v>144</v>
      </c>
      <c r="C2561" s="325" t="s">
        <v>123</v>
      </c>
      <c r="D2561" s="325" t="s">
        <v>38</v>
      </c>
      <c r="E2561" s="325" t="s">
        <v>134</v>
      </c>
      <c r="F2561" s="325" t="s">
        <v>135</v>
      </c>
      <c r="G2561" s="325">
        <v>893</v>
      </c>
      <c r="H2561" s="325" t="s">
        <v>273</v>
      </c>
      <c r="I2561" s="325" t="s">
        <v>274</v>
      </c>
      <c r="J2561" s="325" t="str">
        <f t="shared" si="78"/>
        <v>CharShropshireRoleFirst line managerRoleFirst line manager</v>
      </c>
      <c r="K2561" s="325" t="s">
        <v>486</v>
      </c>
      <c r="L2561" s="325" t="s">
        <v>490</v>
      </c>
      <c r="M2561" s="325" t="str">
        <f t="shared" si="79"/>
        <v>RoleFirst line manager</v>
      </c>
      <c r="N2561" s="325">
        <v>14.4</v>
      </c>
      <c r="O2561" s="325">
        <v>14</v>
      </c>
      <c r="P2561" s="325">
        <v>15</v>
      </c>
      <c r="Q2561" s="325">
        <v>13.3</v>
      </c>
    </row>
    <row r="2562" spans="1:17" x14ac:dyDescent="0.25">
      <c r="A2562" s="325">
        <v>201718</v>
      </c>
      <c r="B2562" s="325" t="s">
        <v>144</v>
      </c>
      <c r="C2562" s="325" t="s">
        <v>123</v>
      </c>
      <c r="D2562" s="325" t="s">
        <v>38</v>
      </c>
      <c r="E2562" s="325" t="s">
        <v>134</v>
      </c>
      <c r="F2562" s="325" t="s">
        <v>135</v>
      </c>
      <c r="G2562" s="325">
        <v>893</v>
      </c>
      <c r="H2562" s="325" t="s">
        <v>273</v>
      </c>
      <c r="I2562" s="325" t="s">
        <v>274</v>
      </c>
      <c r="J2562" s="325" t="str">
        <f t="shared" si="78"/>
        <v>CharShropshireRoleCase holderRoleCase holder</v>
      </c>
      <c r="K2562" s="325" t="s">
        <v>486</v>
      </c>
      <c r="L2562" s="325" t="s">
        <v>491</v>
      </c>
      <c r="M2562" s="325" t="str">
        <f t="shared" si="79"/>
        <v>RoleCase holder</v>
      </c>
      <c r="N2562" s="325">
        <v>44.2</v>
      </c>
      <c r="O2562" s="325">
        <v>43</v>
      </c>
      <c r="P2562" s="325">
        <v>48</v>
      </c>
      <c r="Q2562" s="325">
        <v>42.5</v>
      </c>
    </row>
    <row r="2563" spans="1:17" x14ac:dyDescent="0.25">
      <c r="A2563" s="325">
        <v>201718</v>
      </c>
      <c r="B2563" s="325" t="s">
        <v>144</v>
      </c>
      <c r="C2563" s="325" t="s">
        <v>123</v>
      </c>
      <c r="D2563" s="325" t="s">
        <v>38</v>
      </c>
      <c r="E2563" s="325" t="s">
        <v>134</v>
      </c>
      <c r="F2563" s="325" t="s">
        <v>135</v>
      </c>
      <c r="G2563" s="325">
        <v>893</v>
      </c>
      <c r="H2563" s="325" t="s">
        <v>273</v>
      </c>
      <c r="I2563" s="325" t="s">
        <v>274</v>
      </c>
      <c r="J2563" s="325" t="str">
        <f t="shared" ref="J2563:J2626" si="80">CONCATENATE("Char",I2563,K2563,L2563,M2563)</f>
        <v>CharShropshireRoleQualified without casesRoleQualified without cases</v>
      </c>
      <c r="K2563" s="325" t="s">
        <v>486</v>
      </c>
      <c r="L2563" s="325" t="s">
        <v>492</v>
      </c>
      <c r="M2563" s="325" t="str">
        <f t="shared" ref="M2563:M2626" si="81">CONCATENATE(K2563,L2563,)</f>
        <v>RoleQualified without cases</v>
      </c>
      <c r="N2563" s="325">
        <v>36.299999999999997</v>
      </c>
      <c r="O2563" s="325">
        <v>35.299999999999997</v>
      </c>
      <c r="P2563" s="325">
        <v>42</v>
      </c>
      <c r="Q2563" s="325">
        <v>37.200000000000003</v>
      </c>
    </row>
    <row r="2564" spans="1:17" x14ac:dyDescent="0.25">
      <c r="A2564" s="325">
        <v>201718</v>
      </c>
      <c r="B2564" s="325" t="s">
        <v>144</v>
      </c>
      <c r="C2564" s="325" t="s">
        <v>123</v>
      </c>
      <c r="D2564" s="325" t="s">
        <v>38</v>
      </c>
      <c r="E2564" s="325" t="s">
        <v>134</v>
      </c>
      <c r="F2564" s="325" t="s">
        <v>135</v>
      </c>
      <c r="G2564" s="325">
        <v>334</v>
      </c>
      <c r="H2564" s="325" t="s">
        <v>275</v>
      </c>
      <c r="I2564" s="325" t="s">
        <v>276</v>
      </c>
      <c r="J2564" s="325" t="str">
        <f t="shared" si="80"/>
        <v>CharSolihullRoleSenior managerRoleSenior manager</v>
      </c>
      <c r="K2564" s="325" t="s">
        <v>486</v>
      </c>
      <c r="L2564" s="325" t="s">
        <v>487</v>
      </c>
      <c r="M2564" s="325" t="str">
        <f t="shared" si="81"/>
        <v>RoleSenior manager</v>
      </c>
      <c r="N2564" s="325">
        <v>0</v>
      </c>
      <c r="O2564" s="325">
        <v>0</v>
      </c>
      <c r="P2564" s="325">
        <v>0</v>
      </c>
      <c r="Q2564" s="325">
        <v>0</v>
      </c>
    </row>
    <row r="2565" spans="1:17" x14ac:dyDescent="0.25">
      <c r="A2565" s="325">
        <v>201718</v>
      </c>
      <c r="B2565" s="325" t="s">
        <v>144</v>
      </c>
      <c r="C2565" s="325" t="s">
        <v>123</v>
      </c>
      <c r="D2565" s="325" t="s">
        <v>38</v>
      </c>
      <c r="E2565" s="325" t="s">
        <v>134</v>
      </c>
      <c r="F2565" s="325" t="s">
        <v>135</v>
      </c>
      <c r="G2565" s="325">
        <v>334</v>
      </c>
      <c r="H2565" s="325" t="s">
        <v>275</v>
      </c>
      <c r="I2565" s="325" t="s">
        <v>276</v>
      </c>
      <c r="J2565" s="325" t="str">
        <f t="shared" si="80"/>
        <v>CharSolihullRoleSenior practitionerRoleSenior practitioner</v>
      </c>
      <c r="K2565" s="325" t="s">
        <v>486</v>
      </c>
      <c r="L2565" s="325" t="s">
        <v>488</v>
      </c>
      <c r="M2565" s="325" t="str">
        <f t="shared" si="81"/>
        <v>RoleSenior practitioner</v>
      </c>
      <c r="N2565" s="325">
        <v>17.5</v>
      </c>
      <c r="O2565" s="325">
        <v>20.5</v>
      </c>
      <c r="P2565" s="325">
        <v>20</v>
      </c>
      <c r="Q2565" s="325">
        <v>21.5</v>
      </c>
    </row>
    <row r="2566" spans="1:17" x14ac:dyDescent="0.25">
      <c r="A2566" s="325">
        <v>201718</v>
      </c>
      <c r="B2566" s="325" t="s">
        <v>144</v>
      </c>
      <c r="C2566" s="325" t="s">
        <v>123</v>
      </c>
      <c r="D2566" s="325" t="s">
        <v>38</v>
      </c>
      <c r="E2566" s="325" t="s">
        <v>134</v>
      </c>
      <c r="F2566" s="325" t="s">
        <v>135</v>
      </c>
      <c r="G2566" s="325">
        <v>334</v>
      </c>
      <c r="H2566" s="325" t="s">
        <v>275</v>
      </c>
      <c r="I2566" s="325" t="s">
        <v>276</v>
      </c>
      <c r="J2566" s="325" t="str">
        <f t="shared" si="80"/>
        <v>CharSolihullRoleMiddle managerRoleMiddle manager</v>
      </c>
      <c r="K2566" s="325" t="s">
        <v>486</v>
      </c>
      <c r="L2566" s="325" t="s">
        <v>489</v>
      </c>
      <c r="M2566" s="325" t="str">
        <f t="shared" si="81"/>
        <v>RoleMiddle manager</v>
      </c>
      <c r="N2566" s="325">
        <v>1</v>
      </c>
      <c r="O2566" s="325">
        <v>1.2</v>
      </c>
      <c r="P2566" s="325">
        <v>1</v>
      </c>
      <c r="Q2566" s="325">
        <v>1.1000000000000001</v>
      </c>
    </row>
    <row r="2567" spans="1:17" x14ac:dyDescent="0.25">
      <c r="A2567" s="325">
        <v>201718</v>
      </c>
      <c r="B2567" s="325" t="s">
        <v>144</v>
      </c>
      <c r="C2567" s="325" t="s">
        <v>123</v>
      </c>
      <c r="D2567" s="325" t="s">
        <v>38</v>
      </c>
      <c r="E2567" s="325" t="s">
        <v>134</v>
      </c>
      <c r="F2567" s="325" t="s">
        <v>135</v>
      </c>
      <c r="G2567" s="325">
        <v>334</v>
      </c>
      <c r="H2567" s="325" t="s">
        <v>275</v>
      </c>
      <c r="I2567" s="325" t="s">
        <v>276</v>
      </c>
      <c r="J2567" s="325" t="str">
        <f t="shared" si="80"/>
        <v>CharSolihullRoleFirst line managerRoleFirst line manager</v>
      </c>
      <c r="K2567" s="325" t="s">
        <v>486</v>
      </c>
      <c r="L2567" s="325" t="s">
        <v>490</v>
      </c>
      <c r="M2567" s="325" t="str">
        <f t="shared" si="81"/>
        <v>RoleFirst line manager</v>
      </c>
      <c r="N2567" s="325">
        <v>18</v>
      </c>
      <c r="O2567" s="325">
        <v>21.1</v>
      </c>
      <c r="P2567" s="325">
        <v>18</v>
      </c>
      <c r="Q2567" s="325">
        <v>19.399999999999999</v>
      </c>
    </row>
    <row r="2568" spans="1:17" x14ac:dyDescent="0.25">
      <c r="A2568" s="325">
        <v>201718</v>
      </c>
      <c r="B2568" s="325" t="s">
        <v>144</v>
      </c>
      <c r="C2568" s="325" t="s">
        <v>123</v>
      </c>
      <c r="D2568" s="325" t="s">
        <v>38</v>
      </c>
      <c r="E2568" s="325" t="s">
        <v>134</v>
      </c>
      <c r="F2568" s="325" t="s">
        <v>135</v>
      </c>
      <c r="G2568" s="325">
        <v>334</v>
      </c>
      <c r="H2568" s="325" t="s">
        <v>275</v>
      </c>
      <c r="I2568" s="325" t="s">
        <v>276</v>
      </c>
      <c r="J2568" s="325" t="str">
        <f t="shared" si="80"/>
        <v>CharSolihullRoleCase holderRoleCase holder</v>
      </c>
      <c r="K2568" s="325" t="s">
        <v>486</v>
      </c>
      <c r="L2568" s="325" t="s">
        <v>491</v>
      </c>
      <c r="M2568" s="325" t="str">
        <f t="shared" si="81"/>
        <v>RoleCase holder</v>
      </c>
      <c r="N2568" s="325">
        <v>48.9</v>
      </c>
      <c r="O2568" s="325">
        <v>57.3</v>
      </c>
      <c r="P2568" s="325">
        <v>54</v>
      </c>
      <c r="Q2568" s="325">
        <v>58.1</v>
      </c>
    </row>
    <row r="2569" spans="1:17" x14ac:dyDescent="0.25">
      <c r="A2569" s="325">
        <v>201718</v>
      </c>
      <c r="B2569" s="325" t="s">
        <v>144</v>
      </c>
      <c r="C2569" s="325" t="s">
        <v>123</v>
      </c>
      <c r="D2569" s="325" t="s">
        <v>38</v>
      </c>
      <c r="E2569" s="325" t="s">
        <v>134</v>
      </c>
      <c r="F2569" s="325" t="s">
        <v>135</v>
      </c>
      <c r="G2569" s="325">
        <v>334</v>
      </c>
      <c r="H2569" s="325" t="s">
        <v>275</v>
      </c>
      <c r="I2569" s="325" t="s">
        <v>276</v>
      </c>
      <c r="J2569" s="325" t="str">
        <f t="shared" si="80"/>
        <v>CharSolihullRoleQualified without casesRoleQualified without cases</v>
      </c>
      <c r="K2569" s="325" t="s">
        <v>486</v>
      </c>
      <c r="L2569" s="325" t="s">
        <v>492</v>
      </c>
      <c r="M2569" s="325" t="str">
        <f t="shared" si="81"/>
        <v>RoleQualified without cases</v>
      </c>
      <c r="N2569" s="325">
        <v>0</v>
      </c>
      <c r="O2569" s="325">
        <v>0</v>
      </c>
      <c r="P2569" s="325">
        <v>0</v>
      </c>
      <c r="Q2569" s="325">
        <v>0</v>
      </c>
    </row>
    <row r="2570" spans="1:17" x14ac:dyDescent="0.25">
      <c r="A2570" s="325">
        <v>201718</v>
      </c>
      <c r="B2570" s="325" t="s">
        <v>144</v>
      </c>
      <c r="C2570" s="325" t="s">
        <v>123</v>
      </c>
      <c r="D2570" s="325" t="s">
        <v>38</v>
      </c>
      <c r="E2570" s="325" t="s">
        <v>134</v>
      </c>
      <c r="F2570" s="325" t="s">
        <v>135</v>
      </c>
      <c r="G2570" s="325">
        <v>860</v>
      </c>
      <c r="H2570" s="325" t="s">
        <v>277</v>
      </c>
      <c r="I2570" s="325" t="s">
        <v>278</v>
      </c>
      <c r="J2570" s="325" t="str">
        <f t="shared" si="80"/>
        <v>CharStaffordshireRoleSenior managerRoleSenior manager</v>
      </c>
      <c r="K2570" s="325" t="s">
        <v>486</v>
      </c>
      <c r="L2570" s="325" t="s">
        <v>487</v>
      </c>
      <c r="M2570" s="325" t="str">
        <f t="shared" si="81"/>
        <v>RoleSenior manager</v>
      </c>
      <c r="N2570" s="325">
        <v>0</v>
      </c>
      <c r="O2570" s="325">
        <v>0</v>
      </c>
      <c r="P2570" s="325">
        <v>0</v>
      </c>
      <c r="Q2570" s="325">
        <v>0</v>
      </c>
    </row>
    <row r="2571" spans="1:17" x14ac:dyDescent="0.25">
      <c r="A2571" s="325">
        <v>201718</v>
      </c>
      <c r="B2571" s="325" t="s">
        <v>144</v>
      </c>
      <c r="C2571" s="325" t="s">
        <v>123</v>
      </c>
      <c r="D2571" s="325" t="s">
        <v>38</v>
      </c>
      <c r="E2571" s="325" t="s">
        <v>134</v>
      </c>
      <c r="F2571" s="325" t="s">
        <v>135</v>
      </c>
      <c r="G2571" s="325">
        <v>860</v>
      </c>
      <c r="H2571" s="325" t="s">
        <v>277</v>
      </c>
      <c r="I2571" s="325" t="s">
        <v>278</v>
      </c>
      <c r="J2571" s="325" t="str">
        <f t="shared" si="80"/>
        <v>CharStaffordshireRoleSenior practitionerRoleSenior practitioner</v>
      </c>
      <c r="K2571" s="325" t="s">
        <v>486</v>
      </c>
      <c r="L2571" s="325" t="s">
        <v>488</v>
      </c>
      <c r="M2571" s="325" t="str">
        <f t="shared" si="81"/>
        <v>RoleSenior practitioner</v>
      </c>
      <c r="N2571" s="325">
        <v>89</v>
      </c>
      <c r="O2571" s="325">
        <v>25.4</v>
      </c>
      <c r="P2571" s="325">
        <v>98</v>
      </c>
      <c r="Q2571" s="325">
        <v>25.5</v>
      </c>
    </row>
    <row r="2572" spans="1:17" x14ac:dyDescent="0.25">
      <c r="A2572" s="325">
        <v>201718</v>
      </c>
      <c r="B2572" s="325" t="s">
        <v>144</v>
      </c>
      <c r="C2572" s="325" t="s">
        <v>123</v>
      </c>
      <c r="D2572" s="325" t="s">
        <v>38</v>
      </c>
      <c r="E2572" s="325" t="s">
        <v>134</v>
      </c>
      <c r="F2572" s="325" t="s">
        <v>135</v>
      </c>
      <c r="G2572" s="325">
        <v>860</v>
      </c>
      <c r="H2572" s="325" t="s">
        <v>277</v>
      </c>
      <c r="I2572" s="325" t="s">
        <v>278</v>
      </c>
      <c r="J2572" s="325" t="str">
        <f t="shared" si="80"/>
        <v>CharStaffordshireRoleMiddle managerRoleMiddle manager</v>
      </c>
      <c r="K2572" s="325" t="s">
        <v>486</v>
      </c>
      <c r="L2572" s="325" t="s">
        <v>489</v>
      </c>
      <c r="M2572" s="325" t="str">
        <f t="shared" si="81"/>
        <v>RoleMiddle manager</v>
      </c>
      <c r="N2572" s="325">
        <v>3</v>
      </c>
      <c r="O2572" s="325">
        <v>0.9</v>
      </c>
      <c r="P2572" s="325">
        <v>3</v>
      </c>
      <c r="Q2572" s="325">
        <v>0.8</v>
      </c>
    </row>
    <row r="2573" spans="1:17" x14ac:dyDescent="0.25">
      <c r="A2573" s="325">
        <v>201718</v>
      </c>
      <c r="B2573" s="325" t="s">
        <v>144</v>
      </c>
      <c r="C2573" s="325" t="s">
        <v>123</v>
      </c>
      <c r="D2573" s="325" t="s">
        <v>38</v>
      </c>
      <c r="E2573" s="325" t="s">
        <v>134</v>
      </c>
      <c r="F2573" s="325" t="s">
        <v>135</v>
      </c>
      <c r="G2573" s="325">
        <v>860</v>
      </c>
      <c r="H2573" s="325" t="s">
        <v>277</v>
      </c>
      <c r="I2573" s="325" t="s">
        <v>278</v>
      </c>
      <c r="J2573" s="325" t="str">
        <f t="shared" si="80"/>
        <v>CharStaffordshireRoleFirst line managerRoleFirst line manager</v>
      </c>
      <c r="K2573" s="325" t="s">
        <v>486</v>
      </c>
      <c r="L2573" s="325" t="s">
        <v>490</v>
      </c>
      <c r="M2573" s="325" t="str">
        <f t="shared" si="81"/>
        <v>RoleFirst line manager</v>
      </c>
      <c r="N2573" s="325">
        <v>54.1</v>
      </c>
      <c r="O2573" s="325">
        <v>15.4</v>
      </c>
      <c r="P2573" s="325">
        <v>56</v>
      </c>
      <c r="Q2573" s="325">
        <v>14.6</v>
      </c>
    </row>
    <row r="2574" spans="1:17" x14ac:dyDescent="0.25">
      <c r="A2574" s="325">
        <v>201718</v>
      </c>
      <c r="B2574" s="325" t="s">
        <v>144</v>
      </c>
      <c r="C2574" s="325" t="s">
        <v>123</v>
      </c>
      <c r="D2574" s="325" t="s">
        <v>38</v>
      </c>
      <c r="E2574" s="325" t="s">
        <v>134</v>
      </c>
      <c r="F2574" s="325" t="s">
        <v>135</v>
      </c>
      <c r="G2574" s="325">
        <v>860</v>
      </c>
      <c r="H2574" s="325" t="s">
        <v>277</v>
      </c>
      <c r="I2574" s="325" t="s">
        <v>278</v>
      </c>
      <c r="J2574" s="325" t="str">
        <f t="shared" si="80"/>
        <v>CharStaffordshireRoleCase holderRoleCase holder</v>
      </c>
      <c r="K2574" s="325" t="s">
        <v>486</v>
      </c>
      <c r="L2574" s="325" t="s">
        <v>491</v>
      </c>
      <c r="M2574" s="325" t="str">
        <f t="shared" si="81"/>
        <v>RoleCase holder</v>
      </c>
      <c r="N2574" s="325">
        <v>164.1</v>
      </c>
      <c r="O2574" s="325">
        <v>46.8</v>
      </c>
      <c r="P2574" s="325">
        <v>182</v>
      </c>
      <c r="Q2574" s="325">
        <v>47.4</v>
      </c>
    </row>
    <row r="2575" spans="1:17" x14ac:dyDescent="0.25">
      <c r="A2575" s="325">
        <v>201718</v>
      </c>
      <c r="B2575" s="325" t="s">
        <v>144</v>
      </c>
      <c r="C2575" s="325" t="s">
        <v>123</v>
      </c>
      <c r="D2575" s="325" t="s">
        <v>38</v>
      </c>
      <c r="E2575" s="325" t="s">
        <v>134</v>
      </c>
      <c r="F2575" s="325" t="s">
        <v>135</v>
      </c>
      <c r="G2575" s="325">
        <v>860</v>
      </c>
      <c r="H2575" s="325" t="s">
        <v>277</v>
      </c>
      <c r="I2575" s="325" t="s">
        <v>278</v>
      </c>
      <c r="J2575" s="325" t="str">
        <f t="shared" si="80"/>
        <v>CharStaffordshireRoleQualified without casesRoleQualified without cases</v>
      </c>
      <c r="K2575" s="325" t="s">
        <v>486</v>
      </c>
      <c r="L2575" s="325" t="s">
        <v>492</v>
      </c>
      <c r="M2575" s="325" t="str">
        <f t="shared" si="81"/>
        <v>RoleQualified without cases</v>
      </c>
      <c r="N2575" s="325">
        <v>40.700000000000003</v>
      </c>
      <c r="O2575" s="325">
        <v>11.6</v>
      </c>
      <c r="P2575" s="325">
        <v>45</v>
      </c>
      <c r="Q2575" s="325">
        <v>11.7</v>
      </c>
    </row>
    <row r="2576" spans="1:17" x14ac:dyDescent="0.25">
      <c r="A2576" s="325">
        <v>201718</v>
      </c>
      <c r="B2576" s="325" t="s">
        <v>144</v>
      </c>
      <c r="C2576" s="325" t="s">
        <v>123</v>
      </c>
      <c r="D2576" s="325" t="s">
        <v>38</v>
      </c>
      <c r="E2576" s="325" t="s">
        <v>134</v>
      </c>
      <c r="F2576" s="325" t="s">
        <v>135</v>
      </c>
      <c r="G2576" s="325">
        <v>861</v>
      </c>
      <c r="H2576" s="325" t="s">
        <v>279</v>
      </c>
      <c r="I2576" s="325" t="s">
        <v>280</v>
      </c>
      <c r="J2576" s="325" t="str">
        <f t="shared" si="80"/>
        <v>CharStoke-on-TrentRoleSenior managerRoleSenior manager</v>
      </c>
      <c r="K2576" s="325" t="s">
        <v>486</v>
      </c>
      <c r="L2576" s="325" t="s">
        <v>487</v>
      </c>
      <c r="M2576" s="325" t="str">
        <f t="shared" si="81"/>
        <v>RoleSenior manager</v>
      </c>
      <c r="N2576" s="325">
        <v>5</v>
      </c>
      <c r="O2576" s="325">
        <v>2.4</v>
      </c>
      <c r="P2576" s="325">
        <v>5</v>
      </c>
      <c r="Q2576" s="325">
        <v>2.2000000000000002</v>
      </c>
    </row>
    <row r="2577" spans="1:17" x14ac:dyDescent="0.25">
      <c r="A2577" s="325">
        <v>201718</v>
      </c>
      <c r="B2577" s="325" t="s">
        <v>144</v>
      </c>
      <c r="C2577" s="325" t="s">
        <v>123</v>
      </c>
      <c r="D2577" s="325" t="s">
        <v>38</v>
      </c>
      <c r="E2577" s="325" t="s">
        <v>134</v>
      </c>
      <c r="F2577" s="325" t="s">
        <v>135</v>
      </c>
      <c r="G2577" s="325">
        <v>861</v>
      </c>
      <c r="H2577" s="325" t="s">
        <v>279</v>
      </c>
      <c r="I2577" s="325" t="s">
        <v>280</v>
      </c>
      <c r="J2577" s="325" t="str">
        <f t="shared" si="80"/>
        <v>CharStoke-on-TrentRoleSenior practitionerRoleSenior practitioner</v>
      </c>
      <c r="K2577" s="325" t="s">
        <v>486</v>
      </c>
      <c r="L2577" s="325" t="s">
        <v>488</v>
      </c>
      <c r="M2577" s="325" t="str">
        <f t="shared" si="81"/>
        <v>RoleSenior practitioner</v>
      </c>
      <c r="N2577" s="325">
        <v>0</v>
      </c>
      <c r="O2577" s="325">
        <v>0</v>
      </c>
      <c r="P2577" s="325">
        <v>0</v>
      </c>
      <c r="Q2577" s="325">
        <v>0</v>
      </c>
    </row>
    <row r="2578" spans="1:17" x14ac:dyDescent="0.25">
      <c r="A2578" s="325">
        <v>201718</v>
      </c>
      <c r="B2578" s="325" t="s">
        <v>144</v>
      </c>
      <c r="C2578" s="325" t="s">
        <v>123</v>
      </c>
      <c r="D2578" s="325" t="s">
        <v>38</v>
      </c>
      <c r="E2578" s="325" t="s">
        <v>134</v>
      </c>
      <c r="F2578" s="325" t="s">
        <v>135</v>
      </c>
      <c r="G2578" s="325">
        <v>861</v>
      </c>
      <c r="H2578" s="325" t="s">
        <v>279</v>
      </c>
      <c r="I2578" s="325" t="s">
        <v>280</v>
      </c>
      <c r="J2578" s="325" t="str">
        <f t="shared" si="80"/>
        <v>CharStoke-on-TrentRoleMiddle managerRoleMiddle manager</v>
      </c>
      <c r="K2578" s="325" t="s">
        <v>486</v>
      </c>
      <c r="L2578" s="325" t="s">
        <v>489</v>
      </c>
      <c r="M2578" s="325" t="str">
        <f t="shared" si="81"/>
        <v>RoleMiddle manager</v>
      </c>
      <c r="N2578" s="325">
        <v>11</v>
      </c>
      <c r="O2578" s="325">
        <v>5.3</v>
      </c>
      <c r="P2578" s="325">
        <v>11</v>
      </c>
      <c r="Q2578" s="325">
        <v>4.9000000000000004</v>
      </c>
    </row>
    <row r="2579" spans="1:17" x14ac:dyDescent="0.25">
      <c r="A2579" s="325">
        <v>201718</v>
      </c>
      <c r="B2579" s="325" t="s">
        <v>144</v>
      </c>
      <c r="C2579" s="325" t="s">
        <v>123</v>
      </c>
      <c r="D2579" s="325" t="s">
        <v>38</v>
      </c>
      <c r="E2579" s="325" t="s">
        <v>134</v>
      </c>
      <c r="F2579" s="325" t="s">
        <v>135</v>
      </c>
      <c r="G2579" s="325">
        <v>861</v>
      </c>
      <c r="H2579" s="325" t="s">
        <v>279</v>
      </c>
      <c r="I2579" s="325" t="s">
        <v>280</v>
      </c>
      <c r="J2579" s="325" t="str">
        <f t="shared" si="80"/>
        <v>CharStoke-on-TrentRoleFirst line managerRoleFirst line manager</v>
      </c>
      <c r="K2579" s="325" t="s">
        <v>486</v>
      </c>
      <c r="L2579" s="325" t="s">
        <v>490</v>
      </c>
      <c r="M2579" s="325" t="str">
        <f t="shared" si="81"/>
        <v>RoleFirst line manager</v>
      </c>
      <c r="N2579" s="325">
        <v>18.600000000000001</v>
      </c>
      <c r="O2579" s="325">
        <v>8.9</v>
      </c>
      <c r="P2579" s="325">
        <v>20</v>
      </c>
      <c r="Q2579" s="325">
        <v>8.9</v>
      </c>
    </row>
    <row r="2580" spans="1:17" x14ac:dyDescent="0.25">
      <c r="A2580" s="325">
        <v>201718</v>
      </c>
      <c r="B2580" s="325" t="s">
        <v>144</v>
      </c>
      <c r="C2580" s="325" t="s">
        <v>123</v>
      </c>
      <c r="D2580" s="325" t="s">
        <v>38</v>
      </c>
      <c r="E2580" s="325" t="s">
        <v>134</v>
      </c>
      <c r="F2580" s="325" t="s">
        <v>135</v>
      </c>
      <c r="G2580" s="325">
        <v>861</v>
      </c>
      <c r="H2580" s="325" t="s">
        <v>279</v>
      </c>
      <c r="I2580" s="325" t="s">
        <v>280</v>
      </c>
      <c r="J2580" s="325" t="str">
        <f t="shared" si="80"/>
        <v>CharStoke-on-TrentRoleCase holderRoleCase holder</v>
      </c>
      <c r="K2580" s="325" t="s">
        <v>486</v>
      </c>
      <c r="L2580" s="325" t="s">
        <v>491</v>
      </c>
      <c r="M2580" s="325" t="str">
        <f t="shared" si="81"/>
        <v>RoleCase holder</v>
      </c>
      <c r="N2580" s="325">
        <v>129.1</v>
      </c>
      <c r="O2580" s="325">
        <v>61.8</v>
      </c>
      <c r="P2580" s="325">
        <v>137</v>
      </c>
      <c r="Q2580" s="325">
        <v>60.9</v>
      </c>
    </row>
    <row r="2581" spans="1:17" x14ac:dyDescent="0.25">
      <c r="A2581" s="325">
        <v>201718</v>
      </c>
      <c r="B2581" s="325" t="s">
        <v>144</v>
      </c>
      <c r="C2581" s="325" t="s">
        <v>123</v>
      </c>
      <c r="D2581" s="325" t="s">
        <v>38</v>
      </c>
      <c r="E2581" s="325" t="s">
        <v>134</v>
      </c>
      <c r="F2581" s="325" t="s">
        <v>135</v>
      </c>
      <c r="G2581" s="325">
        <v>861</v>
      </c>
      <c r="H2581" s="325" t="s">
        <v>279</v>
      </c>
      <c r="I2581" s="325" t="s">
        <v>280</v>
      </c>
      <c r="J2581" s="325" t="str">
        <f t="shared" si="80"/>
        <v>CharStoke-on-TrentRoleQualified without casesRoleQualified without cases</v>
      </c>
      <c r="K2581" s="325" t="s">
        <v>486</v>
      </c>
      <c r="L2581" s="325" t="s">
        <v>492</v>
      </c>
      <c r="M2581" s="325" t="str">
        <f t="shared" si="81"/>
        <v>RoleQualified without cases</v>
      </c>
      <c r="N2581" s="325">
        <v>45.1</v>
      </c>
      <c r="O2581" s="325">
        <v>21.6</v>
      </c>
      <c r="P2581" s="325">
        <v>52</v>
      </c>
      <c r="Q2581" s="325">
        <v>23.1</v>
      </c>
    </row>
    <row r="2582" spans="1:17" x14ac:dyDescent="0.25">
      <c r="A2582" s="325">
        <v>201718</v>
      </c>
      <c r="B2582" s="325" t="s">
        <v>144</v>
      </c>
      <c r="C2582" s="325" t="s">
        <v>123</v>
      </c>
      <c r="D2582" s="325" t="s">
        <v>38</v>
      </c>
      <c r="E2582" s="325" t="s">
        <v>134</v>
      </c>
      <c r="F2582" s="325" t="s">
        <v>135</v>
      </c>
      <c r="G2582" s="325">
        <v>894</v>
      </c>
      <c r="H2582" s="325" t="s">
        <v>281</v>
      </c>
      <c r="I2582" s="325" t="s">
        <v>282</v>
      </c>
      <c r="J2582" s="325" t="str">
        <f t="shared" si="80"/>
        <v>CharTelford and WrekinRoleSenior managerRoleSenior manager</v>
      </c>
      <c r="K2582" s="325" t="s">
        <v>486</v>
      </c>
      <c r="L2582" s="325" t="s">
        <v>487</v>
      </c>
      <c r="M2582" s="325" t="str">
        <f t="shared" si="81"/>
        <v>RoleSenior manager</v>
      </c>
      <c r="N2582" s="325">
        <v>1</v>
      </c>
      <c r="O2582" s="325">
        <v>0.7</v>
      </c>
      <c r="P2582" s="325">
        <v>1</v>
      </c>
      <c r="Q2582" s="325">
        <v>0.7</v>
      </c>
    </row>
    <row r="2583" spans="1:17" x14ac:dyDescent="0.25">
      <c r="A2583" s="325">
        <v>201718</v>
      </c>
      <c r="B2583" s="325" t="s">
        <v>144</v>
      </c>
      <c r="C2583" s="325" t="s">
        <v>123</v>
      </c>
      <c r="D2583" s="325" t="s">
        <v>38</v>
      </c>
      <c r="E2583" s="325" t="s">
        <v>134</v>
      </c>
      <c r="F2583" s="325" t="s">
        <v>135</v>
      </c>
      <c r="G2583" s="325">
        <v>894</v>
      </c>
      <c r="H2583" s="325" t="s">
        <v>281</v>
      </c>
      <c r="I2583" s="325" t="s">
        <v>282</v>
      </c>
      <c r="J2583" s="325" t="str">
        <f t="shared" si="80"/>
        <v>CharTelford and WrekinRoleSenior practitionerRoleSenior practitioner</v>
      </c>
      <c r="K2583" s="325" t="s">
        <v>486</v>
      </c>
      <c r="L2583" s="325" t="s">
        <v>488</v>
      </c>
      <c r="M2583" s="325" t="str">
        <f t="shared" si="81"/>
        <v>RoleSenior practitioner</v>
      </c>
      <c r="N2583" s="325">
        <v>7.4</v>
      </c>
      <c r="O2583" s="325">
        <v>5.5</v>
      </c>
      <c r="P2583" s="325">
        <v>8</v>
      </c>
      <c r="Q2583" s="325">
        <v>5.6</v>
      </c>
    </row>
    <row r="2584" spans="1:17" x14ac:dyDescent="0.25">
      <c r="A2584" s="325">
        <v>201718</v>
      </c>
      <c r="B2584" s="325" t="s">
        <v>144</v>
      </c>
      <c r="C2584" s="325" t="s">
        <v>123</v>
      </c>
      <c r="D2584" s="325" t="s">
        <v>38</v>
      </c>
      <c r="E2584" s="325" t="s">
        <v>134</v>
      </c>
      <c r="F2584" s="325" t="s">
        <v>135</v>
      </c>
      <c r="G2584" s="325">
        <v>894</v>
      </c>
      <c r="H2584" s="325" t="s">
        <v>281</v>
      </c>
      <c r="I2584" s="325" t="s">
        <v>282</v>
      </c>
      <c r="J2584" s="325" t="str">
        <f t="shared" si="80"/>
        <v>CharTelford and WrekinRoleMiddle managerRoleMiddle manager</v>
      </c>
      <c r="K2584" s="325" t="s">
        <v>486</v>
      </c>
      <c r="L2584" s="325" t="s">
        <v>489</v>
      </c>
      <c r="M2584" s="325" t="str">
        <f t="shared" si="81"/>
        <v>RoleMiddle manager</v>
      </c>
      <c r="N2584" s="325">
        <v>4</v>
      </c>
      <c r="O2584" s="325">
        <v>3</v>
      </c>
      <c r="P2584" s="325">
        <v>4</v>
      </c>
      <c r="Q2584" s="325">
        <v>2.8</v>
      </c>
    </row>
    <row r="2585" spans="1:17" x14ac:dyDescent="0.25">
      <c r="A2585" s="325">
        <v>201718</v>
      </c>
      <c r="B2585" s="325" t="s">
        <v>144</v>
      </c>
      <c r="C2585" s="325" t="s">
        <v>123</v>
      </c>
      <c r="D2585" s="325" t="s">
        <v>38</v>
      </c>
      <c r="E2585" s="325" t="s">
        <v>134</v>
      </c>
      <c r="F2585" s="325" t="s">
        <v>135</v>
      </c>
      <c r="G2585" s="325">
        <v>894</v>
      </c>
      <c r="H2585" s="325" t="s">
        <v>281</v>
      </c>
      <c r="I2585" s="325" t="s">
        <v>282</v>
      </c>
      <c r="J2585" s="325" t="str">
        <f t="shared" si="80"/>
        <v>CharTelford and WrekinRoleFirst line managerRoleFirst line manager</v>
      </c>
      <c r="K2585" s="325" t="s">
        <v>486</v>
      </c>
      <c r="L2585" s="325" t="s">
        <v>490</v>
      </c>
      <c r="M2585" s="325" t="str">
        <f t="shared" si="81"/>
        <v>RoleFirst line manager</v>
      </c>
      <c r="N2585" s="325">
        <v>16</v>
      </c>
      <c r="O2585" s="325">
        <v>11.9</v>
      </c>
      <c r="P2585" s="325">
        <v>16</v>
      </c>
      <c r="Q2585" s="325">
        <v>11.3</v>
      </c>
    </row>
    <row r="2586" spans="1:17" x14ac:dyDescent="0.25">
      <c r="A2586" s="325">
        <v>201718</v>
      </c>
      <c r="B2586" s="325" t="s">
        <v>144</v>
      </c>
      <c r="C2586" s="325" t="s">
        <v>123</v>
      </c>
      <c r="D2586" s="325" t="s">
        <v>38</v>
      </c>
      <c r="E2586" s="325" t="s">
        <v>134</v>
      </c>
      <c r="F2586" s="325" t="s">
        <v>135</v>
      </c>
      <c r="G2586" s="325">
        <v>894</v>
      </c>
      <c r="H2586" s="325" t="s">
        <v>281</v>
      </c>
      <c r="I2586" s="325" t="s">
        <v>282</v>
      </c>
      <c r="J2586" s="325" t="str">
        <f t="shared" si="80"/>
        <v>CharTelford and WrekinRoleCase holderRoleCase holder</v>
      </c>
      <c r="K2586" s="325" t="s">
        <v>486</v>
      </c>
      <c r="L2586" s="325" t="s">
        <v>491</v>
      </c>
      <c r="M2586" s="325" t="str">
        <f t="shared" si="81"/>
        <v>RoleCase holder</v>
      </c>
      <c r="N2586" s="325">
        <v>64.7</v>
      </c>
      <c r="O2586" s="325">
        <v>48.1</v>
      </c>
      <c r="P2586" s="325">
        <v>68</v>
      </c>
      <c r="Q2586" s="325">
        <v>47.9</v>
      </c>
    </row>
    <row r="2587" spans="1:17" x14ac:dyDescent="0.25">
      <c r="A2587" s="325">
        <v>201718</v>
      </c>
      <c r="B2587" s="325" t="s">
        <v>144</v>
      </c>
      <c r="C2587" s="325" t="s">
        <v>123</v>
      </c>
      <c r="D2587" s="325" t="s">
        <v>38</v>
      </c>
      <c r="E2587" s="325" t="s">
        <v>134</v>
      </c>
      <c r="F2587" s="325" t="s">
        <v>135</v>
      </c>
      <c r="G2587" s="325">
        <v>894</v>
      </c>
      <c r="H2587" s="325" t="s">
        <v>281</v>
      </c>
      <c r="I2587" s="325" t="s">
        <v>282</v>
      </c>
      <c r="J2587" s="325" t="str">
        <f t="shared" si="80"/>
        <v>CharTelford and WrekinRoleQualified without casesRoleQualified without cases</v>
      </c>
      <c r="K2587" s="325" t="s">
        <v>486</v>
      </c>
      <c r="L2587" s="325" t="s">
        <v>492</v>
      </c>
      <c r="M2587" s="325" t="str">
        <f t="shared" si="81"/>
        <v>RoleQualified without cases</v>
      </c>
      <c r="N2587" s="325">
        <v>41.5</v>
      </c>
      <c r="O2587" s="325">
        <v>30.8</v>
      </c>
      <c r="P2587" s="325">
        <v>45</v>
      </c>
      <c r="Q2587" s="325">
        <v>31.7</v>
      </c>
    </row>
    <row r="2588" spans="1:17" x14ac:dyDescent="0.25">
      <c r="A2588" s="325">
        <v>201718</v>
      </c>
      <c r="B2588" s="325" t="s">
        <v>144</v>
      </c>
      <c r="C2588" s="325" t="s">
        <v>123</v>
      </c>
      <c r="D2588" s="325" t="s">
        <v>38</v>
      </c>
      <c r="E2588" s="325" t="s">
        <v>134</v>
      </c>
      <c r="F2588" s="325" t="s">
        <v>135</v>
      </c>
      <c r="G2588" s="325">
        <v>335</v>
      </c>
      <c r="H2588" s="325" t="s">
        <v>283</v>
      </c>
      <c r="I2588" s="325" t="s">
        <v>284</v>
      </c>
      <c r="J2588" s="325" t="str">
        <f t="shared" si="80"/>
        <v>CharWalsallRoleSenior managerRoleSenior manager</v>
      </c>
      <c r="K2588" s="325" t="s">
        <v>486</v>
      </c>
      <c r="L2588" s="325" t="s">
        <v>487</v>
      </c>
      <c r="M2588" s="325" t="str">
        <f t="shared" si="81"/>
        <v>RoleSenior manager</v>
      </c>
      <c r="N2588" s="325">
        <v>1</v>
      </c>
      <c r="O2588" s="325">
        <v>0.6</v>
      </c>
      <c r="P2588" s="325">
        <v>1</v>
      </c>
      <c r="Q2588" s="325">
        <v>0.6</v>
      </c>
    </row>
    <row r="2589" spans="1:17" x14ac:dyDescent="0.25">
      <c r="A2589" s="325">
        <v>201718</v>
      </c>
      <c r="B2589" s="325" t="s">
        <v>144</v>
      </c>
      <c r="C2589" s="325" t="s">
        <v>123</v>
      </c>
      <c r="D2589" s="325" t="s">
        <v>38</v>
      </c>
      <c r="E2589" s="325" t="s">
        <v>134</v>
      </c>
      <c r="F2589" s="325" t="s">
        <v>135</v>
      </c>
      <c r="G2589" s="325">
        <v>335</v>
      </c>
      <c r="H2589" s="325" t="s">
        <v>283</v>
      </c>
      <c r="I2589" s="325" t="s">
        <v>284</v>
      </c>
      <c r="J2589" s="325" t="str">
        <f t="shared" si="80"/>
        <v>CharWalsallRoleSenior practitionerRoleSenior practitioner</v>
      </c>
      <c r="K2589" s="325" t="s">
        <v>486</v>
      </c>
      <c r="L2589" s="325" t="s">
        <v>488</v>
      </c>
      <c r="M2589" s="325" t="str">
        <f t="shared" si="81"/>
        <v>RoleSenior practitioner</v>
      </c>
      <c r="N2589" s="325">
        <v>20.9</v>
      </c>
      <c r="O2589" s="325">
        <v>12.1</v>
      </c>
      <c r="P2589" s="325">
        <v>21</v>
      </c>
      <c r="Q2589" s="325">
        <v>11.6</v>
      </c>
    </row>
    <row r="2590" spans="1:17" x14ac:dyDescent="0.25">
      <c r="A2590" s="325">
        <v>201718</v>
      </c>
      <c r="B2590" s="325" t="s">
        <v>144</v>
      </c>
      <c r="C2590" s="325" t="s">
        <v>123</v>
      </c>
      <c r="D2590" s="325" t="s">
        <v>38</v>
      </c>
      <c r="E2590" s="325" t="s">
        <v>134</v>
      </c>
      <c r="F2590" s="325" t="s">
        <v>135</v>
      </c>
      <c r="G2590" s="325">
        <v>335</v>
      </c>
      <c r="H2590" s="325" t="s">
        <v>283</v>
      </c>
      <c r="I2590" s="325" t="s">
        <v>284</v>
      </c>
      <c r="J2590" s="325" t="str">
        <f t="shared" si="80"/>
        <v>CharWalsallRoleMiddle managerRoleMiddle manager</v>
      </c>
      <c r="K2590" s="325" t="s">
        <v>486</v>
      </c>
      <c r="L2590" s="325" t="s">
        <v>489</v>
      </c>
      <c r="M2590" s="325" t="str">
        <f t="shared" si="81"/>
        <v>RoleMiddle manager</v>
      </c>
      <c r="N2590" s="325">
        <v>6</v>
      </c>
      <c r="O2590" s="325">
        <v>3.5</v>
      </c>
      <c r="P2590" s="325">
        <v>6</v>
      </c>
      <c r="Q2590" s="325">
        <v>3.3</v>
      </c>
    </row>
    <row r="2591" spans="1:17" x14ac:dyDescent="0.25">
      <c r="A2591" s="325">
        <v>201718</v>
      </c>
      <c r="B2591" s="325" t="s">
        <v>144</v>
      </c>
      <c r="C2591" s="325" t="s">
        <v>123</v>
      </c>
      <c r="D2591" s="325" t="s">
        <v>38</v>
      </c>
      <c r="E2591" s="325" t="s">
        <v>134</v>
      </c>
      <c r="F2591" s="325" t="s">
        <v>135</v>
      </c>
      <c r="G2591" s="325">
        <v>335</v>
      </c>
      <c r="H2591" s="325" t="s">
        <v>283</v>
      </c>
      <c r="I2591" s="325" t="s">
        <v>284</v>
      </c>
      <c r="J2591" s="325" t="str">
        <f t="shared" si="80"/>
        <v>CharWalsallRoleFirst line managerRoleFirst line manager</v>
      </c>
      <c r="K2591" s="325" t="s">
        <v>486</v>
      </c>
      <c r="L2591" s="325" t="s">
        <v>490</v>
      </c>
      <c r="M2591" s="325" t="str">
        <f t="shared" si="81"/>
        <v>RoleFirst line manager</v>
      </c>
      <c r="N2591" s="325">
        <v>19</v>
      </c>
      <c r="O2591" s="325">
        <v>11</v>
      </c>
      <c r="P2591" s="325">
        <v>20</v>
      </c>
      <c r="Q2591" s="325">
        <v>11</v>
      </c>
    </row>
    <row r="2592" spans="1:17" x14ac:dyDescent="0.25">
      <c r="A2592" s="325">
        <v>201718</v>
      </c>
      <c r="B2592" s="325" t="s">
        <v>144</v>
      </c>
      <c r="C2592" s="325" t="s">
        <v>123</v>
      </c>
      <c r="D2592" s="325" t="s">
        <v>38</v>
      </c>
      <c r="E2592" s="325" t="s">
        <v>134</v>
      </c>
      <c r="F2592" s="325" t="s">
        <v>135</v>
      </c>
      <c r="G2592" s="325">
        <v>335</v>
      </c>
      <c r="H2592" s="325" t="s">
        <v>283</v>
      </c>
      <c r="I2592" s="325" t="s">
        <v>284</v>
      </c>
      <c r="J2592" s="325" t="str">
        <f t="shared" si="80"/>
        <v>CharWalsallRoleCase holderRoleCase holder</v>
      </c>
      <c r="K2592" s="325" t="s">
        <v>486</v>
      </c>
      <c r="L2592" s="325" t="s">
        <v>491</v>
      </c>
      <c r="M2592" s="325" t="str">
        <f t="shared" si="81"/>
        <v>RoleCase holder</v>
      </c>
      <c r="N2592" s="325">
        <v>106.6</v>
      </c>
      <c r="O2592" s="325">
        <v>61.5</v>
      </c>
      <c r="P2592" s="325">
        <v>113</v>
      </c>
      <c r="Q2592" s="325">
        <v>62.4</v>
      </c>
    </row>
    <row r="2593" spans="1:17" x14ac:dyDescent="0.25">
      <c r="A2593" s="325">
        <v>201718</v>
      </c>
      <c r="B2593" s="325" t="s">
        <v>144</v>
      </c>
      <c r="C2593" s="325" t="s">
        <v>123</v>
      </c>
      <c r="D2593" s="325" t="s">
        <v>38</v>
      </c>
      <c r="E2593" s="325" t="s">
        <v>134</v>
      </c>
      <c r="F2593" s="325" t="s">
        <v>135</v>
      </c>
      <c r="G2593" s="325">
        <v>335</v>
      </c>
      <c r="H2593" s="325" t="s">
        <v>283</v>
      </c>
      <c r="I2593" s="325" t="s">
        <v>284</v>
      </c>
      <c r="J2593" s="325" t="str">
        <f t="shared" si="80"/>
        <v>CharWalsallRoleQualified without casesRoleQualified without cases</v>
      </c>
      <c r="K2593" s="325" t="s">
        <v>486</v>
      </c>
      <c r="L2593" s="325" t="s">
        <v>492</v>
      </c>
      <c r="M2593" s="325" t="str">
        <f t="shared" si="81"/>
        <v>RoleQualified without cases</v>
      </c>
      <c r="N2593" s="325">
        <v>19.8</v>
      </c>
      <c r="O2593" s="325">
        <v>11.4</v>
      </c>
      <c r="P2593" s="325">
        <v>20</v>
      </c>
      <c r="Q2593" s="325">
        <v>11</v>
      </c>
    </row>
    <row r="2594" spans="1:17" x14ac:dyDescent="0.25">
      <c r="A2594" s="325">
        <v>201718</v>
      </c>
      <c r="B2594" s="325" t="s">
        <v>144</v>
      </c>
      <c r="C2594" s="325" t="s">
        <v>123</v>
      </c>
      <c r="D2594" s="325" t="s">
        <v>38</v>
      </c>
      <c r="E2594" s="325" t="s">
        <v>134</v>
      </c>
      <c r="F2594" s="325" t="s">
        <v>135</v>
      </c>
      <c r="G2594" s="325">
        <v>937</v>
      </c>
      <c r="H2594" s="325" t="s">
        <v>285</v>
      </c>
      <c r="I2594" s="325" t="s">
        <v>286</v>
      </c>
      <c r="J2594" s="325" t="str">
        <f t="shared" si="80"/>
        <v>CharWarwickshireRoleSenior managerRoleSenior manager</v>
      </c>
      <c r="K2594" s="325" t="s">
        <v>486</v>
      </c>
      <c r="L2594" s="325" t="s">
        <v>487</v>
      </c>
      <c r="M2594" s="325" t="str">
        <f t="shared" si="81"/>
        <v>RoleSenior manager</v>
      </c>
      <c r="N2594" s="325">
        <v>3</v>
      </c>
      <c r="O2594" s="325">
        <v>0.8</v>
      </c>
      <c r="P2594" s="325">
        <v>3</v>
      </c>
      <c r="Q2594" s="325">
        <v>0.8</v>
      </c>
    </row>
    <row r="2595" spans="1:17" x14ac:dyDescent="0.25">
      <c r="A2595" s="325">
        <v>201718</v>
      </c>
      <c r="B2595" s="325" t="s">
        <v>144</v>
      </c>
      <c r="C2595" s="325" t="s">
        <v>123</v>
      </c>
      <c r="D2595" s="325" t="s">
        <v>38</v>
      </c>
      <c r="E2595" s="325" t="s">
        <v>134</v>
      </c>
      <c r="F2595" s="325" t="s">
        <v>135</v>
      </c>
      <c r="G2595" s="325">
        <v>937</v>
      </c>
      <c r="H2595" s="325" t="s">
        <v>285</v>
      </c>
      <c r="I2595" s="325" t="s">
        <v>286</v>
      </c>
      <c r="J2595" s="325" t="str">
        <f t="shared" si="80"/>
        <v>CharWarwickshireRoleSenior practitionerRoleSenior practitioner</v>
      </c>
      <c r="K2595" s="325" t="s">
        <v>486</v>
      </c>
      <c r="L2595" s="325" t="s">
        <v>488</v>
      </c>
      <c r="M2595" s="325" t="str">
        <f t="shared" si="81"/>
        <v>RoleSenior practitioner</v>
      </c>
      <c r="N2595" s="325">
        <v>57.2</v>
      </c>
      <c r="O2595" s="325">
        <v>16</v>
      </c>
      <c r="P2595" s="325">
        <v>67</v>
      </c>
      <c r="Q2595" s="325">
        <v>17.3</v>
      </c>
    </row>
    <row r="2596" spans="1:17" x14ac:dyDescent="0.25">
      <c r="A2596" s="325">
        <v>201718</v>
      </c>
      <c r="B2596" s="325" t="s">
        <v>144</v>
      </c>
      <c r="C2596" s="325" t="s">
        <v>123</v>
      </c>
      <c r="D2596" s="325" t="s">
        <v>38</v>
      </c>
      <c r="E2596" s="325" t="s">
        <v>134</v>
      </c>
      <c r="F2596" s="325" t="s">
        <v>135</v>
      </c>
      <c r="G2596" s="325">
        <v>937</v>
      </c>
      <c r="H2596" s="325" t="s">
        <v>285</v>
      </c>
      <c r="I2596" s="325" t="s">
        <v>286</v>
      </c>
      <c r="J2596" s="325" t="str">
        <f t="shared" si="80"/>
        <v>CharWarwickshireRoleMiddle managerRoleMiddle manager</v>
      </c>
      <c r="K2596" s="325" t="s">
        <v>486</v>
      </c>
      <c r="L2596" s="325" t="s">
        <v>489</v>
      </c>
      <c r="M2596" s="325" t="str">
        <f t="shared" si="81"/>
        <v>RoleMiddle manager</v>
      </c>
      <c r="N2596" s="325">
        <v>15.8</v>
      </c>
      <c r="O2596" s="325">
        <v>4.4000000000000004</v>
      </c>
      <c r="P2596" s="325">
        <v>16</v>
      </c>
      <c r="Q2596" s="325">
        <v>4.0999999999999996</v>
      </c>
    </row>
    <row r="2597" spans="1:17" x14ac:dyDescent="0.25">
      <c r="A2597" s="325">
        <v>201718</v>
      </c>
      <c r="B2597" s="325" t="s">
        <v>144</v>
      </c>
      <c r="C2597" s="325" t="s">
        <v>123</v>
      </c>
      <c r="D2597" s="325" t="s">
        <v>38</v>
      </c>
      <c r="E2597" s="325" t="s">
        <v>134</v>
      </c>
      <c r="F2597" s="325" t="s">
        <v>135</v>
      </c>
      <c r="G2597" s="325">
        <v>937</v>
      </c>
      <c r="H2597" s="325" t="s">
        <v>285</v>
      </c>
      <c r="I2597" s="325" t="s">
        <v>286</v>
      </c>
      <c r="J2597" s="325" t="str">
        <f t="shared" si="80"/>
        <v>CharWarwickshireRoleFirst line managerRoleFirst line manager</v>
      </c>
      <c r="K2597" s="325" t="s">
        <v>486</v>
      </c>
      <c r="L2597" s="325" t="s">
        <v>490</v>
      </c>
      <c r="M2597" s="325" t="str">
        <f t="shared" si="81"/>
        <v>RoleFirst line manager</v>
      </c>
      <c r="N2597" s="325">
        <v>82.1</v>
      </c>
      <c r="O2597" s="325">
        <v>23</v>
      </c>
      <c r="P2597" s="325">
        <v>87</v>
      </c>
      <c r="Q2597" s="325">
        <v>22.4</v>
      </c>
    </row>
    <row r="2598" spans="1:17" x14ac:dyDescent="0.25">
      <c r="A2598" s="325">
        <v>201718</v>
      </c>
      <c r="B2598" s="325" t="s">
        <v>144</v>
      </c>
      <c r="C2598" s="325" t="s">
        <v>123</v>
      </c>
      <c r="D2598" s="325" t="s">
        <v>38</v>
      </c>
      <c r="E2598" s="325" t="s">
        <v>134</v>
      </c>
      <c r="F2598" s="325" t="s">
        <v>135</v>
      </c>
      <c r="G2598" s="325">
        <v>937</v>
      </c>
      <c r="H2598" s="325" t="s">
        <v>285</v>
      </c>
      <c r="I2598" s="325" t="s">
        <v>286</v>
      </c>
      <c r="J2598" s="325" t="str">
        <f t="shared" si="80"/>
        <v>CharWarwickshireRoleCase holderRoleCase holder</v>
      </c>
      <c r="K2598" s="325" t="s">
        <v>486</v>
      </c>
      <c r="L2598" s="325" t="s">
        <v>491</v>
      </c>
      <c r="M2598" s="325" t="str">
        <f t="shared" si="81"/>
        <v>RoleCase holder</v>
      </c>
      <c r="N2598" s="325">
        <v>197.8</v>
      </c>
      <c r="O2598" s="325">
        <v>55.5</v>
      </c>
      <c r="P2598" s="325">
        <v>214</v>
      </c>
      <c r="Q2598" s="325">
        <v>55.2</v>
      </c>
    </row>
    <row r="2599" spans="1:17" x14ac:dyDescent="0.25">
      <c r="A2599" s="325">
        <v>201718</v>
      </c>
      <c r="B2599" s="325" t="s">
        <v>144</v>
      </c>
      <c r="C2599" s="325" t="s">
        <v>123</v>
      </c>
      <c r="D2599" s="325" t="s">
        <v>38</v>
      </c>
      <c r="E2599" s="325" t="s">
        <v>134</v>
      </c>
      <c r="F2599" s="325" t="s">
        <v>135</v>
      </c>
      <c r="G2599" s="325">
        <v>937</v>
      </c>
      <c r="H2599" s="325" t="s">
        <v>285</v>
      </c>
      <c r="I2599" s="325" t="s">
        <v>286</v>
      </c>
      <c r="J2599" s="325" t="str">
        <f t="shared" si="80"/>
        <v>CharWarwickshireRoleQualified without casesRoleQualified without cases</v>
      </c>
      <c r="K2599" s="325" t="s">
        <v>486</v>
      </c>
      <c r="L2599" s="325" t="s">
        <v>492</v>
      </c>
      <c r="M2599" s="325" t="str">
        <f t="shared" si="81"/>
        <v>RoleQualified without cases</v>
      </c>
      <c r="N2599" s="325">
        <v>0.7</v>
      </c>
      <c r="O2599" s="325">
        <v>0.2</v>
      </c>
      <c r="P2599" s="325">
        <v>1</v>
      </c>
      <c r="Q2599" s="325">
        <v>0.3</v>
      </c>
    </row>
    <row r="2600" spans="1:17" x14ac:dyDescent="0.25">
      <c r="A2600" s="325">
        <v>201718</v>
      </c>
      <c r="B2600" s="325" t="s">
        <v>144</v>
      </c>
      <c r="C2600" s="325" t="s">
        <v>123</v>
      </c>
      <c r="D2600" s="325" t="s">
        <v>38</v>
      </c>
      <c r="E2600" s="325" t="s">
        <v>134</v>
      </c>
      <c r="F2600" s="325" t="s">
        <v>135</v>
      </c>
      <c r="G2600" s="325">
        <v>336</v>
      </c>
      <c r="H2600" s="325" t="s">
        <v>287</v>
      </c>
      <c r="I2600" s="325" t="s">
        <v>288</v>
      </c>
      <c r="J2600" s="325" t="str">
        <f t="shared" si="80"/>
        <v>CharWolverhamptonRoleSenior managerRoleSenior manager</v>
      </c>
      <c r="K2600" s="325" t="s">
        <v>486</v>
      </c>
      <c r="L2600" s="325" t="s">
        <v>487</v>
      </c>
      <c r="M2600" s="325" t="str">
        <f t="shared" si="81"/>
        <v>RoleSenior manager</v>
      </c>
      <c r="N2600" s="325">
        <v>2</v>
      </c>
      <c r="O2600" s="325">
        <v>1.3</v>
      </c>
      <c r="P2600" s="325">
        <v>2</v>
      </c>
      <c r="Q2600" s="325">
        <v>1.2</v>
      </c>
    </row>
    <row r="2601" spans="1:17" x14ac:dyDescent="0.25">
      <c r="A2601" s="325">
        <v>201718</v>
      </c>
      <c r="B2601" s="325" t="s">
        <v>144</v>
      </c>
      <c r="C2601" s="325" t="s">
        <v>123</v>
      </c>
      <c r="D2601" s="325" t="s">
        <v>38</v>
      </c>
      <c r="E2601" s="325" t="s">
        <v>134</v>
      </c>
      <c r="F2601" s="325" t="s">
        <v>135</v>
      </c>
      <c r="G2601" s="325">
        <v>336</v>
      </c>
      <c r="H2601" s="325" t="s">
        <v>287</v>
      </c>
      <c r="I2601" s="325" t="s">
        <v>288</v>
      </c>
      <c r="J2601" s="325" t="str">
        <f t="shared" si="80"/>
        <v>CharWolverhamptonRoleSenior practitionerRoleSenior practitioner</v>
      </c>
      <c r="K2601" s="325" t="s">
        <v>486</v>
      </c>
      <c r="L2601" s="325" t="s">
        <v>488</v>
      </c>
      <c r="M2601" s="325" t="str">
        <f t="shared" si="81"/>
        <v>RoleSenior practitioner</v>
      </c>
      <c r="N2601" s="325">
        <v>6</v>
      </c>
      <c r="O2601" s="325">
        <v>3.9</v>
      </c>
      <c r="P2601" s="325">
        <v>7</v>
      </c>
      <c r="Q2601" s="325">
        <v>4.2</v>
      </c>
    </row>
    <row r="2602" spans="1:17" x14ac:dyDescent="0.25">
      <c r="A2602" s="325">
        <v>201718</v>
      </c>
      <c r="B2602" s="325" t="s">
        <v>144</v>
      </c>
      <c r="C2602" s="325" t="s">
        <v>123</v>
      </c>
      <c r="D2602" s="325" t="s">
        <v>38</v>
      </c>
      <c r="E2602" s="325" t="s">
        <v>134</v>
      </c>
      <c r="F2602" s="325" t="s">
        <v>135</v>
      </c>
      <c r="G2602" s="325">
        <v>336</v>
      </c>
      <c r="H2602" s="325" t="s">
        <v>287</v>
      </c>
      <c r="I2602" s="325" t="s">
        <v>288</v>
      </c>
      <c r="J2602" s="325" t="str">
        <f t="shared" si="80"/>
        <v>CharWolverhamptonRoleMiddle managerRoleMiddle manager</v>
      </c>
      <c r="K2602" s="325" t="s">
        <v>486</v>
      </c>
      <c r="L2602" s="325" t="s">
        <v>489</v>
      </c>
      <c r="M2602" s="325" t="str">
        <f t="shared" si="81"/>
        <v>RoleMiddle manager</v>
      </c>
      <c r="N2602" s="325">
        <v>9</v>
      </c>
      <c r="O2602" s="325">
        <v>5.9</v>
      </c>
      <c r="P2602" s="325">
        <v>9</v>
      </c>
      <c r="Q2602" s="325">
        <v>5.4</v>
      </c>
    </row>
    <row r="2603" spans="1:17" x14ac:dyDescent="0.25">
      <c r="A2603" s="325">
        <v>201718</v>
      </c>
      <c r="B2603" s="325" t="s">
        <v>144</v>
      </c>
      <c r="C2603" s="325" t="s">
        <v>123</v>
      </c>
      <c r="D2603" s="325" t="s">
        <v>38</v>
      </c>
      <c r="E2603" s="325" t="s">
        <v>134</v>
      </c>
      <c r="F2603" s="325" t="s">
        <v>135</v>
      </c>
      <c r="G2603" s="325">
        <v>336</v>
      </c>
      <c r="H2603" s="325" t="s">
        <v>287</v>
      </c>
      <c r="I2603" s="325" t="s">
        <v>288</v>
      </c>
      <c r="J2603" s="325" t="str">
        <f t="shared" si="80"/>
        <v>CharWolverhamptonRoleFirst line managerRoleFirst line manager</v>
      </c>
      <c r="K2603" s="325" t="s">
        <v>486</v>
      </c>
      <c r="L2603" s="325" t="s">
        <v>490</v>
      </c>
      <c r="M2603" s="325" t="str">
        <f t="shared" si="81"/>
        <v>RoleFirst line manager</v>
      </c>
      <c r="N2603" s="325">
        <v>17.5</v>
      </c>
      <c r="O2603" s="325">
        <v>11.5</v>
      </c>
      <c r="P2603" s="325">
        <v>18</v>
      </c>
      <c r="Q2603" s="325">
        <v>10.8</v>
      </c>
    </row>
    <row r="2604" spans="1:17" x14ac:dyDescent="0.25">
      <c r="A2604" s="325">
        <v>201718</v>
      </c>
      <c r="B2604" s="325" t="s">
        <v>144</v>
      </c>
      <c r="C2604" s="325" t="s">
        <v>123</v>
      </c>
      <c r="D2604" s="325" t="s">
        <v>38</v>
      </c>
      <c r="E2604" s="325" t="s">
        <v>134</v>
      </c>
      <c r="F2604" s="325" t="s">
        <v>135</v>
      </c>
      <c r="G2604" s="325">
        <v>336</v>
      </c>
      <c r="H2604" s="325" t="s">
        <v>287</v>
      </c>
      <c r="I2604" s="325" t="s">
        <v>288</v>
      </c>
      <c r="J2604" s="325" t="str">
        <f t="shared" si="80"/>
        <v>CharWolverhamptonRoleCase holderRoleCase holder</v>
      </c>
      <c r="K2604" s="325" t="s">
        <v>486</v>
      </c>
      <c r="L2604" s="325" t="s">
        <v>491</v>
      </c>
      <c r="M2604" s="325" t="str">
        <f t="shared" si="81"/>
        <v>RoleCase holder</v>
      </c>
      <c r="N2604" s="325">
        <v>90.5</v>
      </c>
      <c r="O2604" s="325">
        <v>59.5</v>
      </c>
      <c r="P2604" s="325">
        <v>101</v>
      </c>
      <c r="Q2604" s="325">
        <v>60.8</v>
      </c>
    </row>
    <row r="2605" spans="1:17" x14ac:dyDescent="0.25">
      <c r="A2605" s="325">
        <v>201718</v>
      </c>
      <c r="B2605" s="325" t="s">
        <v>144</v>
      </c>
      <c r="C2605" s="325" t="s">
        <v>123</v>
      </c>
      <c r="D2605" s="325" t="s">
        <v>38</v>
      </c>
      <c r="E2605" s="325" t="s">
        <v>134</v>
      </c>
      <c r="F2605" s="325" t="s">
        <v>135</v>
      </c>
      <c r="G2605" s="325">
        <v>336</v>
      </c>
      <c r="H2605" s="325" t="s">
        <v>287</v>
      </c>
      <c r="I2605" s="325" t="s">
        <v>288</v>
      </c>
      <c r="J2605" s="325" t="str">
        <f t="shared" si="80"/>
        <v>CharWolverhamptonRoleQualified without casesRoleQualified without cases</v>
      </c>
      <c r="K2605" s="325" t="s">
        <v>486</v>
      </c>
      <c r="L2605" s="325" t="s">
        <v>492</v>
      </c>
      <c r="M2605" s="325" t="str">
        <f t="shared" si="81"/>
        <v>RoleQualified without cases</v>
      </c>
      <c r="N2605" s="325">
        <v>27</v>
      </c>
      <c r="O2605" s="325">
        <v>17.8</v>
      </c>
      <c r="P2605" s="325">
        <v>29</v>
      </c>
      <c r="Q2605" s="325">
        <v>17.5</v>
      </c>
    </row>
    <row r="2606" spans="1:17" x14ac:dyDescent="0.25">
      <c r="A2606" s="325">
        <v>201718</v>
      </c>
      <c r="B2606" s="325" t="s">
        <v>144</v>
      </c>
      <c r="C2606" s="325" t="s">
        <v>123</v>
      </c>
      <c r="D2606" s="325" t="s">
        <v>38</v>
      </c>
      <c r="E2606" s="325" t="s">
        <v>134</v>
      </c>
      <c r="F2606" s="325" t="s">
        <v>135</v>
      </c>
      <c r="G2606" s="325">
        <v>885</v>
      </c>
      <c r="H2606" s="325" t="s">
        <v>289</v>
      </c>
      <c r="I2606" s="325" t="s">
        <v>290</v>
      </c>
      <c r="J2606" s="325" t="str">
        <f t="shared" si="80"/>
        <v>CharWorcestershireRoleSenior managerRoleSenior manager</v>
      </c>
      <c r="K2606" s="325" t="s">
        <v>486</v>
      </c>
      <c r="L2606" s="325" t="s">
        <v>487</v>
      </c>
      <c r="M2606" s="325" t="str">
        <f t="shared" si="81"/>
        <v>RoleSenior manager</v>
      </c>
      <c r="N2606" s="325">
        <v>1</v>
      </c>
      <c r="O2606" s="325">
        <v>0.4</v>
      </c>
      <c r="P2606" s="325">
        <v>1</v>
      </c>
      <c r="Q2606" s="325">
        <v>0.4</v>
      </c>
    </row>
    <row r="2607" spans="1:17" x14ac:dyDescent="0.25">
      <c r="A2607" s="325">
        <v>201718</v>
      </c>
      <c r="B2607" s="325" t="s">
        <v>144</v>
      </c>
      <c r="C2607" s="325" t="s">
        <v>123</v>
      </c>
      <c r="D2607" s="325" t="s">
        <v>38</v>
      </c>
      <c r="E2607" s="325" t="s">
        <v>134</v>
      </c>
      <c r="F2607" s="325" t="s">
        <v>135</v>
      </c>
      <c r="G2607" s="325">
        <v>885</v>
      </c>
      <c r="H2607" s="325" t="s">
        <v>289</v>
      </c>
      <c r="I2607" s="325" t="s">
        <v>290</v>
      </c>
      <c r="J2607" s="325" t="str">
        <f t="shared" si="80"/>
        <v>CharWorcestershireRoleSenior practitionerRoleSenior practitioner</v>
      </c>
      <c r="K2607" s="325" t="s">
        <v>486</v>
      </c>
      <c r="L2607" s="325" t="s">
        <v>488</v>
      </c>
      <c r="M2607" s="325" t="str">
        <f t="shared" si="81"/>
        <v>RoleSenior practitioner</v>
      </c>
      <c r="N2607" s="325">
        <v>8</v>
      </c>
      <c r="O2607" s="325">
        <v>3.5</v>
      </c>
      <c r="P2607" s="325">
        <v>8</v>
      </c>
      <c r="Q2607" s="325">
        <v>3.1</v>
      </c>
    </row>
    <row r="2608" spans="1:17" x14ac:dyDescent="0.25">
      <c r="A2608" s="325">
        <v>201718</v>
      </c>
      <c r="B2608" s="325" t="s">
        <v>144</v>
      </c>
      <c r="C2608" s="325" t="s">
        <v>123</v>
      </c>
      <c r="D2608" s="325" t="s">
        <v>38</v>
      </c>
      <c r="E2608" s="325" t="s">
        <v>134</v>
      </c>
      <c r="F2608" s="325" t="s">
        <v>135</v>
      </c>
      <c r="G2608" s="325">
        <v>885</v>
      </c>
      <c r="H2608" s="325" t="s">
        <v>289</v>
      </c>
      <c r="I2608" s="325" t="s">
        <v>290</v>
      </c>
      <c r="J2608" s="325" t="str">
        <f t="shared" si="80"/>
        <v>CharWorcestershireRoleMiddle managerRoleMiddle manager</v>
      </c>
      <c r="K2608" s="325" t="s">
        <v>486</v>
      </c>
      <c r="L2608" s="325" t="s">
        <v>489</v>
      </c>
      <c r="M2608" s="325" t="str">
        <f t="shared" si="81"/>
        <v>RoleMiddle manager</v>
      </c>
      <c r="N2608" s="325">
        <v>9</v>
      </c>
      <c r="O2608" s="325">
        <v>3.9</v>
      </c>
      <c r="P2608" s="325">
        <v>9</v>
      </c>
      <c r="Q2608" s="325">
        <v>3.5</v>
      </c>
    </row>
    <row r="2609" spans="1:17" x14ac:dyDescent="0.25">
      <c r="A2609" s="325">
        <v>201718</v>
      </c>
      <c r="B2609" s="325" t="s">
        <v>144</v>
      </c>
      <c r="C2609" s="325" t="s">
        <v>123</v>
      </c>
      <c r="D2609" s="325" t="s">
        <v>38</v>
      </c>
      <c r="E2609" s="325" t="s">
        <v>134</v>
      </c>
      <c r="F2609" s="325" t="s">
        <v>135</v>
      </c>
      <c r="G2609" s="325">
        <v>885</v>
      </c>
      <c r="H2609" s="325" t="s">
        <v>289</v>
      </c>
      <c r="I2609" s="325" t="s">
        <v>290</v>
      </c>
      <c r="J2609" s="325" t="str">
        <f t="shared" si="80"/>
        <v>CharWorcestershireRoleFirst line managerRoleFirst line manager</v>
      </c>
      <c r="K2609" s="325" t="s">
        <v>486</v>
      </c>
      <c r="L2609" s="325" t="s">
        <v>490</v>
      </c>
      <c r="M2609" s="325" t="str">
        <f t="shared" si="81"/>
        <v>RoleFirst line manager</v>
      </c>
      <c r="N2609" s="325">
        <v>34.799999999999997</v>
      </c>
      <c r="O2609" s="325">
        <v>15.1</v>
      </c>
      <c r="P2609" s="325">
        <v>37</v>
      </c>
      <c r="Q2609" s="325">
        <v>14.6</v>
      </c>
    </row>
    <row r="2610" spans="1:17" x14ac:dyDescent="0.25">
      <c r="A2610" s="325">
        <v>201718</v>
      </c>
      <c r="B2610" s="325" t="s">
        <v>144</v>
      </c>
      <c r="C2610" s="325" t="s">
        <v>123</v>
      </c>
      <c r="D2610" s="325" t="s">
        <v>38</v>
      </c>
      <c r="E2610" s="325" t="s">
        <v>134</v>
      </c>
      <c r="F2610" s="325" t="s">
        <v>135</v>
      </c>
      <c r="G2610" s="325">
        <v>885</v>
      </c>
      <c r="H2610" s="325" t="s">
        <v>289</v>
      </c>
      <c r="I2610" s="325" t="s">
        <v>290</v>
      </c>
      <c r="J2610" s="325" t="str">
        <f t="shared" si="80"/>
        <v>CharWorcestershireRoleCase holderRoleCase holder</v>
      </c>
      <c r="K2610" s="325" t="s">
        <v>486</v>
      </c>
      <c r="L2610" s="325" t="s">
        <v>491</v>
      </c>
      <c r="M2610" s="325" t="str">
        <f t="shared" si="81"/>
        <v>RoleCase holder</v>
      </c>
      <c r="N2610" s="325">
        <v>112.9</v>
      </c>
      <c r="O2610" s="325">
        <v>49</v>
      </c>
      <c r="P2610" s="325">
        <v>120</v>
      </c>
      <c r="Q2610" s="325">
        <v>47.2</v>
      </c>
    </row>
    <row r="2611" spans="1:17" x14ac:dyDescent="0.25">
      <c r="A2611" s="325">
        <v>201718</v>
      </c>
      <c r="B2611" s="325" t="s">
        <v>144</v>
      </c>
      <c r="C2611" s="325" t="s">
        <v>123</v>
      </c>
      <c r="D2611" s="325" t="s">
        <v>38</v>
      </c>
      <c r="E2611" s="325" t="s">
        <v>134</v>
      </c>
      <c r="F2611" s="325" t="s">
        <v>135</v>
      </c>
      <c r="G2611" s="325">
        <v>885</v>
      </c>
      <c r="H2611" s="325" t="s">
        <v>289</v>
      </c>
      <c r="I2611" s="325" t="s">
        <v>290</v>
      </c>
      <c r="J2611" s="325" t="str">
        <f t="shared" si="80"/>
        <v>CharWorcestershireRoleQualified without casesRoleQualified without cases</v>
      </c>
      <c r="K2611" s="325" t="s">
        <v>486</v>
      </c>
      <c r="L2611" s="325" t="s">
        <v>492</v>
      </c>
      <c r="M2611" s="325" t="str">
        <f t="shared" si="81"/>
        <v>RoleQualified without cases</v>
      </c>
      <c r="N2611" s="325">
        <v>64.900000000000006</v>
      </c>
      <c r="O2611" s="325">
        <v>28.1</v>
      </c>
      <c r="P2611" s="325">
        <v>79</v>
      </c>
      <c r="Q2611" s="325">
        <v>31.1</v>
      </c>
    </row>
    <row r="2612" spans="1:17" x14ac:dyDescent="0.25">
      <c r="A2612" s="325">
        <v>201718</v>
      </c>
      <c r="B2612" s="325" t="s">
        <v>144</v>
      </c>
      <c r="C2612" s="325" t="s">
        <v>123</v>
      </c>
      <c r="D2612" s="325" t="s">
        <v>38</v>
      </c>
      <c r="E2612" s="325" t="s">
        <v>136</v>
      </c>
      <c r="F2612" s="325" t="s">
        <v>137</v>
      </c>
      <c r="G2612" s="325">
        <v>822</v>
      </c>
      <c r="H2612" s="325" t="s">
        <v>291</v>
      </c>
      <c r="I2612" s="325" t="s">
        <v>292</v>
      </c>
      <c r="J2612" s="325" t="str">
        <f t="shared" si="80"/>
        <v>CharBedford BoroughRoleSenior managerRoleSenior manager</v>
      </c>
      <c r="K2612" s="325" t="s">
        <v>486</v>
      </c>
      <c r="L2612" s="325" t="s">
        <v>487</v>
      </c>
      <c r="M2612" s="325" t="str">
        <f t="shared" si="81"/>
        <v>RoleSenior manager</v>
      </c>
      <c r="N2612" s="325">
        <v>1</v>
      </c>
      <c r="O2612" s="325">
        <v>1.2</v>
      </c>
      <c r="P2612" s="325">
        <v>1</v>
      </c>
      <c r="Q2612" s="325">
        <v>1.1000000000000001</v>
      </c>
    </row>
    <row r="2613" spans="1:17" x14ac:dyDescent="0.25">
      <c r="A2613" s="325">
        <v>201718</v>
      </c>
      <c r="B2613" s="325" t="s">
        <v>144</v>
      </c>
      <c r="C2613" s="325" t="s">
        <v>123</v>
      </c>
      <c r="D2613" s="325" t="s">
        <v>38</v>
      </c>
      <c r="E2613" s="325" t="s">
        <v>136</v>
      </c>
      <c r="F2613" s="325" t="s">
        <v>137</v>
      </c>
      <c r="G2613" s="325">
        <v>822</v>
      </c>
      <c r="H2613" s="325" t="s">
        <v>291</v>
      </c>
      <c r="I2613" s="325" t="s">
        <v>292</v>
      </c>
      <c r="J2613" s="325" t="str">
        <f t="shared" si="80"/>
        <v>CharBedford BoroughRoleSenior practitionerRoleSenior practitioner</v>
      </c>
      <c r="K2613" s="325" t="s">
        <v>486</v>
      </c>
      <c r="L2613" s="325" t="s">
        <v>488</v>
      </c>
      <c r="M2613" s="325" t="str">
        <f t="shared" si="81"/>
        <v>RoleSenior practitioner</v>
      </c>
      <c r="N2613" s="325">
        <v>10.6</v>
      </c>
      <c r="O2613" s="325">
        <v>12.8</v>
      </c>
      <c r="P2613" s="325">
        <v>11</v>
      </c>
      <c r="Q2613" s="325">
        <v>12.5</v>
      </c>
    </row>
    <row r="2614" spans="1:17" x14ac:dyDescent="0.25">
      <c r="A2614" s="325">
        <v>201718</v>
      </c>
      <c r="B2614" s="325" t="s">
        <v>144</v>
      </c>
      <c r="C2614" s="325" t="s">
        <v>123</v>
      </c>
      <c r="D2614" s="325" t="s">
        <v>38</v>
      </c>
      <c r="E2614" s="325" t="s">
        <v>136</v>
      </c>
      <c r="F2614" s="325" t="s">
        <v>137</v>
      </c>
      <c r="G2614" s="325">
        <v>822</v>
      </c>
      <c r="H2614" s="325" t="s">
        <v>291</v>
      </c>
      <c r="I2614" s="325" t="s">
        <v>292</v>
      </c>
      <c r="J2614" s="325" t="str">
        <f t="shared" si="80"/>
        <v>CharBedford BoroughRoleMiddle managerRoleMiddle manager</v>
      </c>
      <c r="K2614" s="325" t="s">
        <v>486</v>
      </c>
      <c r="L2614" s="325" t="s">
        <v>489</v>
      </c>
      <c r="M2614" s="325" t="str">
        <f t="shared" si="81"/>
        <v>RoleMiddle manager</v>
      </c>
      <c r="N2614" s="325">
        <v>6</v>
      </c>
      <c r="O2614" s="325">
        <v>7.3</v>
      </c>
      <c r="P2614" s="325">
        <v>6</v>
      </c>
      <c r="Q2614" s="325">
        <v>6.8</v>
      </c>
    </row>
    <row r="2615" spans="1:17" x14ac:dyDescent="0.25">
      <c r="A2615" s="325">
        <v>201718</v>
      </c>
      <c r="B2615" s="325" t="s">
        <v>144</v>
      </c>
      <c r="C2615" s="325" t="s">
        <v>123</v>
      </c>
      <c r="D2615" s="325" t="s">
        <v>38</v>
      </c>
      <c r="E2615" s="325" t="s">
        <v>136</v>
      </c>
      <c r="F2615" s="325" t="s">
        <v>137</v>
      </c>
      <c r="G2615" s="325">
        <v>822</v>
      </c>
      <c r="H2615" s="325" t="s">
        <v>291</v>
      </c>
      <c r="I2615" s="325" t="s">
        <v>292</v>
      </c>
      <c r="J2615" s="325" t="str">
        <f t="shared" si="80"/>
        <v>CharBedford BoroughRoleFirst line managerRoleFirst line manager</v>
      </c>
      <c r="K2615" s="325" t="s">
        <v>486</v>
      </c>
      <c r="L2615" s="325" t="s">
        <v>490</v>
      </c>
      <c r="M2615" s="325" t="str">
        <f t="shared" si="81"/>
        <v>RoleFirst line manager</v>
      </c>
      <c r="N2615" s="325">
        <v>10</v>
      </c>
      <c r="O2615" s="325">
        <v>12.1</v>
      </c>
      <c r="P2615" s="325">
        <v>10</v>
      </c>
      <c r="Q2615" s="325">
        <v>11.4</v>
      </c>
    </row>
    <row r="2616" spans="1:17" x14ac:dyDescent="0.25">
      <c r="A2616" s="325">
        <v>201718</v>
      </c>
      <c r="B2616" s="325" t="s">
        <v>144</v>
      </c>
      <c r="C2616" s="325" t="s">
        <v>123</v>
      </c>
      <c r="D2616" s="325" t="s">
        <v>38</v>
      </c>
      <c r="E2616" s="325" t="s">
        <v>136</v>
      </c>
      <c r="F2616" s="325" t="s">
        <v>137</v>
      </c>
      <c r="G2616" s="325">
        <v>822</v>
      </c>
      <c r="H2616" s="325" t="s">
        <v>291</v>
      </c>
      <c r="I2616" s="325" t="s">
        <v>292</v>
      </c>
      <c r="J2616" s="325" t="str">
        <f t="shared" si="80"/>
        <v>CharBedford BoroughRoleCase holderRoleCase holder</v>
      </c>
      <c r="K2616" s="325" t="s">
        <v>486</v>
      </c>
      <c r="L2616" s="325" t="s">
        <v>491</v>
      </c>
      <c r="M2616" s="325" t="str">
        <f t="shared" si="81"/>
        <v>RoleCase holder</v>
      </c>
      <c r="N2616" s="325">
        <v>38.6</v>
      </c>
      <c r="O2616" s="325">
        <v>46.7</v>
      </c>
      <c r="P2616" s="325">
        <v>42</v>
      </c>
      <c r="Q2616" s="325">
        <v>47.7</v>
      </c>
    </row>
    <row r="2617" spans="1:17" x14ac:dyDescent="0.25">
      <c r="A2617" s="325">
        <v>201718</v>
      </c>
      <c r="B2617" s="325" t="s">
        <v>144</v>
      </c>
      <c r="C2617" s="325" t="s">
        <v>123</v>
      </c>
      <c r="D2617" s="325" t="s">
        <v>38</v>
      </c>
      <c r="E2617" s="325" t="s">
        <v>136</v>
      </c>
      <c r="F2617" s="325" t="s">
        <v>137</v>
      </c>
      <c r="G2617" s="325">
        <v>822</v>
      </c>
      <c r="H2617" s="325" t="s">
        <v>291</v>
      </c>
      <c r="I2617" s="325" t="s">
        <v>292</v>
      </c>
      <c r="J2617" s="325" t="str">
        <f t="shared" si="80"/>
        <v>CharBedford BoroughRoleQualified without casesRoleQualified without cases</v>
      </c>
      <c r="K2617" s="325" t="s">
        <v>486</v>
      </c>
      <c r="L2617" s="325" t="s">
        <v>492</v>
      </c>
      <c r="M2617" s="325" t="str">
        <f t="shared" si="81"/>
        <v>RoleQualified without cases</v>
      </c>
      <c r="N2617" s="325">
        <v>16.399999999999999</v>
      </c>
      <c r="O2617" s="325">
        <v>19.8</v>
      </c>
      <c r="P2617" s="325">
        <v>18</v>
      </c>
      <c r="Q2617" s="325">
        <v>20.5</v>
      </c>
    </row>
    <row r="2618" spans="1:17" x14ac:dyDescent="0.25">
      <c r="A2618" s="325">
        <v>201718</v>
      </c>
      <c r="B2618" s="325" t="s">
        <v>144</v>
      </c>
      <c r="C2618" s="325" t="s">
        <v>123</v>
      </c>
      <c r="D2618" s="325" t="s">
        <v>38</v>
      </c>
      <c r="E2618" s="325" t="s">
        <v>136</v>
      </c>
      <c r="F2618" s="325" t="s">
        <v>137</v>
      </c>
      <c r="G2618" s="325">
        <v>873</v>
      </c>
      <c r="H2618" s="325" t="s">
        <v>293</v>
      </c>
      <c r="I2618" s="325" t="s">
        <v>294</v>
      </c>
      <c r="J2618" s="325" t="str">
        <f t="shared" si="80"/>
        <v>CharCambridgeshireRoleSenior managerRoleSenior manager</v>
      </c>
      <c r="K2618" s="325" t="s">
        <v>486</v>
      </c>
      <c r="L2618" s="325" t="s">
        <v>487</v>
      </c>
      <c r="M2618" s="325" t="str">
        <f t="shared" si="81"/>
        <v>RoleSenior manager</v>
      </c>
      <c r="N2618" s="325">
        <v>5</v>
      </c>
      <c r="O2618" s="325">
        <v>2</v>
      </c>
      <c r="P2618" s="325">
        <v>5</v>
      </c>
      <c r="Q2618" s="325">
        <v>1.8</v>
      </c>
    </row>
    <row r="2619" spans="1:17" x14ac:dyDescent="0.25">
      <c r="A2619" s="325">
        <v>201718</v>
      </c>
      <c r="B2619" s="325" t="s">
        <v>144</v>
      </c>
      <c r="C2619" s="325" t="s">
        <v>123</v>
      </c>
      <c r="D2619" s="325" t="s">
        <v>38</v>
      </c>
      <c r="E2619" s="325" t="s">
        <v>136</v>
      </c>
      <c r="F2619" s="325" t="s">
        <v>137</v>
      </c>
      <c r="G2619" s="325">
        <v>873</v>
      </c>
      <c r="H2619" s="325" t="s">
        <v>293</v>
      </c>
      <c r="I2619" s="325" t="s">
        <v>294</v>
      </c>
      <c r="J2619" s="325" t="str">
        <f t="shared" si="80"/>
        <v>CharCambridgeshireRoleSenior practitionerRoleSenior practitioner</v>
      </c>
      <c r="K2619" s="325" t="s">
        <v>486</v>
      </c>
      <c r="L2619" s="325" t="s">
        <v>488</v>
      </c>
      <c r="M2619" s="325" t="str">
        <f t="shared" si="81"/>
        <v>RoleSenior practitioner</v>
      </c>
      <c r="N2619" s="325">
        <v>54.2</v>
      </c>
      <c r="O2619" s="325">
        <v>22.1</v>
      </c>
      <c r="P2619" s="325">
        <v>64</v>
      </c>
      <c r="Q2619" s="325">
        <v>23.2</v>
      </c>
    </row>
    <row r="2620" spans="1:17" x14ac:dyDescent="0.25">
      <c r="A2620" s="325">
        <v>201718</v>
      </c>
      <c r="B2620" s="325" t="s">
        <v>144</v>
      </c>
      <c r="C2620" s="325" t="s">
        <v>123</v>
      </c>
      <c r="D2620" s="325" t="s">
        <v>38</v>
      </c>
      <c r="E2620" s="325" t="s">
        <v>136</v>
      </c>
      <c r="F2620" s="325" t="s">
        <v>137</v>
      </c>
      <c r="G2620" s="325">
        <v>873</v>
      </c>
      <c r="H2620" s="325" t="s">
        <v>293</v>
      </c>
      <c r="I2620" s="325" t="s">
        <v>294</v>
      </c>
      <c r="J2620" s="325" t="str">
        <f t="shared" si="80"/>
        <v>CharCambridgeshireRoleMiddle managerRoleMiddle manager</v>
      </c>
      <c r="K2620" s="325" t="s">
        <v>486</v>
      </c>
      <c r="L2620" s="325" t="s">
        <v>489</v>
      </c>
      <c r="M2620" s="325" t="str">
        <f t="shared" si="81"/>
        <v>RoleMiddle manager</v>
      </c>
      <c r="N2620" s="325">
        <v>16</v>
      </c>
      <c r="O2620" s="325">
        <v>6.5</v>
      </c>
      <c r="P2620" s="325">
        <v>17</v>
      </c>
      <c r="Q2620" s="325">
        <v>6.2</v>
      </c>
    </row>
    <row r="2621" spans="1:17" x14ac:dyDescent="0.25">
      <c r="A2621" s="325">
        <v>201718</v>
      </c>
      <c r="B2621" s="325" t="s">
        <v>144</v>
      </c>
      <c r="C2621" s="325" t="s">
        <v>123</v>
      </c>
      <c r="D2621" s="325" t="s">
        <v>38</v>
      </c>
      <c r="E2621" s="325" t="s">
        <v>136</v>
      </c>
      <c r="F2621" s="325" t="s">
        <v>137</v>
      </c>
      <c r="G2621" s="325">
        <v>873</v>
      </c>
      <c r="H2621" s="325" t="s">
        <v>293</v>
      </c>
      <c r="I2621" s="325" t="s">
        <v>294</v>
      </c>
      <c r="J2621" s="325" t="str">
        <f t="shared" si="80"/>
        <v>CharCambridgeshireRoleFirst line managerRoleFirst line manager</v>
      </c>
      <c r="K2621" s="325" t="s">
        <v>486</v>
      </c>
      <c r="L2621" s="325" t="s">
        <v>490</v>
      </c>
      <c r="M2621" s="325" t="str">
        <f t="shared" si="81"/>
        <v>RoleFirst line manager</v>
      </c>
      <c r="N2621" s="325">
        <v>67</v>
      </c>
      <c r="O2621" s="325">
        <v>27.4</v>
      </c>
      <c r="P2621" s="325">
        <v>76</v>
      </c>
      <c r="Q2621" s="325">
        <v>27.5</v>
      </c>
    </row>
    <row r="2622" spans="1:17" x14ac:dyDescent="0.25">
      <c r="A2622" s="325">
        <v>201718</v>
      </c>
      <c r="B2622" s="325" t="s">
        <v>144</v>
      </c>
      <c r="C2622" s="325" t="s">
        <v>123</v>
      </c>
      <c r="D2622" s="325" t="s">
        <v>38</v>
      </c>
      <c r="E2622" s="325" t="s">
        <v>136</v>
      </c>
      <c r="F2622" s="325" t="s">
        <v>137</v>
      </c>
      <c r="G2622" s="325">
        <v>873</v>
      </c>
      <c r="H2622" s="325" t="s">
        <v>293</v>
      </c>
      <c r="I2622" s="325" t="s">
        <v>294</v>
      </c>
      <c r="J2622" s="325" t="str">
        <f t="shared" si="80"/>
        <v>CharCambridgeshireRoleCase holderRoleCase holder</v>
      </c>
      <c r="K2622" s="325" t="s">
        <v>486</v>
      </c>
      <c r="L2622" s="325" t="s">
        <v>491</v>
      </c>
      <c r="M2622" s="325" t="str">
        <f t="shared" si="81"/>
        <v>RoleCase holder</v>
      </c>
      <c r="N2622" s="325">
        <v>102.8</v>
      </c>
      <c r="O2622" s="325">
        <v>41.9</v>
      </c>
      <c r="P2622" s="325">
        <v>114</v>
      </c>
      <c r="Q2622" s="325">
        <v>41.3</v>
      </c>
    </row>
    <row r="2623" spans="1:17" x14ac:dyDescent="0.25">
      <c r="A2623" s="325">
        <v>201718</v>
      </c>
      <c r="B2623" s="325" t="s">
        <v>144</v>
      </c>
      <c r="C2623" s="325" t="s">
        <v>123</v>
      </c>
      <c r="D2623" s="325" t="s">
        <v>38</v>
      </c>
      <c r="E2623" s="325" t="s">
        <v>136</v>
      </c>
      <c r="F2623" s="325" t="s">
        <v>137</v>
      </c>
      <c r="G2623" s="325">
        <v>873</v>
      </c>
      <c r="H2623" s="325" t="s">
        <v>293</v>
      </c>
      <c r="I2623" s="325" t="s">
        <v>294</v>
      </c>
      <c r="J2623" s="325" t="str">
        <f t="shared" si="80"/>
        <v>CharCambridgeshireRoleQualified without casesRoleQualified without cases</v>
      </c>
      <c r="K2623" s="325" t="s">
        <v>486</v>
      </c>
      <c r="L2623" s="325" t="s">
        <v>492</v>
      </c>
      <c r="M2623" s="325" t="str">
        <f t="shared" si="81"/>
        <v>RoleQualified without cases</v>
      </c>
      <c r="N2623" s="325">
        <v>0</v>
      </c>
      <c r="O2623" s="325">
        <v>0</v>
      </c>
      <c r="P2623" s="325">
        <v>0</v>
      </c>
      <c r="Q2623" s="325">
        <v>0</v>
      </c>
    </row>
    <row r="2624" spans="1:17" x14ac:dyDescent="0.25">
      <c r="A2624" s="325">
        <v>201718</v>
      </c>
      <c r="B2624" s="325" t="s">
        <v>144</v>
      </c>
      <c r="C2624" s="325" t="s">
        <v>123</v>
      </c>
      <c r="D2624" s="325" t="s">
        <v>38</v>
      </c>
      <c r="E2624" s="325" t="s">
        <v>136</v>
      </c>
      <c r="F2624" s="325" t="s">
        <v>137</v>
      </c>
      <c r="G2624" s="325">
        <v>823</v>
      </c>
      <c r="H2624" s="325" t="s">
        <v>295</v>
      </c>
      <c r="I2624" s="325" t="s">
        <v>296</v>
      </c>
      <c r="J2624" s="325" t="str">
        <f t="shared" si="80"/>
        <v>CharCentral BedfordshireRoleSenior managerRoleSenior manager</v>
      </c>
      <c r="K2624" s="325" t="s">
        <v>486</v>
      </c>
      <c r="L2624" s="325" t="s">
        <v>487</v>
      </c>
      <c r="M2624" s="325" t="str">
        <f t="shared" si="81"/>
        <v>RoleSenior manager</v>
      </c>
      <c r="N2624" s="325">
        <v>1</v>
      </c>
      <c r="O2624" s="325">
        <v>0.7</v>
      </c>
      <c r="P2624" s="325">
        <v>1</v>
      </c>
      <c r="Q2624" s="325">
        <v>0.7</v>
      </c>
    </row>
    <row r="2625" spans="1:17" x14ac:dyDescent="0.25">
      <c r="A2625" s="325">
        <v>201718</v>
      </c>
      <c r="B2625" s="325" t="s">
        <v>144</v>
      </c>
      <c r="C2625" s="325" t="s">
        <v>123</v>
      </c>
      <c r="D2625" s="325" t="s">
        <v>38</v>
      </c>
      <c r="E2625" s="325" t="s">
        <v>136</v>
      </c>
      <c r="F2625" s="325" t="s">
        <v>137</v>
      </c>
      <c r="G2625" s="325">
        <v>823</v>
      </c>
      <c r="H2625" s="325" t="s">
        <v>295</v>
      </c>
      <c r="I2625" s="325" t="s">
        <v>296</v>
      </c>
      <c r="J2625" s="325" t="str">
        <f t="shared" si="80"/>
        <v>CharCentral BedfordshireRoleSenior practitionerRoleSenior practitioner</v>
      </c>
      <c r="K2625" s="325" t="s">
        <v>486</v>
      </c>
      <c r="L2625" s="325" t="s">
        <v>488</v>
      </c>
      <c r="M2625" s="325" t="str">
        <f t="shared" si="81"/>
        <v>RoleSenior practitioner</v>
      </c>
      <c r="N2625" s="325">
        <v>24</v>
      </c>
      <c r="O2625" s="325">
        <v>16.5</v>
      </c>
      <c r="P2625" s="325">
        <v>26</v>
      </c>
      <c r="Q2625" s="325">
        <v>17</v>
      </c>
    </row>
    <row r="2626" spans="1:17" x14ac:dyDescent="0.25">
      <c r="A2626" s="325">
        <v>201718</v>
      </c>
      <c r="B2626" s="325" t="s">
        <v>144</v>
      </c>
      <c r="C2626" s="325" t="s">
        <v>123</v>
      </c>
      <c r="D2626" s="325" t="s">
        <v>38</v>
      </c>
      <c r="E2626" s="325" t="s">
        <v>136</v>
      </c>
      <c r="F2626" s="325" t="s">
        <v>137</v>
      </c>
      <c r="G2626" s="325">
        <v>823</v>
      </c>
      <c r="H2626" s="325" t="s">
        <v>295</v>
      </c>
      <c r="I2626" s="325" t="s">
        <v>296</v>
      </c>
      <c r="J2626" s="325" t="str">
        <f t="shared" si="80"/>
        <v>CharCentral BedfordshireRoleMiddle managerRoleMiddle manager</v>
      </c>
      <c r="K2626" s="325" t="s">
        <v>486</v>
      </c>
      <c r="L2626" s="325" t="s">
        <v>489</v>
      </c>
      <c r="M2626" s="325" t="str">
        <f t="shared" si="81"/>
        <v>RoleMiddle manager</v>
      </c>
      <c r="N2626" s="325">
        <v>5</v>
      </c>
      <c r="O2626" s="325">
        <v>3.4</v>
      </c>
      <c r="P2626" s="325">
        <v>5</v>
      </c>
      <c r="Q2626" s="325">
        <v>3.3</v>
      </c>
    </row>
    <row r="2627" spans="1:17" x14ac:dyDescent="0.25">
      <c r="A2627" s="325">
        <v>201718</v>
      </c>
      <c r="B2627" s="325" t="s">
        <v>144</v>
      </c>
      <c r="C2627" s="325" t="s">
        <v>123</v>
      </c>
      <c r="D2627" s="325" t="s">
        <v>38</v>
      </c>
      <c r="E2627" s="325" t="s">
        <v>136</v>
      </c>
      <c r="F2627" s="325" t="s">
        <v>137</v>
      </c>
      <c r="G2627" s="325">
        <v>823</v>
      </c>
      <c r="H2627" s="325" t="s">
        <v>295</v>
      </c>
      <c r="I2627" s="325" t="s">
        <v>296</v>
      </c>
      <c r="J2627" s="325" t="str">
        <f t="shared" ref="J2627:J2690" si="82">CONCATENATE("Char",I2627,K2627,L2627,M2627)</f>
        <v>CharCentral BedfordshireRoleFirst line managerRoleFirst line manager</v>
      </c>
      <c r="K2627" s="325" t="s">
        <v>486</v>
      </c>
      <c r="L2627" s="325" t="s">
        <v>490</v>
      </c>
      <c r="M2627" s="325" t="str">
        <f t="shared" ref="M2627:M2690" si="83">CONCATENATE(K2627,L2627,)</f>
        <v>RoleFirst line manager</v>
      </c>
      <c r="N2627" s="325">
        <v>27</v>
      </c>
      <c r="O2627" s="325">
        <v>18.5</v>
      </c>
      <c r="P2627" s="325">
        <v>27</v>
      </c>
      <c r="Q2627" s="325">
        <v>17.600000000000001</v>
      </c>
    </row>
    <row r="2628" spans="1:17" x14ac:dyDescent="0.25">
      <c r="A2628" s="325">
        <v>201718</v>
      </c>
      <c r="B2628" s="325" t="s">
        <v>144</v>
      </c>
      <c r="C2628" s="325" t="s">
        <v>123</v>
      </c>
      <c r="D2628" s="325" t="s">
        <v>38</v>
      </c>
      <c r="E2628" s="325" t="s">
        <v>136</v>
      </c>
      <c r="F2628" s="325" t="s">
        <v>137</v>
      </c>
      <c r="G2628" s="325">
        <v>823</v>
      </c>
      <c r="H2628" s="325" t="s">
        <v>295</v>
      </c>
      <c r="I2628" s="325" t="s">
        <v>296</v>
      </c>
      <c r="J2628" s="325" t="str">
        <f t="shared" si="82"/>
        <v>CharCentral BedfordshireRoleCase holderRoleCase holder</v>
      </c>
      <c r="K2628" s="325" t="s">
        <v>486</v>
      </c>
      <c r="L2628" s="325" t="s">
        <v>491</v>
      </c>
      <c r="M2628" s="325" t="str">
        <f t="shared" si="83"/>
        <v>RoleCase holder</v>
      </c>
      <c r="N2628" s="325">
        <v>73.7</v>
      </c>
      <c r="O2628" s="325">
        <v>50.5</v>
      </c>
      <c r="P2628" s="325">
        <v>77</v>
      </c>
      <c r="Q2628" s="325">
        <v>50.3</v>
      </c>
    </row>
    <row r="2629" spans="1:17" x14ac:dyDescent="0.25">
      <c r="A2629" s="325">
        <v>201718</v>
      </c>
      <c r="B2629" s="325" t="s">
        <v>144</v>
      </c>
      <c r="C2629" s="325" t="s">
        <v>123</v>
      </c>
      <c r="D2629" s="325" t="s">
        <v>38</v>
      </c>
      <c r="E2629" s="325" t="s">
        <v>136</v>
      </c>
      <c r="F2629" s="325" t="s">
        <v>137</v>
      </c>
      <c r="G2629" s="325">
        <v>823</v>
      </c>
      <c r="H2629" s="325" t="s">
        <v>295</v>
      </c>
      <c r="I2629" s="325" t="s">
        <v>296</v>
      </c>
      <c r="J2629" s="325" t="str">
        <f t="shared" si="82"/>
        <v>CharCentral BedfordshireRoleQualified without casesRoleQualified without cases</v>
      </c>
      <c r="K2629" s="325" t="s">
        <v>486</v>
      </c>
      <c r="L2629" s="325" t="s">
        <v>492</v>
      </c>
      <c r="M2629" s="325" t="str">
        <f t="shared" si="83"/>
        <v>RoleQualified without cases</v>
      </c>
      <c r="N2629" s="325">
        <v>15.3</v>
      </c>
      <c r="O2629" s="325">
        <v>10.5</v>
      </c>
      <c r="P2629" s="325">
        <v>17</v>
      </c>
      <c r="Q2629" s="325">
        <v>11.1</v>
      </c>
    </row>
    <row r="2630" spans="1:17" x14ac:dyDescent="0.25">
      <c r="A2630" s="325">
        <v>201718</v>
      </c>
      <c r="B2630" s="325" t="s">
        <v>144</v>
      </c>
      <c r="C2630" s="325" t="s">
        <v>123</v>
      </c>
      <c r="D2630" s="325" t="s">
        <v>38</v>
      </c>
      <c r="E2630" s="325" t="s">
        <v>136</v>
      </c>
      <c r="F2630" s="325" t="s">
        <v>137</v>
      </c>
      <c r="G2630" s="325">
        <v>881</v>
      </c>
      <c r="H2630" s="325" t="s">
        <v>297</v>
      </c>
      <c r="I2630" s="325" t="s">
        <v>298</v>
      </c>
      <c r="J2630" s="325" t="str">
        <f t="shared" si="82"/>
        <v>CharEssexRoleSenior managerRoleSenior manager</v>
      </c>
      <c r="K2630" s="325" t="s">
        <v>486</v>
      </c>
      <c r="L2630" s="325" t="s">
        <v>487</v>
      </c>
      <c r="M2630" s="325" t="str">
        <f t="shared" si="83"/>
        <v>RoleSenior manager</v>
      </c>
      <c r="N2630" s="325">
        <v>25.1</v>
      </c>
      <c r="O2630" s="325">
        <v>3.2</v>
      </c>
      <c r="P2630" s="325">
        <v>26</v>
      </c>
      <c r="Q2630" s="325">
        <v>3.1</v>
      </c>
    </row>
    <row r="2631" spans="1:17" x14ac:dyDescent="0.25">
      <c r="A2631" s="325">
        <v>201718</v>
      </c>
      <c r="B2631" s="325" t="s">
        <v>144</v>
      </c>
      <c r="C2631" s="325" t="s">
        <v>123</v>
      </c>
      <c r="D2631" s="325" t="s">
        <v>38</v>
      </c>
      <c r="E2631" s="325" t="s">
        <v>136</v>
      </c>
      <c r="F2631" s="325" t="s">
        <v>137</v>
      </c>
      <c r="G2631" s="325">
        <v>881</v>
      </c>
      <c r="H2631" s="325" t="s">
        <v>297</v>
      </c>
      <c r="I2631" s="325" t="s">
        <v>298</v>
      </c>
      <c r="J2631" s="325" t="str">
        <f t="shared" si="82"/>
        <v>CharEssexRoleSenior practitionerRoleSenior practitioner</v>
      </c>
      <c r="K2631" s="325" t="s">
        <v>486</v>
      </c>
      <c r="L2631" s="325" t="s">
        <v>488</v>
      </c>
      <c r="M2631" s="325" t="str">
        <f t="shared" si="83"/>
        <v>RoleSenior practitioner</v>
      </c>
      <c r="N2631" s="325">
        <v>197.6</v>
      </c>
      <c r="O2631" s="325">
        <v>25.1</v>
      </c>
      <c r="P2631" s="325">
        <v>209</v>
      </c>
      <c r="Q2631" s="325">
        <v>25.3</v>
      </c>
    </row>
    <row r="2632" spans="1:17" x14ac:dyDescent="0.25">
      <c r="A2632" s="325">
        <v>201718</v>
      </c>
      <c r="B2632" s="325" t="s">
        <v>144</v>
      </c>
      <c r="C2632" s="325" t="s">
        <v>123</v>
      </c>
      <c r="D2632" s="325" t="s">
        <v>38</v>
      </c>
      <c r="E2632" s="325" t="s">
        <v>136</v>
      </c>
      <c r="F2632" s="325" t="s">
        <v>137</v>
      </c>
      <c r="G2632" s="325">
        <v>881</v>
      </c>
      <c r="H2632" s="325" t="s">
        <v>297</v>
      </c>
      <c r="I2632" s="325" t="s">
        <v>298</v>
      </c>
      <c r="J2632" s="325" t="str">
        <f t="shared" si="82"/>
        <v>CharEssexRoleMiddle managerRoleMiddle manager</v>
      </c>
      <c r="K2632" s="325" t="s">
        <v>486</v>
      </c>
      <c r="L2632" s="325" t="s">
        <v>489</v>
      </c>
      <c r="M2632" s="325" t="str">
        <f t="shared" si="83"/>
        <v>RoleMiddle manager</v>
      </c>
      <c r="N2632" s="325">
        <v>0</v>
      </c>
      <c r="O2632" s="325">
        <v>0</v>
      </c>
      <c r="P2632" s="325">
        <v>0</v>
      </c>
      <c r="Q2632" s="325">
        <v>0</v>
      </c>
    </row>
    <row r="2633" spans="1:17" x14ac:dyDescent="0.25">
      <c r="A2633" s="325">
        <v>201718</v>
      </c>
      <c r="B2633" s="325" t="s">
        <v>144</v>
      </c>
      <c r="C2633" s="325" t="s">
        <v>123</v>
      </c>
      <c r="D2633" s="325" t="s">
        <v>38</v>
      </c>
      <c r="E2633" s="325" t="s">
        <v>136</v>
      </c>
      <c r="F2633" s="325" t="s">
        <v>137</v>
      </c>
      <c r="G2633" s="325">
        <v>881</v>
      </c>
      <c r="H2633" s="325" t="s">
        <v>297</v>
      </c>
      <c r="I2633" s="325" t="s">
        <v>298</v>
      </c>
      <c r="J2633" s="325" t="str">
        <f t="shared" si="82"/>
        <v>CharEssexRoleFirst line managerRoleFirst line manager</v>
      </c>
      <c r="K2633" s="325" t="s">
        <v>486</v>
      </c>
      <c r="L2633" s="325" t="s">
        <v>490</v>
      </c>
      <c r="M2633" s="325" t="str">
        <f t="shared" si="83"/>
        <v>RoleFirst line manager</v>
      </c>
      <c r="N2633" s="325">
        <v>101.4</v>
      </c>
      <c r="O2633" s="325">
        <v>12.9</v>
      </c>
      <c r="P2633" s="325">
        <v>102</v>
      </c>
      <c r="Q2633" s="325">
        <v>12.3</v>
      </c>
    </row>
    <row r="2634" spans="1:17" x14ac:dyDescent="0.25">
      <c r="A2634" s="325">
        <v>201718</v>
      </c>
      <c r="B2634" s="325" t="s">
        <v>144</v>
      </c>
      <c r="C2634" s="325" t="s">
        <v>123</v>
      </c>
      <c r="D2634" s="325" t="s">
        <v>38</v>
      </c>
      <c r="E2634" s="325" t="s">
        <v>136</v>
      </c>
      <c r="F2634" s="325" t="s">
        <v>137</v>
      </c>
      <c r="G2634" s="325">
        <v>881</v>
      </c>
      <c r="H2634" s="325" t="s">
        <v>297</v>
      </c>
      <c r="I2634" s="325" t="s">
        <v>298</v>
      </c>
      <c r="J2634" s="325" t="str">
        <f t="shared" si="82"/>
        <v>CharEssexRoleCase holderRoleCase holder</v>
      </c>
      <c r="K2634" s="325" t="s">
        <v>486</v>
      </c>
      <c r="L2634" s="325" t="s">
        <v>491</v>
      </c>
      <c r="M2634" s="325" t="str">
        <f t="shared" si="83"/>
        <v>RoleCase holder</v>
      </c>
      <c r="N2634" s="325">
        <v>403.4</v>
      </c>
      <c r="O2634" s="325">
        <v>51.2</v>
      </c>
      <c r="P2634" s="325">
        <v>425</v>
      </c>
      <c r="Q2634" s="325">
        <v>51.5</v>
      </c>
    </row>
    <row r="2635" spans="1:17" x14ac:dyDescent="0.25">
      <c r="A2635" s="325">
        <v>201718</v>
      </c>
      <c r="B2635" s="325" t="s">
        <v>144</v>
      </c>
      <c r="C2635" s="325" t="s">
        <v>123</v>
      </c>
      <c r="D2635" s="325" t="s">
        <v>38</v>
      </c>
      <c r="E2635" s="325" t="s">
        <v>136</v>
      </c>
      <c r="F2635" s="325" t="s">
        <v>137</v>
      </c>
      <c r="G2635" s="325">
        <v>881</v>
      </c>
      <c r="H2635" s="325" t="s">
        <v>297</v>
      </c>
      <c r="I2635" s="325" t="s">
        <v>298</v>
      </c>
      <c r="J2635" s="325" t="str">
        <f t="shared" si="82"/>
        <v>CharEssexRoleQualified without casesRoleQualified without cases</v>
      </c>
      <c r="K2635" s="325" t="s">
        <v>486</v>
      </c>
      <c r="L2635" s="325" t="s">
        <v>492</v>
      </c>
      <c r="M2635" s="325" t="str">
        <f t="shared" si="83"/>
        <v>RoleQualified without cases</v>
      </c>
      <c r="N2635" s="325">
        <v>60.1</v>
      </c>
      <c r="O2635" s="325">
        <v>7.6</v>
      </c>
      <c r="P2635" s="325">
        <v>64</v>
      </c>
      <c r="Q2635" s="325">
        <v>7.7</v>
      </c>
    </row>
    <row r="2636" spans="1:17" x14ac:dyDescent="0.25">
      <c r="A2636" s="325">
        <v>201718</v>
      </c>
      <c r="B2636" s="325" t="s">
        <v>144</v>
      </c>
      <c r="C2636" s="325" t="s">
        <v>123</v>
      </c>
      <c r="D2636" s="325" t="s">
        <v>38</v>
      </c>
      <c r="E2636" s="325" t="s">
        <v>136</v>
      </c>
      <c r="F2636" s="325" t="s">
        <v>137</v>
      </c>
      <c r="G2636" s="325">
        <v>919</v>
      </c>
      <c r="H2636" s="325" t="s">
        <v>299</v>
      </c>
      <c r="I2636" s="325" t="s">
        <v>300</v>
      </c>
      <c r="J2636" s="325" t="str">
        <f t="shared" si="82"/>
        <v>CharHertfordshireRoleSenior managerRoleSenior manager</v>
      </c>
      <c r="K2636" s="325" t="s">
        <v>486</v>
      </c>
      <c r="L2636" s="325" t="s">
        <v>487</v>
      </c>
      <c r="M2636" s="325" t="str">
        <f t="shared" si="83"/>
        <v>RoleSenior manager</v>
      </c>
      <c r="N2636" s="325">
        <v>11.7</v>
      </c>
      <c r="O2636" s="325">
        <v>2.7</v>
      </c>
      <c r="P2636" s="325">
        <v>13</v>
      </c>
      <c r="Q2636" s="325">
        <v>2.8</v>
      </c>
    </row>
    <row r="2637" spans="1:17" x14ac:dyDescent="0.25">
      <c r="A2637" s="325">
        <v>201718</v>
      </c>
      <c r="B2637" s="325" t="s">
        <v>144</v>
      </c>
      <c r="C2637" s="325" t="s">
        <v>123</v>
      </c>
      <c r="D2637" s="325" t="s">
        <v>38</v>
      </c>
      <c r="E2637" s="325" t="s">
        <v>136</v>
      </c>
      <c r="F2637" s="325" t="s">
        <v>137</v>
      </c>
      <c r="G2637" s="325">
        <v>919</v>
      </c>
      <c r="H2637" s="325" t="s">
        <v>299</v>
      </c>
      <c r="I2637" s="325" t="s">
        <v>300</v>
      </c>
      <c r="J2637" s="325" t="str">
        <f t="shared" si="82"/>
        <v>CharHertfordshireRoleSenior practitionerRoleSenior practitioner</v>
      </c>
      <c r="K2637" s="325" t="s">
        <v>486</v>
      </c>
      <c r="L2637" s="325" t="s">
        <v>488</v>
      </c>
      <c r="M2637" s="325" t="str">
        <f t="shared" si="83"/>
        <v>RoleSenior practitioner</v>
      </c>
      <c r="N2637" s="325">
        <v>98.6</v>
      </c>
      <c r="O2637" s="325">
        <v>22.6</v>
      </c>
      <c r="P2637" s="325">
        <v>103</v>
      </c>
      <c r="Q2637" s="325">
        <v>22.3</v>
      </c>
    </row>
    <row r="2638" spans="1:17" x14ac:dyDescent="0.25">
      <c r="A2638" s="325">
        <v>201718</v>
      </c>
      <c r="B2638" s="325" t="s">
        <v>144</v>
      </c>
      <c r="C2638" s="325" t="s">
        <v>123</v>
      </c>
      <c r="D2638" s="325" t="s">
        <v>38</v>
      </c>
      <c r="E2638" s="325" t="s">
        <v>136</v>
      </c>
      <c r="F2638" s="325" t="s">
        <v>137</v>
      </c>
      <c r="G2638" s="325">
        <v>919</v>
      </c>
      <c r="H2638" s="325" t="s">
        <v>299</v>
      </c>
      <c r="I2638" s="325" t="s">
        <v>300</v>
      </c>
      <c r="J2638" s="325" t="str">
        <f t="shared" si="82"/>
        <v>CharHertfordshireRoleMiddle managerRoleMiddle manager</v>
      </c>
      <c r="K2638" s="325" t="s">
        <v>486</v>
      </c>
      <c r="L2638" s="325" t="s">
        <v>489</v>
      </c>
      <c r="M2638" s="325" t="str">
        <f t="shared" si="83"/>
        <v>RoleMiddle manager</v>
      </c>
      <c r="N2638" s="325">
        <v>24.3</v>
      </c>
      <c r="O2638" s="325">
        <v>5.6</v>
      </c>
      <c r="P2638" s="325">
        <v>25</v>
      </c>
      <c r="Q2638" s="325">
        <v>5.4</v>
      </c>
    </row>
    <row r="2639" spans="1:17" x14ac:dyDescent="0.25">
      <c r="A2639" s="325">
        <v>201718</v>
      </c>
      <c r="B2639" s="325" t="s">
        <v>144</v>
      </c>
      <c r="C2639" s="325" t="s">
        <v>123</v>
      </c>
      <c r="D2639" s="325" t="s">
        <v>38</v>
      </c>
      <c r="E2639" s="325" t="s">
        <v>136</v>
      </c>
      <c r="F2639" s="325" t="s">
        <v>137</v>
      </c>
      <c r="G2639" s="325">
        <v>919</v>
      </c>
      <c r="H2639" s="325" t="s">
        <v>299</v>
      </c>
      <c r="I2639" s="325" t="s">
        <v>300</v>
      </c>
      <c r="J2639" s="325" t="str">
        <f t="shared" si="82"/>
        <v>CharHertfordshireRoleFirst line managerRoleFirst line manager</v>
      </c>
      <c r="K2639" s="325" t="s">
        <v>486</v>
      </c>
      <c r="L2639" s="325" t="s">
        <v>490</v>
      </c>
      <c r="M2639" s="325" t="str">
        <f t="shared" si="83"/>
        <v>RoleFirst line manager</v>
      </c>
      <c r="N2639" s="325">
        <v>73.8</v>
      </c>
      <c r="O2639" s="325">
        <v>16.899999999999999</v>
      </c>
      <c r="P2639" s="325">
        <v>74</v>
      </c>
      <c r="Q2639" s="325">
        <v>16.100000000000001</v>
      </c>
    </row>
    <row r="2640" spans="1:17" x14ac:dyDescent="0.25">
      <c r="A2640" s="325">
        <v>201718</v>
      </c>
      <c r="B2640" s="325" t="s">
        <v>144</v>
      </c>
      <c r="C2640" s="325" t="s">
        <v>123</v>
      </c>
      <c r="D2640" s="325" t="s">
        <v>38</v>
      </c>
      <c r="E2640" s="325" t="s">
        <v>136</v>
      </c>
      <c r="F2640" s="325" t="s">
        <v>137</v>
      </c>
      <c r="G2640" s="325">
        <v>919</v>
      </c>
      <c r="H2640" s="325" t="s">
        <v>299</v>
      </c>
      <c r="I2640" s="325" t="s">
        <v>300</v>
      </c>
      <c r="J2640" s="325" t="str">
        <f t="shared" si="82"/>
        <v>CharHertfordshireRoleCase holderRoleCase holder</v>
      </c>
      <c r="K2640" s="325" t="s">
        <v>486</v>
      </c>
      <c r="L2640" s="325" t="s">
        <v>491</v>
      </c>
      <c r="M2640" s="325" t="str">
        <f t="shared" si="83"/>
        <v>RoleCase holder</v>
      </c>
      <c r="N2640" s="325">
        <v>109.4</v>
      </c>
      <c r="O2640" s="325">
        <v>25</v>
      </c>
      <c r="P2640" s="325">
        <v>112</v>
      </c>
      <c r="Q2640" s="325">
        <v>24.3</v>
      </c>
    </row>
    <row r="2641" spans="1:17" x14ac:dyDescent="0.25">
      <c r="A2641" s="325">
        <v>201718</v>
      </c>
      <c r="B2641" s="325" t="s">
        <v>144</v>
      </c>
      <c r="C2641" s="325" t="s">
        <v>123</v>
      </c>
      <c r="D2641" s="325" t="s">
        <v>38</v>
      </c>
      <c r="E2641" s="325" t="s">
        <v>136</v>
      </c>
      <c r="F2641" s="325" t="s">
        <v>137</v>
      </c>
      <c r="G2641" s="325">
        <v>919</v>
      </c>
      <c r="H2641" s="325" t="s">
        <v>299</v>
      </c>
      <c r="I2641" s="325" t="s">
        <v>300</v>
      </c>
      <c r="J2641" s="325" t="str">
        <f t="shared" si="82"/>
        <v>CharHertfordshireRoleQualified without casesRoleQualified without cases</v>
      </c>
      <c r="K2641" s="325" t="s">
        <v>486</v>
      </c>
      <c r="L2641" s="325" t="s">
        <v>492</v>
      </c>
      <c r="M2641" s="325" t="str">
        <f t="shared" si="83"/>
        <v>RoleQualified without cases</v>
      </c>
      <c r="N2641" s="325">
        <v>119</v>
      </c>
      <c r="O2641" s="325">
        <v>27.2</v>
      </c>
      <c r="P2641" s="325">
        <v>134</v>
      </c>
      <c r="Q2641" s="325">
        <v>29.1</v>
      </c>
    </row>
    <row r="2642" spans="1:17" x14ac:dyDescent="0.25">
      <c r="A2642" s="325">
        <v>201718</v>
      </c>
      <c r="B2642" s="325" t="s">
        <v>144</v>
      </c>
      <c r="C2642" s="325" t="s">
        <v>123</v>
      </c>
      <c r="D2642" s="325" t="s">
        <v>38</v>
      </c>
      <c r="E2642" s="325" t="s">
        <v>136</v>
      </c>
      <c r="F2642" s="325" t="s">
        <v>137</v>
      </c>
      <c r="G2642" s="325">
        <v>821</v>
      </c>
      <c r="H2642" s="325" t="s">
        <v>301</v>
      </c>
      <c r="I2642" s="325" t="s">
        <v>302</v>
      </c>
      <c r="J2642" s="325" t="str">
        <f t="shared" si="82"/>
        <v>CharLutonRoleSenior managerRoleSenior manager</v>
      </c>
      <c r="K2642" s="325" t="s">
        <v>486</v>
      </c>
      <c r="L2642" s="325" t="s">
        <v>487</v>
      </c>
      <c r="M2642" s="325" t="str">
        <f t="shared" si="83"/>
        <v>RoleSenior manager</v>
      </c>
      <c r="N2642" s="325">
        <v>3</v>
      </c>
      <c r="O2642" s="325">
        <v>3.1</v>
      </c>
      <c r="P2642" s="325">
        <v>3</v>
      </c>
      <c r="Q2642" s="325">
        <v>2.9</v>
      </c>
    </row>
    <row r="2643" spans="1:17" x14ac:dyDescent="0.25">
      <c r="A2643" s="325">
        <v>201718</v>
      </c>
      <c r="B2643" s="325" t="s">
        <v>144</v>
      </c>
      <c r="C2643" s="325" t="s">
        <v>123</v>
      </c>
      <c r="D2643" s="325" t="s">
        <v>38</v>
      </c>
      <c r="E2643" s="325" t="s">
        <v>136</v>
      </c>
      <c r="F2643" s="325" t="s">
        <v>137</v>
      </c>
      <c r="G2643" s="325">
        <v>821</v>
      </c>
      <c r="H2643" s="325" t="s">
        <v>301</v>
      </c>
      <c r="I2643" s="325" t="s">
        <v>302</v>
      </c>
      <c r="J2643" s="325" t="str">
        <f t="shared" si="82"/>
        <v>CharLutonRoleSenior practitionerRoleSenior practitioner</v>
      </c>
      <c r="K2643" s="325" t="s">
        <v>486</v>
      </c>
      <c r="L2643" s="325" t="s">
        <v>488</v>
      </c>
      <c r="M2643" s="325" t="str">
        <f t="shared" si="83"/>
        <v>RoleSenior practitioner</v>
      </c>
      <c r="N2643" s="325">
        <v>38.700000000000003</v>
      </c>
      <c r="O2643" s="325">
        <v>40</v>
      </c>
      <c r="P2643" s="325">
        <v>41</v>
      </c>
      <c r="Q2643" s="325">
        <v>39.799999999999997</v>
      </c>
    </row>
    <row r="2644" spans="1:17" x14ac:dyDescent="0.25">
      <c r="A2644" s="325">
        <v>201718</v>
      </c>
      <c r="B2644" s="325" t="s">
        <v>144</v>
      </c>
      <c r="C2644" s="325" t="s">
        <v>123</v>
      </c>
      <c r="D2644" s="325" t="s">
        <v>38</v>
      </c>
      <c r="E2644" s="325" t="s">
        <v>136</v>
      </c>
      <c r="F2644" s="325" t="s">
        <v>137</v>
      </c>
      <c r="G2644" s="325">
        <v>821</v>
      </c>
      <c r="H2644" s="325" t="s">
        <v>301</v>
      </c>
      <c r="I2644" s="325" t="s">
        <v>302</v>
      </c>
      <c r="J2644" s="325" t="str">
        <f t="shared" si="82"/>
        <v>CharLutonRoleMiddle managerRoleMiddle manager</v>
      </c>
      <c r="K2644" s="325" t="s">
        <v>486</v>
      </c>
      <c r="L2644" s="325" t="s">
        <v>489</v>
      </c>
      <c r="M2644" s="325" t="str">
        <f t="shared" si="83"/>
        <v>RoleMiddle manager</v>
      </c>
      <c r="N2644" s="325">
        <v>4</v>
      </c>
      <c r="O2644" s="325">
        <v>4.0999999999999996</v>
      </c>
      <c r="P2644" s="325">
        <v>4</v>
      </c>
      <c r="Q2644" s="325">
        <v>3.9</v>
      </c>
    </row>
    <row r="2645" spans="1:17" x14ac:dyDescent="0.25">
      <c r="A2645" s="325">
        <v>201718</v>
      </c>
      <c r="B2645" s="325" t="s">
        <v>144</v>
      </c>
      <c r="C2645" s="325" t="s">
        <v>123</v>
      </c>
      <c r="D2645" s="325" t="s">
        <v>38</v>
      </c>
      <c r="E2645" s="325" t="s">
        <v>136</v>
      </c>
      <c r="F2645" s="325" t="s">
        <v>137</v>
      </c>
      <c r="G2645" s="325">
        <v>821</v>
      </c>
      <c r="H2645" s="325" t="s">
        <v>301</v>
      </c>
      <c r="I2645" s="325" t="s">
        <v>302</v>
      </c>
      <c r="J2645" s="325" t="str">
        <f t="shared" si="82"/>
        <v>CharLutonRoleFirst line managerRoleFirst line manager</v>
      </c>
      <c r="K2645" s="325" t="s">
        <v>486</v>
      </c>
      <c r="L2645" s="325" t="s">
        <v>490</v>
      </c>
      <c r="M2645" s="325" t="str">
        <f t="shared" si="83"/>
        <v>RoleFirst line manager</v>
      </c>
      <c r="N2645" s="325">
        <v>11</v>
      </c>
      <c r="O2645" s="325">
        <v>11.3</v>
      </c>
      <c r="P2645" s="325">
        <v>11</v>
      </c>
      <c r="Q2645" s="325">
        <v>10.7</v>
      </c>
    </row>
    <row r="2646" spans="1:17" x14ac:dyDescent="0.25">
      <c r="A2646" s="325">
        <v>201718</v>
      </c>
      <c r="B2646" s="325" t="s">
        <v>144</v>
      </c>
      <c r="C2646" s="325" t="s">
        <v>123</v>
      </c>
      <c r="D2646" s="325" t="s">
        <v>38</v>
      </c>
      <c r="E2646" s="325" t="s">
        <v>136</v>
      </c>
      <c r="F2646" s="325" t="s">
        <v>137</v>
      </c>
      <c r="G2646" s="325">
        <v>821</v>
      </c>
      <c r="H2646" s="325" t="s">
        <v>301</v>
      </c>
      <c r="I2646" s="325" t="s">
        <v>302</v>
      </c>
      <c r="J2646" s="325" t="str">
        <f t="shared" si="82"/>
        <v>CharLutonRoleCase holderRoleCase holder</v>
      </c>
      <c r="K2646" s="325" t="s">
        <v>486</v>
      </c>
      <c r="L2646" s="325" t="s">
        <v>491</v>
      </c>
      <c r="M2646" s="325" t="str">
        <f t="shared" si="83"/>
        <v>RoleCase holder</v>
      </c>
      <c r="N2646" s="325">
        <v>22.4</v>
      </c>
      <c r="O2646" s="325">
        <v>23.2</v>
      </c>
      <c r="P2646" s="325">
        <v>23</v>
      </c>
      <c r="Q2646" s="325">
        <v>22.3</v>
      </c>
    </row>
    <row r="2647" spans="1:17" x14ac:dyDescent="0.25">
      <c r="A2647" s="325">
        <v>201718</v>
      </c>
      <c r="B2647" s="325" t="s">
        <v>144</v>
      </c>
      <c r="C2647" s="325" t="s">
        <v>123</v>
      </c>
      <c r="D2647" s="325" t="s">
        <v>38</v>
      </c>
      <c r="E2647" s="325" t="s">
        <v>136</v>
      </c>
      <c r="F2647" s="325" t="s">
        <v>137</v>
      </c>
      <c r="G2647" s="325">
        <v>821</v>
      </c>
      <c r="H2647" s="325" t="s">
        <v>301</v>
      </c>
      <c r="I2647" s="325" t="s">
        <v>302</v>
      </c>
      <c r="J2647" s="325" t="str">
        <f t="shared" si="82"/>
        <v>CharLutonRoleQualified without casesRoleQualified without cases</v>
      </c>
      <c r="K2647" s="325" t="s">
        <v>486</v>
      </c>
      <c r="L2647" s="325" t="s">
        <v>492</v>
      </c>
      <c r="M2647" s="325" t="str">
        <f t="shared" si="83"/>
        <v>RoleQualified without cases</v>
      </c>
      <c r="N2647" s="325">
        <v>17.7</v>
      </c>
      <c r="O2647" s="325">
        <v>18.2</v>
      </c>
      <c r="P2647" s="325">
        <v>21</v>
      </c>
      <c r="Q2647" s="325">
        <v>20.399999999999999</v>
      </c>
    </row>
    <row r="2648" spans="1:17" x14ac:dyDescent="0.25">
      <c r="A2648" s="325">
        <v>201718</v>
      </c>
      <c r="B2648" s="325" t="s">
        <v>144</v>
      </c>
      <c r="C2648" s="325" t="s">
        <v>123</v>
      </c>
      <c r="D2648" s="325" t="s">
        <v>38</v>
      </c>
      <c r="E2648" s="325" t="s">
        <v>136</v>
      </c>
      <c r="F2648" s="325" t="s">
        <v>137</v>
      </c>
      <c r="G2648" s="325">
        <v>926</v>
      </c>
      <c r="H2648" s="325" t="s">
        <v>303</v>
      </c>
      <c r="I2648" s="325" t="s">
        <v>304</v>
      </c>
      <c r="J2648" s="325" t="str">
        <f t="shared" si="82"/>
        <v>CharNorfolkRoleSenior managerRoleSenior manager</v>
      </c>
      <c r="K2648" s="325" t="s">
        <v>486</v>
      </c>
      <c r="L2648" s="325" t="s">
        <v>487</v>
      </c>
      <c r="M2648" s="325" t="str">
        <f t="shared" si="83"/>
        <v>RoleSenior manager</v>
      </c>
      <c r="N2648" s="325">
        <v>0</v>
      </c>
      <c r="O2648" s="325">
        <v>0</v>
      </c>
      <c r="P2648" s="325">
        <v>0</v>
      </c>
      <c r="Q2648" s="325">
        <v>0</v>
      </c>
    </row>
    <row r="2649" spans="1:17" x14ac:dyDescent="0.25">
      <c r="A2649" s="325">
        <v>201718</v>
      </c>
      <c r="B2649" s="325" t="s">
        <v>144</v>
      </c>
      <c r="C2649" s="325" t="s">
        <v>123</v>
      </c>
      <c r="D2649" s="325" t="s">
        <v>38</v>
      </c>
      <c r="E2649" s="325" t="s">
        <v>136</v>
      </c>
      <c r="F2649" s="325" t="s">
        <v>137</v>
      </c>
      <c r="G2649" s="325">
        <v>926</v>
      </c>
      <c r="H2649" s="325" t="s">
        <v>303</v>
      </c>
      <c r="I2649" s="325" t="s">
        <v>304</v>
      </c>
      <c r="J2649" s="325" t="str">
        <f t="shared" si="82"/>
        <v>CharNorfolkRoleSenior practitionerRoleSenior practitioner</v>
      </c>
      <c r="K2649" s="325" t="s">
        <v>486</v>
      </c>
      <c r="L2649" s="325" t="s">
        <v>488</v>
      </c>
      <c r="M2649" s="325" t="str">
        <f t="shared" si="83"/>
        <v>RoleSenior practitioner</v>
      </c>
      <c r="N2649" s="325">
        <v>107.9</v>
      </c>
      <c r="O2649" s="325">
        <v>33.700000000000003</v>
      </c>
      <c r="P2649" s="325">
        <v>149</v>
      </c>
      <c r="Q2649" s="325">
        <v>34.5</v>
      </c>
    </row>
    <row r="2650" spans="1:17" x14ac:dyDescent="0.25">
      <c r="A2650" s="325">
        <v>201718</v>
      </c>
      <c r="B2650" s="325" t="s">
        <v>144</v>
      </c>
      <c r="C2650" s="325" t="s">
        <v>123</v>
      </c>
      <c r="D2650" s="325" t="s">
        <v>38</v>
      </c>
      <c r="E2650" s="325" t="s">
        <v>136</v>
      </c>
      <c r="F2650" s="325" t="s">
        <v>137</v>
      </c>
      <c r="G2650" s="325">
        <v>926</v>
      </c>
      <c r="H2650" s="325" t="s">
        <v>303</v>
      </c>
      <c r="I2650" s="325" t="s">
        <v>304</v>
      </c>
      <c r="J2650" s="325" t="str">
        <f t="shared" si="82"/>
        <v>CharNorfolkRoleMiddle managerRoleMiddle manager</v>
      </c>
      <c r="K2650" s="325" t="s">
        <v>486</v>
      </c>
      <c r="L2650" s="325" t="s">
        <v>489</v>
      </c>
      <c r="M2650" s="325" t="str">
        <f t="shared" si="83"/>
        <v>RoleMiddle manager</v>
      </c>
      <c r="N2650" s="325">
        <v>8.4</v>
      </c>
      <c r="O2650" s="325">
        <v>2.6</v>
      </c>
      <c r="P2650" s="325">
        <v>11</v>
      </c>
      <c r="Q2650" s="325">
        <v>2.5</v>
      </c>
    </row>
    <row r="2651" spans="1:17" x14ac:dyDescent="0.25">
      <c r="A2651" s="325">
        <v>201718</v>
      </c>
      <c r="B2651" s="325" t="s">
        <v>144</v>
      </c>
      <c r="C2651" s="325" t="s">
        <v>123</v>
      </c>
      <c r="D2651" s="325" t="s">
        <v>38</v>
      </c>
      <c r="E2651" s="325" t="s">
        <v>136</v>
      </c>
      <c r="F2651" s="325" t="s">
        <v>137</v>
      </c>
      <c r="G2651" s="325">
        <v>926</v>
      </c>
      <c r="H2651" s="325" t="s">
        <v>303</v>
      </c>
      <c r="I2651" s="325" t="s">
        <v>304</v>
      </c>
      <c r="J2651" s="325" t="str">
        <f t="shared" si="82"/>
        <v>CharNorfolkRoleFirst line managerRoleFirst line manager</v>
      </c>
      <c r="K2651" s="325" t="s">
        <v>486</v>
      </c>
      <c r="L2651" s="325" t="s">
        <v>490</v>
      </c>
      <c r="M2651" s="325" t="str">
        <f t="shared" si="83"/>
        <v>RoleFirst line manager</v>
      </c>
      <c r="N2651" s="325">
        <v>51.7</v>
      </c>
      <c r="O2651" s="325">
        <v>16.100000000000001</v>
      </c>
      <c r="P2651" s="325">
        <v>63</v>
      </c>
      <c r="Q2651" s="325">
        <v>14.6</v>
      </c>
    </row>
    <row r="2652" spans="1:17" x14ac:dyDescent="0.25">
      <c r="A2652" s="325">
        <v>201718</v>
      </c>
      <c r="B2652" s="325" t="s">
        <v>144</v>
      </c>
      <c r="C2652" s="325" t="s">
        <v>123</v>
      </c>
      <c r="D2652" s="325" t="s">
        <v>38</v>
      </c>
      <c r="E2652" s="325" t="s">
        <v>136</v>
      </c>
      <c r="F2652" s="325" t="s">
        <v>137</v>
      </c>
      <c r="G2652" s="325">
        <v>926</v>
      </c>
      <c r="H2652" s="325" t="s">
        <v>303</v>
      </c>
      <c r="I2652" s="325" t="s">
        <v>304</v>
      </c>
      <c r="J2652" s="325" t="str">
        <f t="shared" si="82"/>
        <v>CharNorfolkRoleCase holderRoleCase holder</v>
      </c>
      <c r="K2652" s="325" t="s">
        <v>486</v>
      </c>
      <c r="L2652" s="325" t="s">
        <v>491</v>
      </c>
      <c r="M2652" s="325" t="str">
        <f t="shared" si="83"/>
        <v>RoleCase holder</v>
      </c>
      <c r="N2652" s="325">
        <v>132.30000000000001</v>
      </c>
      <c r="O2652" s="325">
        <v>41.3</v>
      </c>
      <c r="P2652" s="325">
        <v>183</v>
      </c>
      <c r="Q2652" s="325">
        <v>42.4</v>
      </c>
    </row>
    <row r="2653" spans="1:17" x14ac:dyDescent="0.25">
      <c r="A2653" s="325">
        <v>201718</v>
      </c>
      <c r="B2653" s="325" t="s">
        <v>144</v>
      </c>
      <c r="C2653" s="325" t="s">
        <v>123</v>
      </c>
      <c r="D2653" s="325" t="s">
        <v>38</v>
      </c>
      <c r="E2653" s="325" t="s">
        <v>136</v>
      </c>
      <c r="F2653" s="325" t="s">
        <v>137</v>
      </c>
      <c r="G2653" s="325">
        <v>926</v>
      </c>
      <c r="H2653" s="325" t="s">
        <v>303</v>
      </c>
      <c r="I2653" s="325" t="s">
        <v>304</v>
      </c>
      <c r="J2653" s="325" t="str">
        <f t="shared" si="82"/>
        <v>CharNorfolkRoleQualified without casesRoleQualified without cases</v>
      </c>
      <c r="K2653" s="325" t="s">
        <v>486</v>
      </c>
      <c r="L2653" s="325" t="s">
        <v>492</v>
      </c>
      <c r="M2653" s="325" t="str">
        <f t="shared" si="83"/>
        <v>RoleQualified without cases</v>
      </c>
      <c r="N2653" s="325">
        <v>20</v>
      </c>
      <c r="O2653" s="325">
        <v>6.3</v>
      </c>
      <c r="P2653" s="325">
        <v>26</v>
      </c>
      <c r="Q2653" s="325">
        <v>6</v>
      </c>
    </row>
    <row r="2654" spans="1:17" x14ac:dyDescent="0.25">
      <c r="A2654" s="325">
        <v>201718</v>
      </c>
      <c r="B2654" s="325" t="s">
        <v>144</v>
      </c>
      <c r="C2654" s="325" t="s">
        <v>123</v>
      </c>
      <c r="D2654" s="325" t="s">
        <v>38</v>
      </c>
      <c r="E2654" s="325" t="s">
        <v>136</v>
      </c>
      <c r="F2654" s="325" t="s">
        <v>137</v>
      </c>
      <c r="G2654" s="325">
        <v>874</v>
      </c>
      <c r="H2654" s="325" t="s">
        <v>305</v>
      </c>
      <c r="I2654" s="325" t="s">
        <v>306</v>
      </c>
      <c r="J2654" s="325" t="str">
        <f t="shared" si="82"/>
        <v>CharPeterboroughRoleSenior managerRoleSenior manager</v>
      </c>
      <c r="K2654" s="325" t="s">
        <v>486</v>
      </c>
      <c r="L2654" s="325" t="s">
        <v>487</v>
      </c>
      <c r="M2654" s="325" t="str">
        <f t="shared" si="83"/>
        <v>RoleSenior manager</v>
      </c>
      <c r="N2654" s="325">
        <v>2</v>
      </c>
      <c r="O2654" s="325">
        <v>2.2000000000000002</v>
      </c>
      <c r="P2654" s="325">
        <v>2</v>
      </c>
      <c r="Q2654" s="325">
        <v>2.1</v>
      </c>
    </row>
    <row r="2655" spans="1:17" x14ac:dyDescent="0.25">
      <c r="A2655" s="325">
        <v>201718</v>
      </c>
      <c r="B2655" s="325" t="s">
        <v>144</v>
      </c>
      <c r="C2655" s="325" t="s">
        <v>123</v>
      </c>
      <c r="D2655" s="325" t="s">
        <v>38</v>
      </c>
      <c r="E2655" s="325" t="s">
        <v>136</v>
      </c>
      <c r="F2655" s="325" t="s">
        <v>137</v>
      </c>
      <c r="G2655" s="325">
        <v>874</v>
      </c>
      <c r="H2655" s="325" t="s">
        <v>305</v>
      </c>
      <c r="I2655" s="325" t="s">
        <v>306</v>
      </c>
      <c r="J2655" s="325" t="str">
        <f t="shared" si="82"/>
        <v>CharPeterboroughRoleSenior practitionerRoleSenior practitioner</v>
      </c>
      <c r="K2655" s="325" t="s">
        <v>486</v>
      </c>
      <c r="L2655" s="325" t="s">
        <v>488</v>
      </c>
      <c r="M2655" s="325" t="str">
        <f t="shared" si="83"/>
        <v>RoleSenior practitioner</v>
      </c>
      <c r="N2655" s="325">
        <v>11.9</v>
      </c>
      <c r="O2655" s="325">
        <v>13.1</v>
      </c>
      <c r="P2655" s="325">
        <v>13</v>
      </c>
      <c r="Q2655" s="325">
        <v>13.5</v>
      </c>
    </row>
    <row r="2656" spans="1:17" x14ac:dyDescent="0.25">
      <c r="A2656" s="325">
        <v>201718</v>
      </c>
      <c r="B2656" s="325" t="s">
        <v>144</v>
      </c>
      <c r="C2656" s="325" t="s">
        <v>123</v>
      </c>
      <c r="D2656" s="325" t="s">
        <v>38</v>
      </c>
      <c r="E2656" s="325" t="s">
        <v>136</v>
      </c>
      <c r="F2656" s="325" t="s">
        <v>137</v>
      </c>
      <c r="G2656" s="325">
        <v>874</v>
      </c>
      <c r="H2656" s="325" t="s">
        <v>305</v>
      </c>
      <c r="I2656" s="325" t="s">
        <v>306</v>
      </c>
      <c r="J2656" s="325" t="str">
        <f t="shared" si="82"/>
        <v>CharPeterboroughRoleMiddle managerRoleMiddle manager</v>
      </c>
      <c r="K2656" s="325" t="s">
        <v>486</v>
      </c>
      <c r="L2656" s="325" t="s">
        <v>489</v>
      </c>
      <c r="M2656" s="325" t="str">
        <f t="shared" si="83"/>
        <v>RoleMiddle manager</v>
      </c>
      <c r="N2656" s="325">
        <v>5</v>
      </c>
      <c r="O2656" s="325">
        <v>5.5</v>
      </c>
      <c r="P2656" s="325">
        <v>5</v>
      </c>
      <c r="Q2656" s="325">
        <v>5.2</v>
      </c>
    </row>
    <row r="2657" spans="1:17" x14ac:dyDescent="0.25">
      <c r="A2657" s="325">
        <v>201718</v>
      </c>
      <c r="B2657" s="325" t="s">
        <v>144</v>
      </c>
      <c r="C2657" s="325" t="s">
        <v>123</v>
      </c>
      <c r="D2657" s="325" t="s">
        <v>38</v>
      </c>
      <c r="E2657" s="325" t="s">
        <v>136</v>
      </c>
      <c r="F2657" s="325" t="s">
        <v>137</v>
      </c>
      <c r="G2657" s="325">
        <v>874</v>
      </c>
      <c r="H2657" s="325" t="s">
        <v>305</v>
      </c>
      <c r="I2657" s="325" t="s">
        <v>306</v>
      </c>
      <c r="J2657" s="325" t="str">
        <f t="shared" si="82"/>
        <v>CharPeterboroughRoleFirst line managerRoleFirst line manager</v>
      </c>
      <c r="K2657" s="325" t="s">
        <v>486</v>
      </c>
      <c r="L2657" s="325" t="s">
        <v>490</v>
      </c>
      <c r="M2657" s="325" t="str">
        <f t="shared" si="83"/>
        <v>RoleFirst line manager</v>
      </c>
      <c r="N2657" s="325">
        <v>19.8</v>
      </c>
      <c r="O2657" s="325">
        <v>21.7</v>
      </c>
      <c r="P2657" s="325">
        <v>20</v>
      </c>
      <c r="Q2657" s="325">
        <v>20.8</v>
      </c>
    </row>
    <row r="2658" spans="1:17" x14ac:dyDescent="0.25">
      <c r="A2658" s="325">
        <v>201718</v>
      </c>
      <c r="B2658" s="325" t="s">
        <v>144</v>
      </c>
      <c r="C2658" s="325" t="s">
        <v>123</v>
      </c>
      <c r="D2658" s="325" t="s">
        <v>38</v>
      </c>
      <c r="E2658" s="325" t="s">
        <v>136</v>
      </c>
      <c r="F2658" s="325" t="s">
        <v>137</v>
      </c>
      <c r="G2658" s="325">
        <v>874</v>
      </c>
      <c r="H2658" s="325" t="s">
        <v>305</v>
      </c>
      <c r="I2658" s="325" t="s">
        <v>306</v>
      </c>
      <c r="J2658" s="325" t="str">
        <f t="shared" si="82"/>
        <v>CharPeterboroughRoleCase holderRoleCase holder</v>
      </c>
      <c r="K2658" s="325" t="s">
        <v>486</v>
      </c>
      <c r="L2658" s="325" t="s">
        <v>491</v>
      </c>
      <c r="M2658" s="325" t="str">
        <f t="shared" si="83"/>
        <v>RoleCase holder</v>
      </c>
      <c r="N2658" s="325">
        <v>44.9</v>
      </c>
      <c r="O2658" s="325">
        <v>49.2</v>
      </c>
      <c r="P2658" s="325">
        <v>48</v>
      </c>
      <c r="Q2658" s="325">
        <v>50</v>
      </c>
    </row>
    <row r="2659" spans="1:17" x14ac:dyDescent="0.25">
      <c r="A2659" s="325">
        <v>201718</v>
      </c>
      <c r="B2659" s="325" t="s">
        <v>144</v>
      </c>
      <c r="C2659" s="325" t="s">
        <v>123</v>
      </c>
      <c r="D2659" s="325" t="s">
        <v>38</v>
      </c>
      <c r="E2659" s="325" t="s">
        <v>136</v>
      </c>
      <c r="F2659" s="325" t="s">
        <v>137</v>
      </c>
      <c r="G2659" s="325">
        <v>874</v>
      </c>
      <c r="H2659" s="325" t="s">
        <v>305</v>
      </c>
      <c r="I2659" s="325" t="s">
        <v>306</v>
      </c>
      <c r="J2659" s="325" t="str">
        <f t="shared" si="82"/>
        <v>CharPeterboroughRoleQualified without casesRoleQualified without cases</v>
      </c>
      <c r="K2659" s="325" t="s">
        <v>486</v>
      </c>
      <c r="L2659" s="325" t="s">
        <v>492</v>
      </c>
      <c r="M2659" s="325" t="str">
        <f t="shared" si="83"/>
        <v>RoleQualified without cases</v>
      </c>
      <c r="N2659" s="325">
        <v>7.6</v>
      </c>
      <c r="O2659" s="325">
        <v>8.3000000000000007</v>
      </c>
      <c r="P2659" s="325">
        <v>8</v>
      </c>
      <c r="Q2659" s="325">
        <v>8.3000000000000007</v>
      </c>
    </row>
    <row r="2660" spans="1:17" x14ac:dyDescent="0.25">
      <c r="A2660" s="325">
        <v>201718</v>
      </c>
      <c r="B2660" s="325" t="s">
        <v>144</v>
      </c>
      <c r="C2660" s="325" t="s">
        <v>123</v>
      </c>
      <c r="D2660" s="325" t="s">
        <v>38</v>
      </c>
      <c r="E2660" s="325" t="s">
        <v>136</v>
      </c>
      <c r="F2660" s="325" t="s">
        <v>137</v>
      </c>
      <c r="G2660" s="325">
        <v>882</v>
      </c>
      <c r="H2660" s="325" t="s">
        <v>307</v>
      </c>
      <c r="I2660" s="325" t="s">
        <v>308</v>
      </c>
      <c r="J2660" s="325" t="str">
        <f t="shared" si="82"/>
        <v>CharSouthend-on-SeaRoleSenior managerRoleSenior manager</v>
      </c>
      <c r="K2660" s="325" t="s">
        <v>486</v>
      </c>
      <c r="L2660" s="325" t="s">
        <v>487</v>
      </c>
      <c r="M2660" s="325" t="str">
        <f t="shared" si="83"/>
        <v>RoleSenior manager</v>
      </c>
      <c r="N2660" s="325">
        <v>3</v>
      </c>
      <c r="O2660" s="325">
        <v>3</v>
      </c>
      <c r="P2660" s="325">
        <v>3</v>
      </c>
      <c r="Q2660" s="325">
        <v>2.9</v>
      </c>
    </row>
    <row r="2661" spans="1:17" x14ac:dyDescent="0.25">
      <c r="A2661" s="325">
        <v>201718</v>
      </c>
      <c r="B2661" s="325" t="s">
        <v>144</v>
      </c>
      <c r="C2661" s="325" t="s">
        <v>123</v>
      </c>
      <c r="D2661" s="325" t="s">
        <v>38</v>
      </c>
      <c r="E2661" s="325" t="s">
        <v>136</v>
      </c>
      <c r="F2661" s="325" t="s">
        <v>137</v>
      </c>
      <c r="G2661" s="325">
        <v>882</v>
      </c>
      <c r="H2661" s="325" t="s">
        <v>307</v>
      </c>
      <c r="I2661" s="325" t="s">
        <v>308</v>
      </c>
      <c r="J2661" s="325" t="str">
        <f t="shared" si="82"/>
        <v>CharSouthend-on-SeaRoleSenior practitionerRoleSenior practitioner</v>
      </c>
      <c r="K2661" s="325" t="s">
        <v>486</v>
      </c>
      <c r="L2661" s="325" t="s">
        <v>488</v>
      </c>
      <c r="M2661" s="325" t="str">
        <f t="shared" si="83"/>
        <v>RoleSenior practitioner</v>
      </c>
      <c r="N2661" s="325">
        <v>18</v>
      </c>
      <c r="O2661" s="325">
        <v>18.100000000000001</v>
      </c>
      <c r="P2661" s="325">
        <v>19</v>
      </c>
      <c r="Q2661" s="325">
        <v>18.3</v>
      </c>
    </row>
    <row r="2662" spans="1:17" x14ac:dyDescent="0.25">
      <c r="A2662" s="325">
        <v>201718</v>
      </c>
      <c r="B2662" s="325" t="s">
        <v>144</v>
      </c>
      <c r="C2662" s="325" t="s">
        <v>123</v>
      </c>
      <c r="D2662" s="325" t="s">
        <v>38</v>
      </c>
      <c r="E2662" s="325" t="s">
        <v>136</v>
      </c>
      <c r="F2662" s="325" t="s">
        <v>137</v>
      </c>
      <c r="G2662" s="325">
        <v>882</v>
      </c>
      <c r="H2662" s="325" t="s">
        <v>307</v>
      </c>
      <c r="I2662" s="325" t="s">
        <v>308</v>
      </c>
      <c r="J2662" s="325" t="str">
        <f t="shared" si="82"/>
        <v>CharSouthend-on-SeaRoleMiddle managerRoleMiddle manager</v>
      </c>
      <c r="K2662" s="325" t="s">
        <v>486</v>
      </c>
      <c r="L2662" s="325" t="s">
        <v>489</v>
      </c>
      <c r="M2662" s="325" t="str">
        <f t="shared" si="83"/>
        <v>RoleMiddle manager</v>
      </c>
      <c r="N2662" s="325">
        <v>6</v>
      </c>
      <c r="O2662" s="325">
        <v>6</v>
      </c>
      <c r="P2662" s="325">
        <v>6</v>
      </c>
      <c r="Q2662" s="325">
        <v>5.8</v>
      </c>
    </row>
    <row r="2663" spans="1:17" x14ac:dyDescent="0.25">
      <c r="A2663" s="325">
        <v>201718</v>
      </c>
      <c r="B2663" s="325" t="s">
        <v>144</v>
      </c>
      <c r="C2663" s="325" t="s">
        <v>123</v>
      </c>
      <c r="D2663" s="325" t="s">
        <v>38</v>
      </c>
      <c r="E2663" s="325" t="s">
        <v>136</v>
      </c>
      <c r="F2663" s="325" t="s">
        <v>137</v>
      </c>
      <c r="G2663" s="325">
        <v>882</v>
      </c>
      <c r="H2663" s="325" t="s">
        <v>307</v>
      </c>
      <c r="I2663" s="325" t="s">
        <v>308</v>
      </c>
      <c r="J2663" s="325" t="str">
        <f t="shared" si="82"/>
        <v>CharSouthend-on-SeaRoleFirst line managerRoleFirst line manager</v>
      </c>
      <c r="K2663" s="325" t="s">
        <v>486</v>
      </c>
      <c r="L2663" s="325" t="s">
        <v>490</v>
      </c>
      <c r="M2663" s="325" t="str">
        <f t="shared" si="83"/>
        <v>RoleFirst line manager</v>
      </c>
      <c r="N2663" s="325">
        <v>16.5</v>
      </c>
      <c r="O2663" s="325">
        <v>16.5</v>
      </c>
      <c r="P2663" s="325">
        <v>17</v>
      </c>
      <c r="Q2663" s="325">
        <v>16.3</v>
      </c>
    </row>
    <row r="2664" spans="1:17" x14ac:dyDescent="0.25">
      <c r="A2664" s="325">
        <v>201718</v>
      </c>
      <c r="B2664" s="325" t="s">
        <v>144</v>
      </c>
      <c r="C2664" s="325" t="s">
        <v>123</v>
      </c>
      <c r="D2664" s="325" t="s">
        <v>38</v>
      </c>
      <c r="E2664" s="325" t="s">
        <v>136</v>
      </c>
      <c r="F2664" s="325" t="s">
        <v>137</v>
      </c>
      <c r="G2664" s="325">
        <v>882</v>
      </c>
      <c r="H2664" s="325" t="s">
        <v>307</v>
      </c>
      <c r="I2664" s="325" t="s">
        <v>308</v>
      </c>
      <c r="J2664" s="325" t="str">
        <f t="shared" si="82"/>
        <v>CharSouthend-on-SeaRoleCase holderRoleCase holder</v>
      </c>
      <c r="K2664" s="325" t="s">
        <v>486</v>
      </c>
      <c r="L2664" s="325" t="s">
        <v>491</v>
      </c>
      <c r="M2664" s="325" t="str">
        <f t="shared" si="83"/>
        <v>RoleCase holder</v>
      </c>
      <c r="N2664" s="325">
        <v>56.3</v>
      </c>
      <c r="O2664" s="325">
        <v>56.4</v>
      </c>
      <c r="P2664" s="325">
        <v>59</v>
      </c>
      <c r="Q2664" s="325">
        <v>56.7</v>
      </c>
    </row>
    <row r="2665" spans="1:17" x14ac:dyDescent="0.25">
      <c r="A2665" s="325">
        <v>201718</v>
      </c>
      <c r="B2665" s="325" t="s">
        <v>144</v>
      </c>
      <c r="C2665" s="325" t="s">
        <v>123</v>
      </c>
      <c r="D2665" s="325" t="s">
        <v>38</v>
      </c>
      <c r="E2665" s="325" t="s">
        <v>136</v>
      </c>
      <c r="F2665" s="325" t="s">
        <v>137</v>
      </c>
      <c r="G2665" s="325">
        <v>882</v>
      </c>
      <c r="H2665" s="325" t="s">
        <v>307</v>
      </c>
      <c r="I2665" s="325" t="s">
        <v>308</v>
      </c>
      <c r="J2665" s="325" t="str">
        <f t="shared" si="82"/>
        <v>CharSouthend-on-SeaRoleQualified without casesRoleQualified without cases</v>
      </c>
      <c r="K2665" s="325" t="s">
        <v>486</v>
      </c>
      <c r="L2665" s="325" t="s">
        <v>492</v>
      </c>
      <c r="M2665" s="325" t="str">
        <f t="shared" si="83"/>
        <v>RoleQualified without cases</v>
      </c>
      <c r="N2665" s="325">
        <v>0</v>
      </c>
      <c r="O2665" s="325">
        <v>0</v>
      </c>
      <c r="P2665" s="325">
        <v>0</v>
      </c>
      <c r="Q2665" s="325">
        <v>0</v>
      </c>
    </row>
    <row r="2666" spans="1:17" x14ac:dyDescent="0.25">
      <c r="A2666" s="325">
        <v>201718</v>
      </c>
      <c r="B2666" s="325" t="s">
        <v>144</v>
      </c>
      <c r="C2666" s="325" t="s">
        <v>123</v>
      </c>
      <c r="D2666" s="325" t="s">
        <v>38</v>
      </c>
      <c r="E2666" s="325" t="s">
        <v>136</v>
      </c>
      <c r="F2666" s="325" t="s">
        <v>137</v>
      </c>
      <c r="G2666" s="325">
        <v>935</v>
      </c>
      <c r="H2666" s="325" t="s">
        <v>309</v>
      </c>
      <c r="I2666" s="325" t="s">
        <v>310</v>
      </c>
      <c r="J2666" s="325" t="str">
        <f t="shared" si="82"/>
        <v>CharSuffolkRoleSenior managerRoleSenior manager</v>
      </c>
      <c r="K2666" s="325" t="s">
        <v>486</v>
      </c>
      <c r="L2666" s="325" t="s">
        <v>487</v>
      </c>
      <c r="M2666" s="325" t="str">
        <f t="shared" si="83"/>
        <v>RoleSenior manager</v>
      </c>
      <c r="N2666" s="325">
        <v>5</v>
      </c>
      <c r="O2666" s="325">
        <v>1.5</v>
      </c>
      <c r="P2666" s="325">
        <v>5</v>
      </c>
      <c r="Q2666" s="325">
        <v>1.4</v>
      </c>
    </row>
    <row r="2667" spans="1:17" x14ac:dyDescent="0.25">
      <c r="A2667" s="325">
        <v>201718</v>
      </c>
      <c r="B2667" s="325" t="s">
        <v>144</v>
      </c>
      <c r="C2667" s="325" t="s">
        <v>123</v>
      </c>
      <c r="D2667" s="325" t="s">
        <v>38</v>
      </c>
      <c r="E2667" s="325" t="s">
        <v>136</v>
      </c>
      <c r="F2667" s="325" t="s">
        <v>137</v>
      </c>
      <c r="G2667" s="325">
        <v>935</v>
      </c>
      <c r="H2667" s="325" t="s">
        <v>309</v>
      </c>
      <c r="I2667" s="325" t="s">
        <v>310</v>
      </c>
      <c r="J2667" s="325" t="str">
        <f t="shared" si="82"/>
        <v>CharSuffolkRoleSenior practitionerRoleSenior practitioner</v>
      </c>
      <c r="K2667" s="325" t="s">
        <v>486</v>
      </c>
      <c r="L2667" s="325" t="s">
        <v>488</v>
      </c>
      <c r="M2667" s="325" t="str">
        <f t="shared" si="83"/>
        <v>RoleSenior practitioner</v>
      </c>
      <c r="N2667" s="325">
        <v>126.7</v>
      </c>
      <c r="O2667" s="325">
        <v>39.299999999999997</v>
      </c>
      <c r="P2667" s="325">
        <v>142</v>
      </c>
      <c r="Q2667" s="325">
        <v>40.299999999999997</v>
      </c>
    </row>
    <row r="2668" spans="1:17" x14ac:dyDescent="0.25">
      <c r="A2668" s="325">
        <v>201718</v>
      </c>
      <c r="B2668" s="325" t="s">
        <v>144</v>
      </c>
      <c r="C2668" s="325" t="s">
        <v>123</v>
      </c>
      <c r="D2668" s="325" t="s">
        <v>38</v>
      </c>
      <c r="E2668" s="325" t="s">
        <v>136</v>
      </c>
      <c r="F2668" s="325" t="s">
        <v>137</v>
      </c>
      <c r="G2668" s="325">
        <v>935</v>
      </c>
      <c r="H2668" s="325" t="s">
        <v>309</v>
      </c>
      <c r="I2668" s="325" t="s">
        <v>310</v>
      </c>
      <c r="J2668" s="325" t="str">
        <f t="shared" si="82"/>
        <v>CharSuffolkRoleMiddle managerRoleMiddle manager</v>
      </c>
      <c r="K2668" s="325" t="s">
        <v>486</v>
      </c>
      <c r="L2668" s="325" t="s">
        <v>489</v>
      </c>
      <c r="M2668" s="325" t="str">
        <f t="shared" si="83"/>
        <v>RoleMiddle manager</v>
      </c>
      <c r="N2668" s="325">
        <v>6</v>
      </c>
      <c r="O2668" s="325">
        <v>1.9</v>
      </c>
      <c r="P2668" s="325">
        <v>6</v>
      </c>
      <c r="Q2668" s="325">
        <v>1.7</v>
      </c>
    </row>
    <row r="2669" spans="1:17" x14ac:dyDescent="0.25">
      <c r="A2669" s="325">
        <v>201718</v>
      </c>
      <c r="B2669" s="325" t="s">
        <v>144</v>
      </c>
      <c r="C2669" s="325" t="s">
        <v>123</v>
      </c>
      <c r="D2669" s="325" t="s">
        <v>38</v>
      </c>
      <c r="E2669" s="325" t="s">
        <v>136</v>
      </c>
      <c r="F2669" s="325" t="s">
        <v>137</v>
      </c>
      <c r="G2669" s="325">
        <v>935</v>
      </c>
      <c r="H2669" s="325" t="s">
        <v>309</v>
      </c>
      <c r="I2669" s="325" t="s">
        <v>310</v>
      </c>
      <c r="J2669" s="325" t="str">
        <f t="shared" si="82"/>
        <v>CharSuffolkRoleFirst line managerRoleFirst line manager</v>
      </c>
      <c r="K2669" s="325" t="s">
        <v>486</v>
      </c>
      <c r="L2669" s="325" t="s">
        <v>490</v>
      </c>
      <c r="M2669" s="325" t="str">
        <f t="shared" si="83"/>
        <v>RoleFirst line manager</v>
      </c>
      <c r="N2669" s="325">
        <v>9</v>
      </c>
      <c r="O2669" s="325">
        <v>2.8</v>
      </c>
      <c r="P2669" s="325">
        <v>9</v>
      </c>
      <c r="Q2669" s="325">
        <v>2.6</v>
      </c>
    </row>
    <row r="2670" spans="1:17" x14ac:dyDescent="0.25">
      <c r="A2670" s="325">
        <v>201718</v>
      </c>
      <c r="B2670" s="325" t="s">
        <v>144</v>
      </c>
      <c r="C2670" s="325" t="s">
        <v>123</v>
      </c>
      <c r="D2670" s="325" t="s">
        <v>38</v>
      </c>
      <c r="E2670" s="325" t="s">
        <v>136</v>
      </c>
      <c r="F2670" s="325" t="s">
        <v>137</v>
      </c>
      <c r="G2670" s="325">
        <v>935</v>
      </c>
      <c r="H2670" s="325" t="s">
        <v>309</v>
      </c>
      <c r="I2670" s="325" t="s">
        <v>310</v>
      </c>
      <c r="J2670" s="325" t="str">
        <f t="shared" si="82"/>
        <v>CharSuffolkRoleCase holderRoleCase holder</v>
      </c>
      <c r="K2670" s="325" t="s">
        <v>486</v>
      </c>
      <c r="L2670" s="325" t="s">
        <v>491</v>
      </c>
      <c r="M2670" s="325" t="str">
        <f t="shared" si="83"/>
        <v>RoleCase holder</v>
      </c>
      <c r="N2670" s="325">
        <v>155.1</v>
      </c>
      <c r="O2670" s="325">
        <v>48.1</v>
      </c>
      <c r="P2670" s="325">
        <v>168</v>
      </c>
      <c r="Q2670" s="325">
        <v>47.7</v>
      </c>
    </row>
    <row r="2671" spans="1:17" x14ac:dyDescent="0.25">
      <c r="A2671" s="325">
        <v>201718</v>
      </c>
      <c r="B2671" s="325" t="s">
        <v>144</v>
      </c>
      <c r="C2671" s="325" t="s">
        <v>123</v>
      </c>
      <c r="D2671" s="325" t="s">
        <v>38</v>
      </c>
      <c r="E2671" s="325" t="s">
        <v>136</v>
      </c>
      <c r="F2671" s="325" t="s">
        <v>137</v>
      </c>
      <c r="G2671" s="325">
        <v>935</v>
      </c>
      <c r="H2671" s="325" t="s">
        <v>309</v>
      </c>
      <c r="I2671" s="325" t="s">
        <v>310</v>
      </c>
      <c r="J2671" s="325" t="str">
        <f t="shared" si="82"/>
        <v>CharSuffolkRoleQualified without casesRoleQualified without cases</v>
      </c>
      <c r="K2671" s="325" t="s">
        <v>486</v>
      </c>
      <c r="L2671" s="325" t="s">
        <v>492</v>
      </c>
      <c r="M2671" s="325" t="str">
        <f t="shared" si="83"/>
        <v>RoleQualified without cases</v>
      </c>
      <c r="N2671" s="325">
        <v>20.8</v>
      </c>
      <c r="O2671" s="325">
        <v>6.4</v>
      </c>
      <c r="P2671" s="325">
        <v>22</v>
      </c>
      <c r="Q2671" s="325">
        <v>6.3</v>
      </c>
    </row>
    <row r="2672" spans="1:17" x14ac:dyDescent="0.25">
      <c r="A2672" s="325">
        <v>201718</v>
      </c>
      <c r="B2672" s="325" t="s">
        <v>144</v>
      </c>
      <c r="C2672" s="325" t="s">
        <v>123</v>
      </c>
      <c r="D2672" s="325" t="s">
        <v>38</v>
      </c>
      <c r="E2672" s="325" t="s">
        <v>136</v>
      </c>
      <c r="F2672" s="325" t="s">
        <v>137</v>
      </c>
      <c r="G2672" s="325">
        <v>883</v>
      </c>
      <c r="H2672" s="325" t="s">
        <v>311</v>
      </c>
      <c r="I2672" s="325" t="s">
        <v>312</v>
      </c>
      <c r="J2672" s="325" t="str">
        <f t="shared" si="82"/>
        <v>CharThurrockRoleSenior managerRoleSenior manager</v>
      </c>
      <c r="K2672" s="325" t="s">
        <v>486</v>
      </c>
      <c r="L2672" s="325" t="s">
        <v>487</v>
      </c>
      <c r="M2672" s="325" t="str">
        <f t="shared" si="83"/>
        <v>RoleSenior manager</v>
      </c>
      <c r="N2672" s="325">
        <v>1</v>
      </c>
      <c r="O2672" s="325">
        <v>0.9</v>
      </c>
      <c r="P2672" s="325">
        <v>1</v>
      </c>
      <c r="Q2672" s="325">
        <v>0.9</v>
      </c>
    </row>
    <row r="2673" spans="1:17" x14ac:dyDescent="0.25">
      <c r="A2673" s="325">
        <v>201718</v>
      </c>
      <c r="B2673" s="325" t="s">
        <v>144</v>
      </c>
      <c r="C2673" s="325" t="s">
        <v>123</v>
      </c>
      <c r="D2673" s="325" t="s">
        <v>38</v>
      </c>
      <c r="E2673" s="325" t="s">
        <v>136</v>
      </c>
      <c r="F2673" s="325" t="s">
        <v>137</v>
      </c>
      <c r="G2673" s="325">
        <v>883</v>
      </c>
      <c r="H2673" s="325" t="s">
        <v>311</v>
      </c>
      <c r="I2673" s="325" t="s">
        <v>312</v>
      </c>
      <c r="J2673" s="325" t="str">
        <f t="shared" si="82"/>
        <v>CharThurrockRoleSenior practitionerRoleSenior practitioner</v>
      </c>
      <c r="K2673" s="325" t="s">
        <v>486</v>
      </c>
      <c r="L2673" s="325" t="s">
        <v>488</v>
      </c>
      <c r="M2673" s="325" t="str">
        <f t="shared" si="83"/>
        <v>RoleSenior practitioner</v>
      </c>
      <c r="N2673" s="325">
        <v>31.5</v>
      </c>
      <c r="O2673" s="325">
        <v>28</v>
      </c>
      <c r="P2673" s="325">
        <v>32</v>
      </c>
      <c r="Q2673" s="325">
        <v>28.1</v>
      </c>
    </row>
    <row r="2674" spans="1:17" x14ac:dyDescent="0.25">
      <c r="A2674" s="325">
        <v>201718</v>
      </c>
      <c r="B2674" s="325" t="s">
        <v>144</v>
      </c>
      <c r="C2674" s="325" t="s">
        <v>123</v>
      </c>
      <c r="D2674" s="325" t="s">
        <v>38</v>
      </c>
      <c r="E2674" s="325" t="s">
        <v>136</v>
      </c>
      <c r="F2674" s="325" t="s">
        <v>137</v>
      </c>
      <c r="G2674" s="325">
        <v>883</v>
      </c>
      <c r="H2674" s="325" t="s">
        <v>311</v>
      </c>
      <c r="I2674" s="325" t="s">
        <v>312</v>
      </c>
      <c r="J2674" s="325" t="str">
        <f t="shared" si="82"/>
        <v>CharThurrockRoleMiddle managerRoleMiddle manager</v>
      </c>
      <c r="K2674" s="325" t="s">
        <v>486</v>
      </c>
      <c r="L2674" s="325" t="s">
        <v>489</v>
      </c>
      <c r="M2674" s="325" t="str">
        <f t="shared" si="83"/>
        <v>RoleMiddle manager</v>
      </c>
      <c r="N2674" s="325">
        <v>4</v>
      </c>
      <c r="O2674" s="325">
        <v>3.6</v>
      </c>
      <c r="P2674" s="325">
        <v>4</v>
      </c>
      <c r="Q2674" s="325">
        <v>3.5</v>
      </c>
    </row>
    <row r="2675" spans="1:17" x14ac:dyDescent="0.25">
      <c r="A2675" s="325">
        <v>201718</v>
      </c>
      <c r="B2675" s="325" t="s">
        <v>144</v>
      </c>
      <c r="C2675" s="325" t="s">
        <v>123</v>
      </c>
      <c r="D2675" s="325" t="s">
        <v>38</v>
      </c>
      <c r="E2675" s="325" t="s">
        <v>136</v>
      </c>
      <c r="F2675" s="325" t="s">
        <v>137</v>
      </c>
      <c r="G2675" s="325">
        <v>883</v>
      </c>
      <c r="H2675" s="325" t="s">
        <v>311</v>
      </c>
      <c r="I2675" s="325" t="s">
        <v>312</v>
      </c>
      <c r="J2675" s="325" t="str">
        <f t="shared" si="82"/>
        <v>CharThurrockRoleFirst line managerRoleFirst line manager</v>
      </c>
      <c r="K2675" s="325" t="s">
        <v>486</v>
      </c>
      <c r="L2675" s="325" t="s">
        <v>490</v>
      </c>
      <c r="M2675" s="325" t="str">
        <f t="shared" si="83"/>
        <v>RoleFirst line manager</v>
      </c>
      <c r="N2675" s="325">
        <v>22</v>
      </c>
      <c r="O2675" s="325">
        <v>19.600000000000001</v>
      </c>
      <c r="P2675" s="325">
        <v>22</v>
      </c>
      <c r="Q2675" s="325">
        <v>19.3</v>
      </c>
    </row>
    <row r="2676" spans="1:17" x14ac:dyDescent="0.25">
      <c r="A2676" s="325">
        <v>201718</v>
      </c>
      <c r="B2676" s="325" t="s">
        <v>144</v>
      </c>
      <c r="C2676" s="325" t="s">
        <v>123</v>
      </c>
      <c r="D2676" s="325" t="s">
        <v>38</v>
      </c>
      <c r="E2676" s="325" t="s">
        <v>136</v>
      </c>
      <c r="F2676" s="325" t="s">
        <v>137</v>
      </c>
      <c r="G2676" s="325">
        <v>883</v>
      </c>
      <c r="H2676" s="325" t="s">
        <v>311</v>
      </c>
      <c r="I2676" s="325" t="s">
        <v>312</v>
      </c>
      <c r="J2676" s="325" t="str">
        <f t="shared" si="82"/>
        <v>CharThurrockRoleCase holderRoleCase holder</v>
      </c>
      <c r="K2676" s="325" t="s">
        <v>486</v>
      </c>
      <c r="L2676" s="325" t="s">
        <v>491</v>
      </c>
      <c r="M2676" s="325" t="str">
        <f t="shared" si="83"/>
        <v>RoleCase holder</v>
      </c>
      <c r="N2676" s="325">
        <v>48.1</v>
      </c>
      <c r="O2676" s="325">
        <v>42.8</v>
      </c>
      <c r="P2676" s="325">
        <v>49</v>
      </c>
      <c r="Q2676" s="325">
        <v>43</v>
      </c>
    </row>
    <row r="2677" spans="1:17" x14ac:dyDescent="0.25">
      <c r="A2677" s="325">
        <v>201718</v>
      </c>
      <c r="B2677" s="325" t="s">
        <v>144</v>
      </c>
      <c r="C2677" s="325" t="s">
        <v>123</v>
      </c>
      <c r="D2677" s="325" t="s">
        <v>38</v>
      </c>
      <c r="E2677" s="325" t="s">
        <v>136</v>
      </c>
      <c r="F2677" s="325" t="s">
        <v>137</v>
      </c>
      <c r="G2677" s="325">
        <v>883</v>
      </c>
      <c r="H2677" s="325" t="s">
        <v>311</v>
      </c>
      <c r="I2677" s="325" t="s">
        <v>312</v>
      </c>
      <c r="J2677" s="325" t="str">
        <f t="shared" si="82"/>
        <v>CharThurrockRoleQualified without casesRoleQualified without cases</v>
      </c>
      <c r="K2677" s="325" t="s">
        <v>486</v>
      </c>
      <c r="L2677" s="325" t="s">
        <v>492</v>
      </c>
      <c r="M2677" s="325" t="str">
        <f t="shared" si="83"/>
        <v>RoleQualified without cases</v>
      </c>
      <c r="N2677" s="325">
        <v>5.8</v>
      </c>
      <c r="O2677" s="325">
        <v>5.2</v>
      </c>
      <c r="P2677" s="325">
        <v>6</v>
      </c>
      <c r="Q2677" s="325">
        <v>5.3</v>
      </c>
    </row>
    <row r="2678" spans="1:17" x14ac:dyDescent="0.25">
      <c r="A2678" s="325">
        <v>201718</v>
      </c>
      <c r="B2678" s="325" t="s">
        <v>144</v>
      </c>
      <c r="C2678" s="325" t="s">
        <v>123</v>
      </c>
      <c r="D2678" s="325" t="s">
        <v>38</v>
      </c>
      <c r="E2678" s="325" t="s">
        <v>138</v>
      </c>
      <c r="F2678" s="325" t="s">
        <v>23</v>
      </c>
      <c r="G2678" s="325">
        <v>867</v>
      </c>
      <c r="H2678" s="325" t="s">
        <v>313</v>
      </c>
      <c r="I2678" s="325" t="s">
        <v>0</v>
      </c>
      <c r="J2678" s="325" t="str">
        <f t="shared" si="82"/>
        <v>CharBracknell ForestRoleSenior managerRoleSenior manager</v>
      </c>
      <c r="K2678" s="325" t="s">
        <v>486</v>
      </c>
      <c r="L2678" s="325" t="s">
        <v>487</v>
      </c>
      <c r="M2678" s="325" t="str">
        <f t="shared" si="83"/>
        <v>RoleSenior manager</v>
      </c>
      <c r="N2678" s="325">
        <v>4</v>
      </c>
      <c r="O2678" s="325">
        <v>5.6</v>
      </c>
      <c r="P2678" s="325">
        <v>4</v>
      </c>
      <c r="Q2678" s="325">
        <v>5.3</v>
      </c>
    </row>
    <row r="2679" spans="1:17" x14ac:dyDescent="0.25">
      <c r="A2679" s="325">
        <v>201718</v>
      </c>
      <c r="B2679" s="325" t="s">
        <v>144</v>
      </c>
      <c r="C2679" s="325" t="s">
        <v>123</v>
      </c>
      <c r="D2679" s="325" t="s">
        <v>38</v>
      </c>
      <c r="E2679" s="325" t="s">
        <v>138</v>
      </c>
      <c r="F2679" s="325" t="s">
        <v>23</v>
      </c>
      <c r="G2679" s="325">
        <v>867</v>
      </c>
      <c r="H2679" s="325" t="s">
        <v>313</v>
      </c>
      <c r="I2679" s="325" t="s">
        <v>0</v>
      </c>
      <c r="J2679" s="325" t="str">
        <f t="shared" si="82"/>
        <v>CharBracknell ForestRoleSenior practitionerRoleSenior practitioner</v>
      </c>
      <c r="K2679" s="325" t="s">
        <v>486</v>
      </c>
      <c r="L2679" s="325" t="s">
        <v>488</v>
      </c>
      <c r="M2679" s="325" t="str">
        <f t="shared" si="83"/>
        <v>RoleSenior practitioner</v>
      </c>
      <c r="N2679" s="325">
        <v>14.5</v>
      </c>
      <c r="O2679" s="325">
        <v>20.2</v>
      </c>
      <c r="P2679" s="325">
        <v>15</v>
      </c>
      <c r="Q2679" s="325">
        <v>19.7</v>
      </c>
    </row>
    <row r="2680" spans="1:17" x14ac:dyDescent="0.25">
      <c r="A2680" s="325">
        <v>201718</v>
      </c>
      <c r="B2680" s="325" t="s">
        <v>144</v>
      </c>
      <c r="C2680" s="325" t="s">
        <v>123</v>
      </c>
      <c r="D2680" s="325" t="s">
        <v>38</v>
      </c>
      <c r="E2680" s="325" t="s">
        <v>138</v>
      </c>
      <c r="F2680" s="325" t="s">
        <v>23</v>
      </c>
      <c r="G2680" s="325">
        <v>867</v>
      </c>
      <c r="H2680" s="325" t="s">
        <v>313</v>
      </c>
      <c r="I2680" s="325" t="s">
        <v>0</v>
      </c>
      <c r="J2680" s="325" t="str">
        <f t="shared" si="82"/>
        <v>CharBracknell ForestRoleMiddle managerRoleMiddle manager</v>
      </c>
      <c r="K2680" s="325" t="s">
        <v>486</v>
      </c>
      <c r="L2680" s="325" t="s">
        <v>489</v>
      </c>
      <c r="M2680" s="325" t="str">
        <f t="shared" si="83"/>
        <v>RoleMiddle manager</v>
      </c>
      <c r="N2680" s="325">
        <v>6</v>
      </c>
      <c r="O2680" s="325">
        <v>8.4</v>
      </c>
      <c r="P2680" s="325">
        <v>6</v>
      </c>
      <c r="Q2680" s="325">
        <v>7.9</v>
      </c>
    </row>
    <row r="2681" spans="1:17" x14ac:dyDescent="0.25">
      <c r="A2681" s="325">
        <v>201718</v>
      </c>
      <c r="B2681" s="325" t="s">
        <v>144</v>
      </c>
      <c r="C2681" s="325" t="s">
        <v>123</v>
      </c>
      <c r="D2681" s="325" t="s">
        <v>38</v>
      </c>
      <c r="E2681" s="325" t="s">
        <v>138</v>
      </c>
      <c r="F2681" s="325" t="s">
        <v>23</v>
      </c>
      <c r="G2681" s="325">
        <v>867</v>
      </c>
      <c r="H2681" s="325" t="s">
        <v>313</v>
      </c>
      <c r="I2681" s="325" t="s">
        <v>0</v>
      </c>
      <c r="J2681" s="325" t="str">
        <f t="shared" si="82"/>
        <v>CharBracknell ForestRoleFirst line managerRoleFirst line manager</v>
      </c>
      <c r="K2681" s="325" t="s">
        <v>486</v>
      </c>
      <c r="L2681" s="325" t="s">
        <v>490</v>
      </c>
      <c r="M2681" s="325" t="str">
        <f t="shared" si="83"/>
        <v>RoleFirst line manager</v>
      </c>
      <c r="N2681" s="325">
        <v>12.5</v>
      </c>
      <c r="O2681" s="325">
        <v>17.399999999999999</v>
      </c>
      <c r="P2681" s="325">
        <v>13</v>
      </c>
      <c r="Q2681" s="325">
        <v>17.100000000000001</v>
      </c>
    </row>
    <row r="2682" spans="1:17" x14ac:dyDescent="0.25">
      <c r="A2682" s="325">
        <v>201718</v>
      </c>
      <c r="B2682" s="325" t="s">
        <v>144</v>
      </c>
      <c r="C2682" s="325" t="s">
        <v>123</v>
      </c>
      <c r="D2682" s="325" t="s">
        <v>38</v>
      </c>
      <c r="E2682" s="325" t="s">
        <v>138</v>
      </c>
      <c r="F2682" s="325" t="s">
        <v>23</v>
      </c>
      <c r="G2682" s="325">
        <v>867</v>
      </c>
      <c r="H2682" s="325" t="s">
        <v>313</v>
      </c>
      <c r="I2682" s="325" t="s">
        <v>0</v>
      </c>
      <c r="J2682" s="325" t="str">
        <f t="shared" si="82"/>
        <v>CharBracknell ForestRoleCase holderRoleCase holder</v>
      </c>
      <c r="K2682" s="325" t="s">
        <v>486</v>
      </c>
      <c r="L2682" s="325" t="s">
        <v>491</v>
      </c>
      <c r="M2682" s="325" t="str">
        <f t="shared" si="83"/>
        <v>RoleCase holder</v>
      </c>
      <c r="N2682" s="325">
        <v>28.1</v>
      </c>
      <c r="O2682" s="325">
        <v>39.200000000000003</v>
      </c>
      <c r="P2682" s="325">
        <v>31</v>
      </c>
      <c r="Q2682" s="325">
        <v>40.799999999999997</v>
      </c>
    </row>
    <row r="2683" spans="1:17" x14ac:dyDescent="0.25">
      <c r="A2683" s="325">
        <v>201718</v>
      </c>
      <c r="B2683" s="325" t="s">
        <v>144</v>
      </c>
      <c r="C2683" s="325" t="s">
        <v>123</v>
      </c>
      <c r="D2683" s="325" t="s">
        <v>38</v>
      </c>
      <c r="E2683" s="325" t="s">
        <v>138</v>
      </c>
      <c r="F2683" s="325" t="s">
        <v>23</v>
      </c>
      <c r="G2683" s="325">
        <v>867</v>
      </c>
      <c r="H2683" s="325" t="s">
        <v>313</v>
      </c>
      <c r="I2683" s="325" t="s">
        <v>0</v>
      </c>
      <c r="J2683" s="325" t="str">
        <f t="shared" si="82"/>
        <v>CharBracknell ForestRoleQualified without casesRoleQualified without cases</v>
      </c>
      <c r="K2683" s="325" t="s">
        <v>486</v>
      </c>
      <c r="L2683" s="325" t="s">
        <v>492</v>
      </c>
      <c r="M2683" s="325" t="str">
        <f t="shared" si="83"/>
        <v>RoleQualified without cases</v>
      </c>
      <c r="N2683" s="325">
        <v>6.7</v>
      </c>
      <c r="O2683" s="325">
        <v>9.3000000000000007</v>
      </c>
      <c r="P2683" s="325">
        <v>7</v>
      </c>
      <c r="Q2683" s="325">
        <v>9.1999999999999993</v>
      </c>
    </row>
    <row r="2684" spans="1:17" x14ac:dyDescent="0.25">
      <c r="A2684" s="325">
        <v>201718</v>
      </c>
      <c r="B2684" s="325" t="s">
        <v>144</v>
      </c>
      <c r="C2684" s="325" t="s">
        <v>123</v>
      </c>
      <c r="D2684" s="325" t="s">
        <v>38</v>
      </c>
      <c r="E2684" s="325" t="s">
        <v>138</v>
      </c>
      <c r="F2684" s="325" t="s">
        <v>23</v>
      </c>
      <c r="G2684" s="325">
        <v>846</v>
      </c>
      <c r="H2684" s="325" t="s">
        <v>314</v>
      </c>
      <c r="I2684" s="325" t="s">
        <v>315</v>
      </c>
      <c r="J2684" s="325" t="str">
        <f t="shared" si="82"/>
        <v>CharBrighton and HoveRoleSenior managerRoleSenior manager</v>
      </c>
      <c r="K2684" s="325" t="s">
        <v>486</v>
      </c>
      <c r="L2684" s="325" t="s">
        <v>487</v>
      </c>
      <c r="M2684" s="325" t="str">
        <f t="shared" si="83"/>
        <v>RoleSenior manager</v>
      </c>
      <c r="N2684" s="325">
        <v>0</v>
      </c>
      <c r="O2684" s="325">
        <v>0</v>
      </c>
      <c r="P2684" s="325">
        <v>0</v>
      </c>
      <c r="Q2684" s="325">
        <v>0</v>
      </c>
    </row>
    <row r="2685" spans="1:17" x14ac:dyDescent="0.25">
      <c r="A2685" s="325">
        <v>201718</v>
      </c>
      <c r="B2685" s="325" t="s">
        <v>144</v>
      </c>
      <c r="C2685" s="325" t="s">
        <v>123</v>
      </c>
      <c r="D2685" s="325" t="s">
        <v>38</v>
      </c>
      <c r="E2685" s="325" t="s">
        <v>138</v>
      </c>
      <c r="F2685" s="325" t="s">
        <v>23</v>
      </c>
      <c r="G2685" s="325">
        <v>846</v>
      </c>
      <c r="H2685" s="325" t="s">
        <v>314</v>
      </c>
      <c r="I2685" s="325" t="s">
        <v>315</v>
      </c>
      <c r="J2685" s="325" t="str">
        <f t="shared" si="82"/>
        <v>CharBrighton and HoveRoleSenior practitionerRoleSenior practitioner</v>
      </c>
      <c r="K2685" s="325" t="s">
        <v>486</v>
      </c>
      <c r="L2685" s="325" t="s">
        <v>488</v>
      </c>
      <c r="M2685" s="325" t="str">
        <f t="shared" si="83"/>
        <v>RoleSenior practitioner</v>
      </c>
      <c r="N2685" s="325">
        <v>4.0999999999999996</v>
      </c>
      <c r="O2685" s="325">
        <v>1.9</v>
      </c>
      <c r="P2685" s="325">
        <v>5</v>
      </c>
      <c r="Q2685" s="325">
        <v>2</v>
      </c>
    </row>
    <row r="2686" spans="1:17" x14ac:dyDescent="0.25">
      <c r="A2686" s="325">
        <v>201718</v>
      </c>
      <c r="B2686" s="325" t="s">
        <v>144</v>
      </c>
      <c r="C2686" s="325" t="s">
        <v>123</v>
      </c>
      <c r="D2686" s="325" t="s">
        <v>38</v>
      </c>
      <c r="E2686" s="325" t="s">
        <v>138</v>
      </c>
      <c r="F2686" s="325" t="s">
        <v>23</v>
      </c>
      <c r="G2686" s="325">
        <v>846</v>
      </c>
      <c r="H2686" s="325" t="s">
        <v>314</v>
      </c>
      <c r="I2686" s="325" t="s">
        <v>315</v>
      </c>
      <c r="J2686" s="325" t="str">
        <f t="shared" si="82"/>
        <v>CharBrighton and HoveRoleMiddle managerRoleMiddle manager</v>
      </c>
      <c r="K2686" s="325" t="s">
        <v>486</v>
      </c>
      <c r="L2686" s="325" t="s">
        <v>489</v>
      </c>
      <c r="M2686" s="325" t="str">
        <f t="shared" si="83"/>
        <v>RoleMiddle manager</v>
      </c>
      <c r="N2686" s="325">
        <v>7</v>
      </c>
      <c r="O2686" s="325">
        <v>3.2</v>
      </c>
      <c r="P2686" s="325">
        <v>7</v>
      </c>
      <c r="Q2686" s="325">
        <v>2.9</v>
      </c>
    </row>
    <row r="2687" spans="1:17" x14ac:dyDescent="0.25">
      <c r="A2687" s="325">
        <v>201718</v>
      </c>
      <c r="B2687" s="325" t="s">
        <v>144</v>
      </c>
      <c r="C2687" s="325" t="s">
        <v>123</v>
      </c>
      <c r="D2687" s="325" t="s">
        <v>38</v>
      </c>
      <c r="E2687" s="325" t="s">
        <v>138</v>
      </c>
      <c r="F2687" s="325" t="s">
        <v>23</v>
      </c>
      <c r="G2687" s="325">
        <v>846</v>
      </c>
      <c r="H2687" s="325" t="s">
        <v>314</v>
      </c>
      <c r="I2687" s="325" t="s">
        <v>315</v>
      </c>
      <c r="J2687" s="325" t="str">
        <f t="shared" si="82"/>
        <v>CharBrighton and HoveRoleFirst line managerRoleFirst line manager</v>
      </c>
      <c r="K2687" s="325" t="s">
        <v>486</v>
      </c>
      <c r="L2687" s="325" t="s">
        <v>490</v>
      </c>
      <c r="M2687" s="325" t="str">
        <f t="shared" si="83"/>
        <v>RoleFirst line manager</v>
      </c>
      <c r="N2687" s="325">
        <v>30.7</v>
      </c>
      <c r="O2687" s="325">
        <v>14.2</v>
      </c>
      <c r="P2687" s="325">
        <v>34</v>
      </c>
      <c r="Q2687" s="325">
        <v>13.9</v>
      </c>
    </row>
    <row r="2688" spans="1:17" x14ac:dyDescent="0.25">
      <c r="A2688" s="325">
        <v>201718</v>
      </c>
      <c r="B2688" s="325" t="s">
        <v>144</v>
      </c>
      <c r="C2688" s="325" t="s">
        <v>123</v>
      </c>
      <c r="D2688" s="325" t="s">
        <v>38</v>
      </c>
      <c r="E2688" s="325" t="s">
        <v>138</v>
      </c>
      <c r="F2688" s="325" t="s">
        <v>23</v>
      </c>
      <c r="G2688" s="325">
        <v>846</v>
      </c>
      <c r="H2688" s="325" t="s">
        <v>314</v>
      </c>
      <c r="I2688" s="325" t="s">
        <v>315</v>
      </c>
      <c r="J2688" s="325" t="str">
        <f t="shared" si="82"/>
        <v>CharBrighton and HoveRoleCase holderRoleCase holder</v>
      </c>
      <c r="K2688" s="325" t="s">
        <v>486</v>
      </c>
      <c r="L2688" s="325" t="s">
        <v>491</v>
      </c>
      <c r="M2688" s="325" t="str">
        <f t="shared" si="83"/>
        <v>RoleCase holder</v>
      </c>
      <c r="N2688" s="325">
        <v>155.80000000000001</v>
      </c>
      <c r="O2688" s="325">
        <v>72.2</v>
      </c>
      <c r="P2688" s="325">
        <v>177</v>
      </c>
      <c r="Q2688" s="325">
        <v>72.5</v>
      </c>
    </row>
    <row r="2689" spans="1:17" x14ac:dyDescent="0.25">
      <c r="A2689" s="325">
        <v>201718</v>
      </c>
      <c r="B2689" s="325" t="s">
        <v>144</v>
      </c>
      <c r="C2689" s="325" t="s">
        <v>123</v>
      </c>
      <c r="D2689" s="325" t="s">
        <v>38</v>
      </c>
      <c r="E2689" s="325" t="s">
        <v>138</v>
      </c>
      <c r="F2689" s="325" t="s">
        <v>23</v>
      </c>
      <c r="G2689" s="325">
        <v>846</v>
      </c>
      <c r="H2689" s="325" t="s">
        <v>314</v>
      </c>
      <c r="I2689" s="325" t="s">
        <v>315</v>
      </c>
      <c r="J2689" s="325" t="str">
        <f t="shared" si="82"/>
        <v>CharBrighton and HoveRoleQualified without casesRoleQualified without cases</v>
      </c>
      <c r="K2689" s="325" t="s">
        <v>486</v>
      </c>
      <c r="L2689" s="325" t="s">
        <v>492</v>
      </c>
      <c r="M2689" s="325" t="str">
        <f t="shared" si="83"/>
        <v>RoleQualified without cases</v>
      </c>
      <c r="N2689" s="325">
        <v>18.100000000000001</v>
      </c>
      <c r="O2689" s="325">
        <v>8.4</v>
      </c>
      <c r="P2689" s="325">
        <v>21</v>
      </c>
      <c r="Q2689" s="325">
        <v>8.6</v>
      </c>
    </row>
    <row r="2690" spans="1:17" x14ac:dyDescent="0.25">
      <c r="A2690" s="325">
        <v>201718</v>
      </c>
      <c r="B2690" s="325" t="s">
        <v>144</v>
      </c>
      <c r="C2690" s="325" t="s">
        <v>123</v>
      </c>
      <c r="D2690" s="325" t="s">
        <v>38</v>
      </c>
      <c r="E2690" s="325" t="s">
        <v>138</v>
      </c>
      <c r="F2690" s="325" t="s">
        <v>23</v>
      </c>
      <c r="G2690" s="325">
        <v>825</v>
      </c>
      <c r="H2690" s="325" t="s">
        <v>316</v>
      </c>
      <c r="I2690" s="325" t="s">
        <v>8</v>
      </c>
      <c r="J2690" s="325" t="str">
        <f t="shared" si="82"/>
        <v>CharBuckinghamshireRoleSenior managerRoleSenior manager</v>
      </c>
      <c r="K2690" s="325" t="s">
        <v>486</v>
      </c>
      <c r="L2690" s="325" t="s">
        <v>487</v>
      </c>
      <c r="M2690" s="325" t="str">
        <f t="shared" si="83"/>
        <v>RoleSenior manager</v>
      </c>
      <c r="N2690" s="325">
        <v>1</v>
      </c>
      <c r="O2690" s="325">
        <v>0.5</v>
      </c>
      <c r="P2690" s="325">
        <v>1</v>
      </c>
      <c r="Q2690" s="325">
        <v>0.4</v>
      </c>
    </row>
    <row r="2691" spans="1:17" x14ac:dyDescent="0.25">
      <c r="A2691" s="325">
        <v>201718</v>
      </c>
      <c r="B2691" s="325" t="s">
        <v>144</v>
      </c>
      <c r="C2691" s="325" t="s">
        <v>123</v>
      </c>
      <c r="D2691" s="325" t="s">
        <v>38</v>
      </c>
      <c r="E2691" s="325" t="s">
        <v>138</v>
      </c>
      <c r="F2691" s="325" t="s">
        <v>23</v>
      </c>
      <c r="G2691" s="325">
        <v>825</v>
      </c>
      <c r="H2691" s="325" t="s">
        <v>316</v>
      </c>
      <c r="I2691" s="325" t="s">
        <v>8</v>
      </c>
      <c r="J2691" s="325" t="str">
        <f t="shared" ref="J2691:J2754" si="84">CONCATENATE("Char",I2691,K2691,L2691,M2691)</f>
        <v>CharBuckinghamshireRoleSenior practitionerRoleSenior practitioner</v>
      </c>
      <c r="K2691" s="325" t="s">
        <v>486</v>
      </c>
      <c r="L2691" s="325" t="s">
        <v>488</v>
      </c>
      <c r="M2691" s="325" t="str">
        <f t="shared" ref="M2691:M2754" si="85">CONCATENATE(K2691,L2691,)</f>
        <v>RoleSenior practitioner</v>
      </c>
      <c r="N2691" s="325">
        <v>39.4</v>
      </c>
      <c r="O2691" s="325">
        <v>18.100000000000001</v>
      </c>
      <c r="P2691" s="325">
        <v>41</v>
      </c>
      <c r="Q2691" s="325">
        <v>17.399999999999999</v>
      </c>
    </row>
    <row r="2692" spans="1:17" x14ac:dyDescent="0.25">
      <c r="A2692" s="325">
        <v>201718</v>
      </c>
      <c r="B2692" s="325" t="s">
        <v>144</v>
      </c>
      <c r="C2692" s="325" t="s">
        <v>123</v>
      </c>
      <c r="D2692" s="325" t="s">
        <v>38</v>
      </c>
      <c r="E2692" s="325" t="s">
        <v>138</v>
      </c>
      <c r="F2692" s="325" t="s">
        <v>23</v>
      </c>
      <c r="G2692" s="325">
        <v>825</v>
      </c>
      <c r="H2692" s="325" t="s">
        <v>316</v>
      </c>
      <c r="I2692" s="325" t="s">
        <v>8</v>
      </c>
      <c r="J2692" s="325" t="str">
        <f t="shared" si="84"/>
        <v>CharBuckinghamshireRoleMiddle managerRoleMiddle manager</v>
      </c>
      <c r="K2692" s="325" t="s">
        <v>486</v>
      </c>
      <c r="L2692" s="325" t="s">
        <v>489</v>
      </c>
      <c r="M2692" s="325" t="str">
        <f t="shared" si="85"/>
        <v>RoleMiddle manager</v>
      </c>
      <c r="N2692" s="325">
        <v>5</v>
      </c>
      <c r="O2692" s="325">
        <v>2.2999999999999998</v>
      </c>
      <c r="P2692" s="325">
        <v>5</v>
      </c>
      <c r="Q2692" s="325">
        <v>2.1</v>
      </c>
    </row>
    <row r="2693" spans="1:17" x14ac:dyDescent="0.25">
      <c r="A2693" s="325">
        <v>201718</v>
      </c>
      <c r="B2693" s="325" t="s">
        <v>144</v>
      </c>
      <c r="C2693" s="325" t="s">
        <v>123</v>
      </c>
      <c r="D2693" s="325" t="s">
        <v>38</v>
      </c>
      <c r="E2693" s="325" t="s">
        <v>138</v>
      </c>
      <c r="F2693" s="325" t="s">
        <v>23</v>
      </c>
      <c r="G2693" s="325">
        <v>825</v>
      </c>
      <c r="H2693" s="325" t="s">
        <v>316</v>
      </c>
      <c r="I2693" s="325" t="s">
        <v>8</v>
      </c>
      <c r="J2693" s="325" t="str">
        <f t="shared" si="84"/>
        <v>CharBuckinghamshireRoleFirst line managerRoleFirst line manager</v>
      </c>
      <c r="K2693" s="325" t="s">
        <v>486</v>
      </c>
      <c r="L2693" s="325" t="s">
        <v>490</v>
      </c>
      <c r="M2693" s="325" t="str">
        <f t="shared" si="85"/>
        <v>RoleFirst line manager</v>
      </c>
      <c r="N2693" s="325">
        <v>20</v>
      </c>
      <c r="O2693" s="325">
        <v>9.1999999999999993</v>
      </c>
      <c r="P2693" s="325">
        <v>20</v>
      </c>
      <c r="Q2693" s="325">
        <v>8.5</v>
      </c>
    </row>
    <row r="2694" spans="1:17" x14ac:dyDescent="0.25">
      <c r="A2694" s="325">
        <v>201718</v>
      </c>
      <c r="B2694" s="325" t="s">
        <v>144</v>
      </c>
      <c r="C2694" s="325" t="s">
        <v>123</v>
      </c>
      <c r="D2694" s="325" t="s">
        <v>38</v>
      </c>
      <c r="E2694" s="325" t="s">
        <v>138</v>
      </c>
      <c r="F2694" s="325" t="s">
        <v>23</v>
      </c>
      <c r="G2694" s="325">
        <v>825</v>
      </c>
      <c r="H2694" s="325" t="s">
        <v>316</v>
      </c>
      <c r="I2694" s="325" t="s">
        <v>8</v>
      </c>
      <c r="J2694" s="325" t="str">
        <f t="shared" si="84"/>
        <v>CharBuckinghamshireRoleCase holderRoleCase holder</v>
      </c>
      <c r="K2694" s="325" t="s">
        <v>486</v>
      </c>
      <c r="L2694" s="325" t="s">
        <v>491</v>
      </c>
      <c r="M2694" s="325" t="str">
        <f t="shared" si="85"/>
        <v>RoleCase holder</v>
      </c>
      <c r="N2694" s="325">
        <v>119.5</v>
      </c>
      <c r="O2694" s="325">
        <v>54.8</v>
      </c>
      <c r="P2694" s="325">
        <v>127</v>
      </c>
      <c r="Q2694" s="325">
        <v>53.8</v>
      </c>
    </row>
    <row r="2695" spans="1:17" x14ac:dyDescent="0.25">
      <c r="A2695" s="325">
        <v>201718</v>
      </c>
      <c r="B2695" s="325" t="s">
        <v>144</v>
      </c>
      <c r="C2695" s="325" t="s">
        <v>123</v>
      </c>
      <c r="D2695" s="325" t="s">
        <v>38</v>
      </c>
      <c r="E2695" s="325" t="s">
        <v>138</v>
      </c>
      <c r="F2695" s="325" t="s">
        <v>23</v>
      </c>
      <c r="G2695" s="325">
        <v>825</v>
      </c>
      <c r="H2695" s="325" t="s">
        <v>316</v>
      </c>
      <c r="I2695" s="325" t="s">
        <v>8</v>
      </c>
      <c r="J2695" s="325" t="str">
        <f t="shared" si="84"/>
        <v>CharBuckinghamshireRoleQualified without casesRoleQualified without cases</v>
      </c>
      <c r="K2695" s="325" t="s">
        <v>486</v>
      </c>
      <c r="L2695" s="325" t="s">
        <v>492</v>
      </c>
      <c r="M2695" s="325" t="str">
        <f t="shared" si="85"/>
        <v>RoleQualified without cases</v>
      </c>
      <c r="N2695" s="325">
        <v>33.299999999999997</v>
      </c>
      <c r="O2695" s="325">
        <v>15.3</v>
      </c>
      <c r="P2695" s="325">
        <v>42</v>
      </c>
      <c r="Q2695" s="325">
        <v>17.8</v>
      </c>
    </row>
    <row r="2696" spans="1:17" x14ac:dyDescent="0.25">
      <c r="A2696" s="325">
        <v>201718</v>
      </c>
      <c r="B2696" s="325" t="s">
        <v>144</v>
      </c>
      <c r="C2696" s="325" t="s">
        <v>123</v>
      </c>
      <c r="D2696" s="325" t="s">
        <v>38</v>
      </c>
      <c r="E2696" s="325" t="s">
        <v>138</v>
      </c>
      <c r="F2696" s="325" t="s">
        <v>23</v>
      </c>
      <c r="G2696" s="325">
        <v>845</v>
      </c>
      <c r="H2696" s="325" t="s">
        <v>317</v>
      </c>
      <c r="I2696" s="325" t="s">
        <v>4</v>
      </c>
      <c r="J2696" s="325" t="str">
        <f t="shared" si="84"/>
        <v>CharEast SussexRoleSenior managerRoleSenior manager</v>
      </c>
      <c r="K2696" s="325" t="s">
        <v>486</v>
      </c>
      <c r="L2696" s="325" t="s">
        <v>487</v>
      </c>
      <c r="M2696" s="325" t="str">
        <f t="shared" si="85"/>
        <v>RoleSenior manager</v>
      </c>
      <c r="N2696" s="325">
        <v>17.399999999999999</v>
      </c>
      <c r="O2696" s="325">
        <v>5.6</v>
      </c>
      <c r="P2696" s="325">
        <v>18</v>
      </c>
      <c r="Q2696" s="325">
        <v>5.2</v>
      </c>
    </row>
    <row r="2697" spans="1:17" x14ac:dyDescent="0.25">
      <c r="A2697" s="325">
        <v>201718</v>
      </c>
      <c r="B2697" s="325" t="s">
        <v>144</v>
      </c>
      <c r="C2697" s="325" t="s">
        <v>123</v>
      </c>
      <c r="D2697" s="325" t="s">
        <v>38</v>
      </c>
      <c r="E2697" s="325" t="s">
        <v>138</v>
      </c>
      <c r="F2697" s="325" t="s">
        <v>23</v>
      </c>
      <c r="G2697" s="325">
        <v>845</v>
      </c>
      <c r="H2697" s="325" t="s">
        <v>317</v>
      </c>
      <c r="I2697" s="325" t="s">
        <v>4</v>
      </c>
      <c r="J2697" s="325" t="str">
        <f t="shared" si="84"/>
        <v>CharEast SussexRoleSenior practitionerRoleSenior practitioner</v>
      </c>
      <c r="K2697" s="325" t="s">
        <v>486</v>
      </c>
      <c r="L2697" s="325" t="s">
        <v>488</v>
      </c>
      <c r="M2697" s="325" t="str">
        <f t="shared" si="85"/>
        <v>RoleSenior practitioner</v>
      </c>
      <c r="N2697" s="325">
        <v>57.3</v>
      </c>
      <c r="O2697" s="325">
        <v>18.3</v>
      </c>
      <c r="P2697" s="325">
        <v>67</v>
      </c>
      <c r="Q2697" s="325">
        <v>19.3</v>
      </c>
    </row>
    <row r="2698" spans="1:17" x14ac:dyDescent="0.25">
      <c r="A2698" s="325">
        <v>201718</v>
      </c>
      <c r="B2698" s="325" t="s">
        <v>144</v>
      </c>
      <c r="C2698" s="325" t="s">
        <v>123</v>
      </c>
      <c r="D2698" s="325" t="s">
        <v>38</v>
      </c>
      <c r="E2698" s="325" t="s">
        <v>138</v>
      </c>
      <c r="F2698" s="325" t="s">
        <v>23</v>
      </c>
      <c r="G2698" s="325">
        <v>845</v>
      </c>
      <c r="H2698" s="325" t="s">
        <v>317</v>
      </c>
      <c r="I2698" s="325" t="s">
        <v>4</v>
      </c>
      <c r="J2698" s="325" t="str">
        <f t="shared" si="84"/>
        <v>CharEast SussexRoleMiddle managerRoleMiddle manager</v>
      </c>
      <c r="K2698" s="325" t="s">
        <v>486</v>
      </c>
      <c r="L2698" s="325" t="s">
        <v>489</v>
      </c>
      <c r="M2698" s="325" t="str">
        <f t="shared" si="85"/>
        <v>RoleMiddle manager</v>
      </c>
      <c r="N2698" s="325">
        <v>2</v>
      </c>
      <c r="O2698" s="325">
        <v>0.6</v>
      </c>
      <c r="P2698" s="325">
        <v>2</v>
      </c>
      <c r="Q2698" s="325">
        <v>0.6</v>
      </c>
    </row>
    <row r="2699" spans="1:17" x14ac:dyDescent="0.25">
      <c r="A2699" s="325">
        <v>201718</v>
      </c>
      <c r="B2699" s="325" t="s">
        <v>144</v>
      </c>
      <c r="C2699" s="325" t="s">
        <v>123</v>
      </c>
      <c r="D2699" s="325" t="s">
        <v>38</v>
      </c>
      <c r="E2699" s="325" t="s">
        <v>138</v>
      </c>
      <c r="F2699" s="325" t="s">
        <v>23</v>
      </c>
      <c r="G2699" s="325">
        <v>845</v>
      </c>
      <c r="H2699" s="325" t="s">
        <v>317</v>
      </c>
      <c r="I2699" s="325" t="s">
        <v>4</v>
      </c>
      <c r="J2699" s="325" t="str">
        <f t="shared" si="84"/>
        <v>CharEast SussexRoleFirst line managerRoleFirst line manager</v>
      </c>
      <c r="K2699" s="325" t="s">
        <v>486</v>
      </c>
      <c r="L2699" s="325" t="s">
        <v>490</v>
      </c>
      <c r="M2699" s="325" t="str">
        <f t="shared" si="85"/>
        <v>RoleFirst line manager</v>
      </c>
      <c r="N2699" s="325">
        <v>42.8</v>
      </c>
      <c r="O2699" s="325">
        <v>13.7</v>
      </c>
      <c r="P2699" s="325">
        <v>45</v>
      </c>
      <c r="Q2699" s="325">
        <v>12.9</v>
      </c>
    </row>
    <row r="2700" spans="1:17" x14ac:dyDescent="0.25">
      <c r="A2700" s="325">
        <v>201718</v>
      </c>
      <c r="B2700" s="325" t="s">
        <v>144</v>
      </c>
      <c r="C2700" s="325" t="s">
        <v>123</v>
      </c>
      <c r="D2700" s="325" t="s">
        <v>38</v>
      </c>
      <c r="E2700" s="325" t="s">
        <v>138</v>
      </c>
      <c r="F2700" s="325" t="s">
        <v>23</v>
      </c>
      <c r="G2700" s="325">
        <v>845</v>
      </c>
      <c r="H2700" s="325" t="s">
        <v>317</v>
      </c>
      <c r="I2700" s="325" t="s">
        <v>4</v>
      </c>
      <c r="J2700" s="325" t="str">
        <f t="shared" si="84"/>
        <v>CharEast SussexRoleCase holderRoleCase holder</v>
      </c>
      <c r="K2700" s="325" t="s">
        <v>486</v>
      </c>
      <c r="L2700" s="325" t="s">
        <v>491</v>
      </c>
      <c r="M2700" s="325" t="str">
        <f t="shared" si="85"/>
        <v>RoleCase holder</v>
      </c>
      <c r="N2700" s="325">
        <v>176.5</v>
      </c>
      <c r="O2700" s="325">
        <v>56.3</v>
      </c>
      <c r="P2700" s="325">
        <v>198</v>
      </c>
      <c r="Q2700" s="325">
        <v>56.9</v>
      </c>
    </row>
    <row r="2701" spans="1:17" x14ac:dyDescent="0.25">
      <c r="A2701" s="325">
        <v>201718</v>
      </c>
      <c r="B2701" s="325" t="s">
        <v>144</v>
      </c>
      <c r="C2701" s="325" t="s">
        <v>123</v>
      </c>
      <c r="D2701" s="325" t="s">
        <v>38</v>
      </c>
      <c r="E2701" s="325" t="s">
        <v>138</v>
      </c>
      <c r="F2701" s="325" t="s">
        <v>23</v>
      </c>
      <c r="G2701" s="325">
        <v>845</v>
      </c>
      <c r="H2701" s="325" t="s">
        <v>317</v>
      </c>
      <c r="I2701" s="325" t="s">
        <v>4</v>
      </c>
      <c r="J2701" s="325" t="str">
        <f t="shared" si="84"/>
        <v>CharEast SussexRoleQualified without casesRoleQualified without cases</v>
      </c>
      <c r="K2701" s="325" t="s">
        <v>486</v>
      </c>
      <c r="L2701" s="325" t="s">
        <v>492</v>
      </c>
      <c r="M2701" s="325" t="str">
        <f t="shared" si="85"/>
        <v>RoleQualified without cases</v>
      </c>
      <c r="N2701" s="325">
        <v>17.399999999999999</v>
      </c>
      <c r="O2701" s="325">
        <v>5.6</v>
      </c>
      <c r="P2701" s="325">
        <v>18</v>
      </c>
      <c r="Q2701" s="325">
        <v>5.2</v>
      </c>
    </row>
    <row r="2702" spans="1:17" x14ac:dyDescent="0.25">
      <c r="A2702" s="325">
        <v>201718</v>
      </c>
      <c r="B2702" s="325" t="s">
        <v>144</v>
      </c>
      <c r="C2702" s="325" t="s">
        <v>123</v>
      </c>
      <c r="D2702" s="325" t="s">
        <v>38</v>
      </c>
      <c r="E2702" s="325" t="s">
        <v>138</v>
      </c>
      <c r="F2702" s="325" t="s">
        <v>23</v>
      </c>
      <c r="G2702" s="325">
        <v>850</v>
      </c>
      <c r="H2702" s="325" t="s">
        <v>318</v>
      </c>
      <c r="I2702" s="325" t="s">
        <v>6</v>
      </c>
      <c r="J2702" s="325" t="str">
        <f t="shared" si="84"/>
        <v>CharHampshireRoleSenior managerRoleSenior manager</v>
      </c>
      <c r="K2702" s="325" t="s">
        <v>486</v>
      </c>
      <c r="L2702" s="325" t="s">
        <v>487</v>
      </c>
      <c r="M2702" s="325" t="str">
        <f t="shared" si="85"/>
        <v>RoleSenior manager</v>
      </c>
      <c r="N2702" s="325">
        <v>4</v>
      </c>
      <c r="O2702" s="325">
        <v>0.9</v>
      </c>
      <c r="P2702" s="325">
        <v>4</v>
      </c>
      <c r="Q2702" s="325">
        <v>0.8</v>
      </c>
    </row>
    <row r="2703" spans="1:17" x14ac:dyDescent="0.25">
      <c r="A2703" s="325">
        <v>201718</v>
      </c>
      <c r="B2703" s="325" t="s">
        <v>144</v>
      </c>
      <c r="C2703" s="325" t="s">
        <v>123</v>
      </c>
      <c r="D2703" s="325" t="s">
        <v>38</v>
      </c>
      <c r="E2703" s="325" t="s">
        <v>138</v>
      </c>
      <c r="F2703" s="325" t="s">
        <v>23</v>
      </c>
      <c r="G2703" s="325">
        <v>850</v>
      </c>
      <c r="H2703" s="325" t="s">
        <v>318</v>
      </c>
      <c r="I2703" s="325" t="s">
        <v>6</v>
      </c>
      <c r="J2703" s="325" t="str">
        <f t="shared" si="84"/>
        <v>CharHampshireRoleSenior practitionerRoleSenior practitioner</v>
      </c>
      <c r="K2703" s="325" t="s">
        <v>486</v>
      </c>
      <c r="L2703" s="325" t="s">
        <v>488</v>
      </c>
      <c r="M2703" s="325" t="str">
        <f t="shared" si="85"/>
        <v>RoleSenior practitioner</v>
      </c>
      <c r="N2703" s="325">
        <v>47.7</v>
      </c>
      <c r="O2703" s="325">
        <v>10.3</v>
      </c>
      <c r="P2703" s="325">
        <v>50</v>
      </c>
      <c r="Q2703" s="325">
        <v>10.1</v>
      </c>
    </row>
    <row r="2704" spans="1:17" x14ac:dyDescent="0.25">
      <c r="A2704" s="325">
        <v>201718</v>
      </c>
      <c r="B2704" s="325" t="s">
        <v>144</v>
      </c>
      <c r="C2704" s="325" t="s">
        <v>123</v>
      </c>
      <c r="D2704" s="325" t="s">
        <v>38</v>
      </c>
      <c r="E2704" s="325" t="s">
        <v>138</v>
      </c>
      <c r="F2704" s="325" t="s">
        <v>23</v>
      </c>
      <c r="G2704" s="325">
        <v>850</v>
      </c>
      <c r="H2704" s="325" t="s">
        <v>318</v>
      </c>
      <c r="I2704" s="325" t="s">
        <v>6</v>
      </c>
      <c r="J2704" s="325" t="str">
        <f t="shared" si="84"/>
        <v>CharHampshireRoleMiddle managerRoleMiddle manager</v>
      </c>
      <c r="K2704" s="325" t="s">
        <v>486</v>
      </c>
      <c r="L2704" s="325" t="s">
        <v>489</v>
      </c>
      <c r="M2704" s="325" t="str">
        <f t="shared" si="85"/>
        <v>RoleMiddle manager</v>
      </c>
      <c r="N2704" s="325">
        <v>17</v>
      </c>
      <c r="O2704" s="325">
        <v>3.7</v>
      </c>
      <c r="P2704" s="325">
        <v>17</v>
      </c>
      <c r="Q2704" s="325">
        <v>3.4</v>
      </c>
    </row>
    <row r="2705" spans="1:17" x14ac:dyDescent="0.25">
      <c r="A2705" s="325">
        <v>201718</v>
      </c>
      <c r="B2705" s="325" t="s">
        <v>144</v>
      </c>
      <c r="C2705" s="325" t="s">
        <v>123</v>
      </c>
      <c r="D2705" s="325" t="s">
        <v>38</v>
      </c>
      <c r="E2705" s="325" t="s">
        <v>138</v>
      </c>
      <c r="F2705" s="325" t="s">
        <v>23</v>
      </c>
      <c r="G2705" s="325">
        <v>850</v>
      </c>
      <c r="H2705" s="325" t="s">
        <v>318</v>
      </c>
      <c r="I2705" s="325" t="s">
        <v>6</v>
      </c>
      <c r="J2705" s="325" t="str">
        <f t="shared" si="84"/>
        <v>CharHampshireRoleFirst line managerRoleFirst line manager</v>
      </c>
      <c r="K2705" s="325" t="s">
        <v>486</v>
      </c>
      <c r="L2705" s="325" t="s">
        <v>490</v>
      </c>
      <c r="M2705" s="325" t="str">
        <f t="shared" si="85"/>
        <v>RoleFirst line manager</v>
      </c>
      <c r="N2705" s="325">
        <v>72.099999999999994</v>
      </c>
      <c r="O2705" s="325">
        <v>15.6</v>
      </c>
      <c r="P2705" s="325">
        <v>74</v>
      </c>
      <c r="Q2705" s="325">
        <v>14.9</v>
      </c>
    </row>
    <row r="2706" spans="1:17" x14ac:dyDescent="0.25">
      <c r="A2706" s="325">
        <v>201718</v>
      </c>
      <c r="B2706" s="325" t="s">
        <v>144</v>
      </c>
      <c r="C2706" s="325" t="s">
        <v>123</v>
      </c>
      <c r="D2706" s="325" t="s">
        <v>38</v>
      </c>
      <c r="E2706" s="325" t="s">
        <v>138</v>
      </c>
      <c r="F2706" s="325" t="s">
        <v>23</v>
      </c>
      <c r="G2706" s="325">
        <v>850</v>
      </c>
      <c r="H2706" s="325" t="s">
        <v>318</v>
      </c>
      <c r="I2706" s="325" t="s">
        <v>6</v>
      </c>
      <c r="J2706" s="325" t="str">
        <f t="shared" si="84"/>
        <v>CharHampshireRoleCase holderRoleCase holder</v>
      </c>
      <c r="K2706" s="325" t="s">
        <v>486</v>
      </c>
      <c r="L2706" s="325" t="s">
        <v>491</v>
      </c>
      <c r="M2706" s="325" t="str">
        <f t="shared" si="85"/>
        <v>RoleCase holder</v>
      </c>
      <c r="N2706" s="325">
        <v>306.39999999999998</v>
      </c>
      <c r="O2706" s="325">
        <v>66.2</v>
      </c>
      <c r="P2706" s="325">
        <v>332</v>
      </c>
      <c r="Q2706" s="325">
        <v>67.099999999999994</v>
      </c>
    </row>
    <row r="2707" spans="1:17" x14ac:dyDescent="0.25">
      <c r="A2707" s="325">
        <v>201718</v>
      </c>
      <c r="B2707" s="325" t="s">
        <v>144</v>
      </c>
      <c r="C2707" s="325" t="s">
        <v>123</v>
      </c>
      <c r="D2707" s="325" t="s">
        <v>38</v>
      </c>
      <c r="E2707" s="325" t="s">
        <v>138</v>
      </c>
      <c r="F2707" s="325" t="s">
        <v>23</v>
      </c>
      <c r="G2707" s="325">
        <v>850</v>
      </c>
      <c r="H2707" s="325" t="s">
        <v>318</v>
      </c>
      <c r="I2707" s="325" t="s">
        <v>6</v>
      </c>
      <c r="J2707" s="325" t="str">
        <f t="shared" si="84"/>
        <v>CharHampshireRoleQualified without casesRoleQualified without cases</v>
      </c>
      <c r="K2707" s="325" t="s">
        <v>486</v>
      </c>
      <c r="L2707" s="325" t="s">
        <v>492</v>
      </c>
      <c r="M2707" s="325" t="str">
        <f t="shared" si="85"/>
        <v>RoleQualified without cases</v>
      </c>
      <c r="N2707" s="325">
        <v>15.5</v>
      </c>
      <c r="O2707" s="325">
        <v>3.4</v>
      </c>
      <c r="P2707" s="325">
        <v>18</v>
      </c>
      <c r="Q2707" s="325">
        <v>3.6</v>
      </c>
    </row>
    <row r="2708" spans="1:17" x14ac:dyDescent="0.25">
      <c r="A2708" s="325">
        <v>201718</v>
      </c>
      <c r="B2708" s="325" t="s">
        <v>144</v>
      </c>
      <c r="C2708" s="325" t="s">
        <v>123</v>
      </c>
      <c r="D2708" s="325" t="s">
        <v>38</v>
      </c>
      <c r="E2708" s="325" t="s">
        <v>138</v>
      </c>
      <c r="F2708" s="325" t="s">
        <v>23</v>
      </c>
      <c r="G2708" s="325">
        <v>921</v>
      </c>
      <c r="H2708" s="325" t="s">
        <v>319</v>
      </c>
      <c r="I2708" s="325" t="s">
        <v>1</v>
      </c>
      <c r="J2708" s="325" t="str">
        <f t="shared" si="84"/>
        <v>CharIsle of WightRoleSenior managerRoleSenior manager</v>
      </c>
      <c r="K2708" s="325" t="s">
        <v>486</v>
      </c>
      <c r="L2708" s="325" t="s">
        <v>487</v>
      </c>
      <c r="M2708" s="325" t="str">
        <f t="shared" si="85"/>
        <v>RoleSenior manager</v>
      </c>
      <c r="N2708" s="325">
        <v>2</v>
      </c>
      <c r="O2708" s="325">
        <v>2.8</v>
      </c>
      <c r="P2708" s="325">
        <v>2</v>
      </c>
      <c r="Q2708" s="325">
        <v>2.7</v>
      </c>
    </row>
    <row r="2709" spans="1:17" x14ac:dyDescent="0.25">
      <c r="A2709" s="325">
        <v>201718</v>
      </c>
      <c r="B2709" s="325" t="s">
        <v>144</v>
      </c>
      <c r="C2709" s="325" t="s">
        <v>123</v>
      </c>
      <c r="D2709" s="325" t="s">
        <v>38</v>
      </c>
      <c r="E2709" s="325" t="s">
        <v>138</v>
      </c>
      <c r="F2709" s="325" t="s">
        <v>23</v>
      </c>
      <c r="G2709" s="325">
        <v>921</v>
      </c>
      <c r="H2709" s="325" t="s">
        <v>319</v>
      </c>
      <c r="I2709" s="325" t="s">
        <v>1</v>
      </c>
      <c r="J2709" s="325" t="str">
        <f t="shared" si="84"/>
        <v>CharIsle of WightRoleSenior practitionerRoleSenior practitioner</v>
      </c>
      <c r="K2709" s="325" t="s">
        <v>486</v>
      </c>
      <c r="L2709" s="325" t="s">
        <v>488</v>
      </c>
      <c r="M2709" s="325" t="str">
        <f t="shared" si="85"/>
        <v>RoleSenior practitioner</v>
      </c>
      <c r="N2709" s="325">
        <v>19.2</v>
      </c>
      <c r="O2709" s="325">
        <v>26.9</v>
      </c>
      <c r="P2709" s="325">
        <v>21</v>
      </c>
      <c r="Q2709" s="325">
        <v>28</v>
      </c>
    </row>
    <row r="2710" spans="1:17" x14ac:dyDescent="0.25">
      <c r="A2710" s="325">
        <v>201718</v>
      </c>
      <c r="B2710" s="325" t="s">
        <v>144</v>
      </c>
      <c r="C2710" s="325" t="s">
        <v>123</v>
      </c>
      <c r="D2710" s="325" t="s">
        <v>38</v>
      </c>
      <c r="E2710" s="325" t="s">
        <v>138</v>
      </c>
      <c r="F2710" s="325" t="s">
        <v>23</v>
      </c>
      <c r="G2710" s="325">
        <v>921</v>
      </c>
      <c r="H2710" s="325" t="s">
        <v>319</v>
      </c>
      <c r="I2710" s="325" t="s">
        <v>1</v>
      </c>
      <c r="J2710" s="325" t="str">
        <f t="shared" si="84"/>
        <v>CharIsle of WightRoleMiddle managerRoleMiddle manager</v>
      </c>
      <c r="K2710" s="325" t="s">
        <v>486</v>
      </c>
      <c r="L2710" s="325" t="s">
        <v>489</v>
      </c>
      <c r="M2710" s="325" t="str">
        <f t="shared" si="85"/>
        <v>RoleMiddle manager</v>
      </c>
      <c r="N2710" s="325">
        <v>0</v>
      </c>
      <c r="O2710" s="325">
        <v>0</v>
      </c>
      <c r="P2710" s="325">
        <v>0</v>
      </c>
      <c r="Q2710" s="325">
        <v>0</v>
      </c>
    </row>
    <row r="2711" spans="1:17" x14ac:dyDescent="0.25">
      <c r="A2711" s="325">
        <v>201718</v>
      </c>
      <c r="B2711" s="325" t="s">
        <v>144</v>
      </c>
      <c r="C2711" s="325" t="s">
        <v>123</v>
      </c>
      <c r="D2711" s="325" t="s">
        <v>38</v>
      </c>
      <c r="E2711" s="325" t="s">
        <v>138</v>
      </c>
      <c r="F2711" s="325" t="s">
        <v>23</v>
      </c>
      <c r="G2711" s="325">
        <v>921</v>
      </c>
      <c r="H2711" s="325" t="s">
        <v>319</v>
      </c>
      <c r="I2711" s="325" t="s">
        <v>1</v>
      </c>
      <c r="J2711" s="325" t="str">
        <f t="shared" si="84"/>
        <v>CharIsle of WightRoleFirst line managerRoleFirst line manager</v>
      </c>
      <c r="K2711" s="325" t="s">
        <v>486</v>
      </c>
      <c r="L2711" s="325" t="s">
        <v>490</v>
      </c>
      <c r="M2711" s="325" t="str">
        <f t="shared" si="85"/>
        <v>RoleFirst line manager</v>
      </c>
      <c r="N2711" s="325">
        <v>9.8000000000000007</v>
      </c>
      <c r="O2711" s="325">
        <v>13.8</v>
      </c>
      <c r="P2711" s="325">
        <v>10</v>
      </c>
      <c r="Q2711" s="325">
        <v>13.3</v>
      </c>
    </row>
    <row r="2712" spans="1:17" x14ac:dyDescent="0.25">
      <c r="A2712" s="325">
        <v>201718</v>
      </c>
      <c r="B2712" s="325" t="s">
        <v>144</v>
      </c>
      <c r="C2712" s="325" t="s">
        <v>123</v>
      </c>
      <c r="D2712" s="325" t="s">
        <v>38</v>
      </c>
      <c r="E2712" s="325" t="s">
        <v>138</v>
      </c>
      <c r="F2712" s="325" t="s">
        <v>23</v>
      </c>
      <c r="G2712" s="325">
        <v>921</v>
      </c>
      <c r="H2712" s="325" t="s">
        <v>319</v>
      </c>
      <c r="I2712" s="325" t="s">
        <v>1</v>
      </c>
      <c r="J2712" s="325" t="str">
        <f t="shared" si="84"/>
        <v>CharIsle of WightRoleCase holderRoleCase holder</v>
      </c>
      <c r="K2712" s="325" t="s">
        <v>486</v>
      </c>
      <c r="L2712" s="325" t="s">
        <v>491</v>
      </c>
      <c r="M2712" s="325" t="str">
        <f t="shared" si="85"/>
        <v>RoleCase holder</v>
      </c>
      <c r="N2712" s="325">
        <v>39.6</v>
      </c>
      <c r="O2712" s="325">
        <v>55.6</v>
      </c>
      <c r="P2712" s="325">
        <v>41</v>
      </c>
      <c r="Q2712" s="325">
        <v>54.7</v>
      </c>
    </row>
    <row r="2713" spans="1:17" x14ac:dyDescent="0.25">
      <c r="A2713" s="325">
        <v>201718</v>
      </c>
      <c r="B2713" s="325" t="s">
        <v>144</v>
      </c>
      <c r="C2713" s="325" t="s">
        <v>123</v>
      </c>
      <c r="D2713" s="325" t="s">
        <v>38</v>
      </c>
      <c r="E2713" s="325" t="s">
        <v>138</v>
      </c>
      <c r="F2713" s="325" t="s">
        <v>23</v>
      </c>
      <c r="G2713" s="325">
        <v>921</v>
      </c>
      <c r="H2713" s="325" t="s">
        <v>319</v>
      </c>
      <c r="I2713" s="325" t="s">
        <v>1</v>
      </c>
      <c r="J2713" s="325" t="str">
        <f t="shared" si="84"/>
        <v>CharIsle of WightRoleQualified without casesRoleQualified without cases</v>
      </c>
      <c r="K2713" s="325" t="s">
        <v>486</v>
      </c>
      <c r="L2713" s="325" t="s">
        <v>492</v>
      </c>
      <c r="M2713" s="325" t="str">
        <f t="shared" si="85"/>
        <v>RoleQualified without cases</v>
      </c>
      <c r="N2713" s="325">
        <v>0.6</v>
      </c>
      <c r="O2713" s="325">
        <v>0.9</v>
      </c>
      <c r="P2713" s="325">
        <v>1</v>
      </c>
      <c r="Q2713" s="325">
        <v>1.3</v>
      </c>
    </row>
    <row r="2714" spans="1:17" x14ac:dyDescent="0.25">
      <c r="A2714" s="325">
        <v>201718</v>
      </c>
      <c r="B2714" s="325" t="s">
        <v>144</v>
      </c>
      <c r="C2714" s="325" t="s">
        <v>123</v>
      </c>
      <c r="D2714" s="325" t="s">
        <v>38</v>
      </c>
      <c r="E2714" s="325" t="s">
        <v>138</v>
      </c>
      <c r="F2714" s="325" t="s">
        <v>23</v>
      </c>
      <c r="G2714" s="325">
        <v>886</v>
      </c>
      <c r="H2714" s="325" t="s">
        <v>320</v>
      </c>
      <c r="I2714" s="325" t="s">
        <v>9</v>
      </c>
      <c r="J2714" s="325" t="str">
        <f t="shared" si="84"/>
        <v>CharKentRoleSenior managerRoleSenior manager</v>
      </c>
      <c r="K2714" s="325" t="s">
        <v>486</v>
      </c>
      <c r="L2714" s="325" t="s">
        <v>487</v>
      </c>
      <c r="M2714" s="325" t="str">
        <f t="shared" si="85"/>
        <v>RoleSenior manager</v>
      </c>
      <c r="N2714" s="325">
        <v>6</v>
      </c>
      <c r="O2714" s="325">
        <v>0.9</v>
      </c>
      <c r="P2714" s="325">
        <v>7</v>
      </c>
      <c r="Q2714" s="325">
        <v>0.9</v>
      </c>
    </row>
    <row r="2715" spans="1:17" x14ac:dyDescent="0.25">
      <c r="A2715" s="325">
        <v>201718</v>
      </c>
      <c r="B2715" s="325" t="s">
        <v>144</v>
      </c>
      <c r="C2715" s="325" t="s">
        <v>123</v>
      </c>
      <c r="D2715" s="325" t="s">
        <v>38</v>
      </c>
      <c r="E2715" s="325" t="s">
        <v>138</v>
      </c>
      <c r="F2715" s="325" t="s">
        <v>23</v>
      </c>
      <c r="G2715" s="325">
        <v>886</v>
      </c>
      <c r="H2715" s="325" t="s">
        <v>320</v>
      </c>
      <c r="I2715" s="325" t="s">
        <v>9</v>
      </c>
      <c r="J2715" s="325" t="str">
        <f t="shared" si="84"/>
        <v>CharKentRoleSenior practitionerRoleSenior practitioner</v>
      </c>
      <c r="K2715" s="325" t="s">
        <v>486</v>
      </c>
      <c r="L2715" s="325" t="s">
        <v>488</v>
      </c>
      <c r="M2715" s="325" t="str">
        <f t="shared" si="85"/>
        <v>RoleSenior practitioner</v>
      </c>
      <c r="N2715" s="325">
        <v>180.1</v>
      </c>
      <c r="O2715" s="325">
        <v>25.6</v>
      </c>
      <c r="P2715" s="325">
        <v>199</v>
      </c>
      <c r="Q2715" s="325">
        <v>26.4</v>
      </c>
    </row>
    <row r="2716" spans="1:17" x14ac:dyDescent="0.25">
      <c r="A2716" s="325">
        <v>201718</v>
      </c>
      <c r="B2716" s="325" t="s">
        <v>144</v>
      </c>
      <c r="C2716" s="325" t="s">
        <v>123</v>
      </c>
      <c r="D2716" s="325" t="s">
        <v>38</v>
      </c>
      <c r="E2716" s="325" t="s">
        <v>138</v>
      </c>
      <c r="F2716" s="325" t="s">
        <v>23</v>
      </c>
      <c r="G2716" s="325">
        <v>886</v>
      </c>
      <c r="H2716" s="325" t="s">
        <v>320</v>
      </c>
      <c r="I2716" s="325" t="s">
        <v>9</v>
      </c>
      <c r="J2716" s="325" t="str">
        <f t="shared" si="84"/>
        <v>CharKentRoleMiddle managerRoleMiddle manager</v>
      </c>
      <c r="K2716" s="325" t="s">
        <v>486</v>
      </c>
      <c r="L2716" s="325" t="s">
        <v>489</v>
      </c>
      <c r="M2716" s="325" t="str">
        <f t="shared" si="85"/>
        <v>RoleMiddle manager</v>
      </c>
      <c r="N2716" s="325">
        <v>35.6</v>
      </c>
      <c r="O2716" s="325">
        <v>5.0999999999999996</v>
      </c>
      <c r="P2716" s="325">
        <v>36</v>
      </c>
      <c r="Q2716" s="325">
        <v>4.8</v>
      </c>
    </row>
    <row r="2717" spans="1:17" x14ac:dyDescent="0.25">
      <c r="A2717" s="325">
        <v>201718</v>
      </c>
      <c r="B2717" s="325" t="s">
        <v>144</v>
      </c>
      <c r="C2717" s="325" t="s">
        <v>123</v>
      </c>
      <c r="D2717" s="325" t="s">
        <v>38</v>
      </c>
      <c r="E2717" s="325" t="s">
        <v>138</v>
      </c>
      <c r="F2717" s="325" t="s">
        <v>23</v>
      </c>
      <c r="G2717" s="325">
        <v>886</v>
      </c>
      <c r="H2717" s="325" t="s">
        <v>320</v>
      </c>
      <c r="I2717" s="325" t="s">
        <v>9</v>
      </c>
      <c r="J2717" s="325" t="str">
        <f t="shared" si="84"/>
        <v>CharKentRoleFirst line managerRoleFirst line manager</v>
      </c>
      <c r="K2717" s="325" t="s">
        <v>486</v>
      </c>
      <c r="L2717" s="325" t="s">
        <v>490</v>
      </c>
      <c r="M2717" s="325" t="str">
        <f t="shared" si="85"/>
        <v>RoleFirst line manager</v>
      </c>
      <c r="N2717" s="325">
        <v>107.7</v>
      </c>
      <c r="O2717" s="325">
        <v>15.3</v>
      </c>
      <c r="P2717" s="325">
        <v>110</v>
      </c>
      <c r="Q2717" s="325">
        <v>14.6</v>
      </c>
    </row>
    <row r="2718" spans="1:17" x14ac:dyDescent="0.25">
      <c r="A2718" s="325">
        <v>201718</v>
      </c>
      <c r="B2718" s="325" t="s">
        <v>144</v>
      </c>
      <c r="C2718" s="325" t="s">
        <v>123</v>
      </c>
      <c r="D2718" s="325" t="s">
        <v>38</v>
      </c>
      <c r="E2718" s="325" t="s">
        <v>138</v>
      </c>
      <c r="F2718" s="325" t="s">
        <v>23</v>
      </c>
      <c r="G2718" s="325">
        <v>886</v>
      </c>
      <c r="H2718" s="325" t="s">
        <v>320</v>
      </c>
      <c r="I2718" s="325" t="s">
        <v>9</v>
      </c>
      <c r="J2718" s="325" t="str">
        <f t="shared" si="84"/>
        <v>CharKentRoleCase holderRoleCase holder</v>
      </c>
      <c r="K2718" s="325" t="s">
        <v>486</v>
      </c>
      <c r="L2718" s="325" t="s">
        <v>491</v>
      </c>
      <c r="M2718" s="325" t="str">
        <f t="shared" si="85"/>
        <v>RoleCase holder</v>
      </c>
      <c r="N2718" s="325">
        <v>226</v>
      </c>
      <c r="O2718" s="325">
        <v>32.200000000000003</v>
      </c>
      <c r="P2718" s="325">
        <v>234</v>
      </c>
      <c r="Q2718" s="325">
        <v>31</v>
      </c>
    </row>
    <row r="2719" spans="1:17" x14ac:dyDescent="0.25">
      <c r="A2719" s="325">
        <v>201718</v>
      </c>
      <c r="B2719" s="325" t="s">
        <v>144</v>
      </c>
      <c r="C2719" s="325" t="s">
        <v>123</v>
      </c>
      <c r="D2719" s="325" t="s">
        <v>38</v>
      </c>
      <c r="E2719" s="325" t="s">
        <v>138</v>
      </c>
      <c r="F2719" s="325" t="s">
        <v>23</v>
      </c>
      <c r="G2719" s="325">
        <v>886</v>
      </c>
      <c r="H2719" s="325" t="s">
        <v>320</v>
      </c>
      <c r="I2719" s="325" t="s">
        <v>9</v>
      </c>
      <c r="J2719" s="325" t="str">
        <f t="shared" si="84"/>
        <v>CharKentRoleQualified without casesRoleQualified without cases</v>
      </c>
      <c r="K2719" s="325" t="s">
        <v>486</v>
      </c>
      <c r="L2719" s="325" t="s">
        <v>492</v>
      </c>
      <c r="M2719" s="325" t="str">
        <f t="shared" si="85"/>
        <v>RoleQualified without cases</v>
      </c>
      <c r="N2719" s="325">
        <v>146.6</v>
      </c>
      <c r="O2719" s="325">
        <v>20.9</v>
      </c>
      <c r="P2719" s="325">
        <v>168</v>
      </c>
      <c r="Q2719" s="325">
        <v>22.3</v>
      </c>
    </row>
    <row r="2720" spans="1:17" x14ac:dyDescent="0.25">
      <c r="A2720" s="325">
        <v>201718</v>
      </c>
      <c r="B2720" s="325" t="s">
        <v>144</v>
      </c>
      <c r="C2720" s="325" t="s">
        <v>123</v>
      </c>
      <c r="D2720" s="325" t="s">
        <v>38</v>
      </c>
      <c r="E2720" s="325" t="s">
        <v>138</v>
      </c>
      <c r="F2720" s="325" t="s">
        <v>23</v>
      </c>
      <c r="G2720" s="325">
        <v>887</v>
      </c>
      <c r="H2720" s="325" t="s">
        <v>321</v>
      </c>
      <c r="I2720" s="325" t="s">
        <v>2</v>
      </c>
      <c r="J2720" s="325" t="str">
        <f t="shared" si="84"/>
        <v>CharMedwayRoleSenior managerRoleSenior manager</v>
      </c>
      <c r="K2720" s="325" t="s">
        <v>486</v>
      </c>
      <c r="L2720" s="325" t="s">
        <v>487</v>
      </c>
      <c r="M2720" s="325" t="str">
        <f t="shared" si="85"/>
        <v>RoleSenior manager</v>
      </c>
      <c r="N2720" s="325">
        <v>1</v>
      </c>
      <c r="O2720" s="325">
        <v>0.8</v>
      </c>
      <c r="P2720" s="325">
        <v>1</v>
      </c>
      <c r="Q2720" s="325">
        <v>0.7</v>
      </c>
    </row>
    <row r="2721" spans="1:17" x14ac:dyDescent="0.25">
      <c r="A2721" s="325">
        <v>201718</v>
      </c>
      <c r="B2721" s="325" t="s">
        <v>144</v>
      </c>
      <c r="C2721" s="325" t="s">
        <v>123</v>
      </c>
      <c r="D2721" s="325" t="s">
        <v>38</v>
      </c>
      <c r="E2721" s="325" t="s">
        <v>138</v>
      </c>
      <c r="F2721" s="325" t="s">
        <v>23</v>
      </c>
      <c r="G2721" s="325">
        <v>887</v>
      </c>
      <c r="H2721" s="325" t="s">
        <v>321</v>
      </c>
      <c r="I2721" s="325" t="s">
        <v>2</v>
      </c>
      <c r="J2721" s="325" t="str">
        <f t="shared" si="84"/>
        <v>CharMedwayRoleSenior practitionerRoleSenior practitioner</v>
      </c>
      <c r="K2721" s="325" t="s">
        <v>486</v>
      </c>
      <c r="L2721" s="325" t="s">
        <v>488</v>
      </c>
      <c r="M2721" s="325" t="str">
        <f t="shared" si="85"/>
        <v>RoleSenior practitioner</v>
      </c>
      <c r="N2721" s="325">
        <v>28.1</v>
      </c>
      <c r="O2721" s="325">
        <v>21.7</v>
      </c>
      <c r="P2721" s="325">
        <v>31</v>
      </c>
      <c r="Q2721" s="325">
        <v>22.8</v>
      </c>
    </row>
    <row r="2722" spans="1:17" x14ac:dyDescent="0.25">
      <c r="A2722" s="325">
        <v>201718</v>
      </c>
      <c r="B2722" s="325" t="s">
        <v>144</v>
      </c>
      <c r="C2722" s="325" t="s">
        <v>123</v>
      </c>
      <c r="D2722" s="325" t="s">
        <v>38</v>
      </c>
      <c r="E2722" s="325" t="s">
        <v>138</v>
      </c>
      <c r="F2722" s="325" t="s">
        <v>23</v>
      </c>
      <c r="G2722" s="325">
        <v>887</v>
      </c>
      <c r="H2722" s="325" t="s">
        <v>321</v>
      </c>
      <c r="I2722" s="325" t="s">
        <v>2</v>
      </c>
      <c r="J2722" s="325" t="str">
        <f t="shared" si="84"/>
        <v>CharMedwayRoleMiddle managerRoleMiddle manager</v>
      </c>
      <c r="K2722" s="325" t="s">
        <v>486</v>
      </c>
      <c r="L2722" s="325" t="s">
        <v>489</v>
      </c>
      <c r="M2722" s="325" t="str">
        <f t="shared" si="85"/>
        <v>RoleMiddle manager</v>
      </c>
      <c r="N2722" s="325">
        <v>7</v>
      </c>
      <c r="O2722" s="325">
        <v>5.4</v>
      </c>
      <c r="P2722" s="325">
        <v>7</v>
      </c>
      <c r="Q2722" s="325">
        <v>5.0999999999999996</v>
      </c>
    </row>
    <row r="2723" spans="1:17" x14ac:dyDescent="0.25">
      <c r="A2723" s="325">
        <v>201718</v>
      </c>
      <c r="B2723" s="325" t="s">
        <v>144</v>
      </c>
      <c r="C2723" s="325" t="s">
        <v>123</v>
      </c>
      <c r="D2723" s="325" t="s">
        <v>38</v>
      </c>
      <c r="E2723" s="325" t="s">
        <v>138</v>
      </c>
      <c r="F2723" s="325" t="s">
        <v>23</v>
      </c>
      <c r="G2723" s="325">
        <v>887</v>
      </c>
      <c r="H2723" s="325" t="s">
        <v>321</v>
      </c>
      <c r="I2723" s="325" t="s">
        <v>2</v>
      </c>
      <c r="J2723" s="325" t="str">
        <f t="shared" si="84"/>
        <v>CharMedwayRoleFirst line managerRoleFirst line manager</v>
      </c>
      <c r="K2723" s="325" t="s">
        <v>486</v>
      </c>
      <c r="L2723" s="325" t="s">
        <v>490</v>
      </c>
      <c r="M2723" s="325" t="str">
        <f t="shared" si="85"/>
        <v>RoleFirst line manager</v>
      </c>
      <c r="N2723" s="325">
        <v>18.600000000000001</v>
      </c>
      <c r="O2723" s="325">
        <v>14.3</v>
      </c>
      <c r="P2723" s="325">
        <v>19</v>
      </c>
      <c r="Q2723" s="325">
        <v>14</v>
      </c>
    </row>
    <row r="2724" spans="1:17" x14ac:dyDescent="0.25">
      <c r="A2724" s="325">
        <v>201718</v>
      </c>
      <c r="B2724" s="325" t="s">
        <v>144</v>
      </c>
      <c r="C2724" s="325" t="s">
        <v>123</v>
      </c>
      <c r="D2724" s="325" t="s">
        <v>38</v>
      </c>
      <c r="E2724" s="325" t="s">
        <v>138</v>
      </c>
      <c r="F2724" s="325" t="s">
        <v>23</v>
      </c>
      <c r="G2724" s="325">
        <v>887</v>
      </c>
      <c r="H2724" s="325" t="s">
        <v>321</v>
      </c>
      <c r="I2724" s="325" t="s">
        <v>2</v>
      </c>
      <c r="J2724" s="325" t="str">
        <f t="shared" si="84"/>
        <v>CharMedwayRoleCase holderRoleCase holder</v>
      </c>
      <c r="K2724" s="325" t="s">
        <v>486</v>
      </c>
      <c r="L2724" s="325" t="s">
        <v>491</v>
      </c>
      <c r="M2724" s="325" t="str">
        <f t="shared" si="85"/>
        <v>RoleCase holder</v>
      </c>
      <c r="N2724" s="325">
        <v>48</v>
      </c>
      <c r="O2724" s="325">
        <v>37</v>
      </c>
      <c r="P2724" s="325">
        <v>49</v>
      </c>
      <c r="Q2724" s="325">
        <v>36</v>
      </c>
    </row>
    <row r="2725" spans="1:17" x14ac:dyDescent="0.25">
      <c r="A2725" s="325">
        <v>201718</v>
      </c>
      <c r="B2725" s="325" t="s">
        <v>144</v>
      </c>
      <c r="C2725" s="325" t="s">
        <v>123</v>
      </c>
      <c r="D2725" s="325" t="s">
        <v>38</v>
      </c>
      <c r="E2725" s="325" t="s">
        <v>138</v>
      </c>
      <c r="F2725" s="325" t="s">
        <v>23</v>
      </c>
      <c r="G2725" s="325">
        <v>887</v>
      </c>
      <c r="H2725" s="325" t="s">
        <v>321</v>
      </c>
      <c r="I2725" s="325" t="s">
        <v>2</v>
      </c>
      <c r="J2725" s="325" t="str">
        <f t="shared" si="84"/>
        <v>CharMedwayRoleQualified without casesRoleQualified without cases</v>
      </c>
      <c r="K2725" s="325" t="s">
        <v>486</v>
      </c>
      <c r="L2725" s="325" t="s">
        <v>492</v>
      </c>
      <c r="M2725" s="325" t="str">
        <f t="shared" si="85"/>
        <v>RoleQualified without cases</v>
      </c>
      <c r="N2725" s="325">
        <v>27</v>
      </c>
      <c r="O2725" s="325">
        <v>20.8</v>
      </c>
      <c r="P2725" s="325">
        <v>29</v>
      </c>
      <c r="Q2725" s="325">
        <v>21.3</v>
      </c>
    </row>
    <row r="2726" spans="1:17" x14ac:dyDescent="0.25">
      <c r="A2726" s="325">
        <v>201718</v>
      </c>
      <c r="B2726" s="325" t="s">
        <v>144</v>
      </c>
      <c r="C2726" s="325" t="s">
        <v>123</v>
      </c>
      <c r="D2726" s="325" t="s">
        <v>38</v>
      </c>
      <c r="E2726" s="325" t="s">
        <v>138</v>
      </c>
      <c r="F2726" s="325" t="s">
        <v>23</v>
      </c>
      <c r="G2726" s="325">
        <v>826</v>
      </c>
      <c r="H2726" s="325" t="s">
        <v>322</v>
      </c>
      <c r="I2726" s="325" t="s">
        <v>10</v>
      </c>
      <c r="J2726" s="325" t="str">
        <f t="shared" si="84"/>
        <v>CharMilton KeynesRoleSenior managerRoleSenior manager</v>
      </c>
      <c r="K2726" s="325" t="s">
        <v>486</v>
      </c>
      <c r="L2726" s="325" t="s">
        <v>487</v>
      </c>
      <c r="M2726" s="325" t="str">
        <f t="shared" si="85"/>
        <v>RoleSenior manager</v>
      </c>
      <c r="N2726" s="325">
        <v>1</v>
      </c>
      <c r="O2726" s="325">
        <v>0.7</v>
      </c>
      <c r="P2726" s="325">
        <v>1</v>
      </c>
      <c r="Q2726" s="325">
        <v>0.7</v>
      </c>
    </row>
    <row r="2727" spans="1:17" x14ac:dyDescent="0.25">
      <c r="A2727" s="325">
        <v>201718</v>
      </c>
      <c r="B2727" s="325" t="s">
        <v>144</v>
      </c>
      <c r="C2727" s="325" t="s">
        <v>123</v>
      </c>
      <c r="D2727" s="325" t="s">
        <v>38</v>
      </c>
      <c r="E2727" s="325" t="s">
        <v>138</v>
      </c>
      <c r="F2727" s="325" t="s">
        <v>23</v>
      </c>
      <c r="G2727" s="325">
        <v>826</v>
      </c>
      <c r="H2727" s="325" t="s">
        <v>322</v>
      </c>
      <c r="I2727" s="325" t="s">
        <v>10</v>
      </c>
      <c r="J2727" s="325" t="str">
        <f t="shared" si="84"/>
        <v>CharMilton KeynesRoleSenior practitionerRoleSenior practitioner</v>
      </c>
      <c r="K2727" s="325" t="s">
        <v>486</v>
      </c>
      <c r="L2727" s="325" t="s">
        <v>488</v>
      </c>
      <c r="M2727" s="325" t="str">
        <f t="shared" si="85"/>
        <v>RoleSenior practitioner</v>
      </c>
      <c r="N2727" s="325">
        <v>45</v>
      </c>
      <c r="O2727" s="325">
        <v>31.7</v>
      </c>
      <c r="P2727" s="325">
        <v>48</v>
      </c>
      <c r="Q2727" s="325">
        <v>32</v>
      </c>
    </row>
    <row r="2728" spans="1:17" x14ac:dyDescent="0.25">
      <c r="A2728" s="325">
        <v>201718</v>
      </c>
      <c r="B2728" s="325" t="s">
        <v>144</v>
      </c>
      <c r="C2728" s="325" t="s">
        <v>123</v>
      </c>
      <c r="D2728" s="325" t="s">
        <v>38</v>
      </c>
      <c r="E2728" s="325" t="s">
        <v>138</v>
      </c>
      <c r="F2728" s="325" t="s">
        <v>23</v>
      </c>
      <c r="G2728" s="325">
        <v>826</v>
      </c>
      <c r="H2728" s="325" t="s">
        <v>322</v>
      </c>
      <c r="I2728" s="325" t="s">
        <v>10</v>
      </c>
      <c r="J2728" s="325" t="str">
        <f t="shared" si="84"/>
        <v>CharMilton KeynesRoleMiddle managerRoleMiddle manager</v>
      </c>
      <c r="K2728" s="325" t="s">
        <v>486</v>
      </c>
      <c r="L2728" s="325" t="s">
        <v>489</v>
      </c>
      <c r="M2728" s="325" t="str">
        <f t="shared" si="85"/>
        <v>RoleMiddle manager</v>
      </c>
      <c r="N2728" s="325">
        <v>4</v>
      </c>
      <c r="O2728" s="325">
        <v>2.8</v>
      </c>
      <c r="P2728" s="325">
        <v>4</v>
      </c>
      <c r="Q2728" s="325">
        <v>2.7</v>
      </c>
    </row>
    <row r="2729" spans="1:17" x14ac:dyDescent="0.25">
      <c r="A2729" s="325">
        <v>201718</v>
      </c>
      <c r="B2729" s="325" t="s">
        <v>144</v>
      </c>
      <c r="C2729" s="325" t="s">
        <v>123</v>
      </c>
      <c r="D2729" s="325" t="s">
        <v>38</v>
      </c>
      <c r="E2729" s="325" t="s">
        <v>138</v>
      </c>
      <c r="F2729" s="325" t="s">
        <v>23</v>
      </c>
      <c r="G2729" s="325">
        <v>826</v>
      </c>
      <c r="H2729" s="325" t="s">
        <v>322</v>
      </c>
      <c r="I2729" s="325" t="s">
        <v>10</v>
      </c>
      <c r="J2729" s="325" t="str">
        <f t="shared" si="84"/>
        <v>CharMilton KeynesRoleFirst line managerRoleFirst line manager</v>
      </c>
      <c r="K2729" s="325" t="s">
        <v>486</v>
      </c>
      <c r="L2729" s="325" t="s">
        <v>490</v>
      </c>
      <c r="M2729" s="325" t="str">
        <f t="shared" si="85"/>
        <v>RoleFirst line manager</v>
      </c>
      <c r="N2729" s="325">
        <v>26</v>
      </c>
      <c r="O2729" s="325">
        <v>18.3</v>
      </c>
      <c r="P2729" s="325">
        <v>26</v>
      </c>
      <c r="Q2729" s="325">
        <v>17.3</v>
      </c>
    </row>
    <row r="2730" spans="1:17" x14ac:dyDescent="0.25">
      <c r="A2730" s="325">
        <v>201718</v>
      </c>
      <c r="B2730" s="325" t="s">
        <v>144</v>
      </c>
      <c r="C2730" s="325" t="s">
        <v>123</v>
      </c>
      <c r="D2730" s="325" t="s">
        <v>38</v>
      </c>
      <c r="E2730" s="325" t="s">
        <v>138</v>
      </c>
      <c r="F2730" s="325" t="s">
        <v>23</v>
      </c>
      <c r="G2730" s="325">
        <v>826</v>
      </c>
      <c r="H2730" s="325" t="s">
        <v>322</v>
      </c>
      <c r="I2730" s="325" t="s">
        <v>10</v>
      </c>
      <c r="J2730" s="325" t="str">
        <f t="shared" si="84"/>
        <v>CharMilton KeynesRoleCase holderRoleCase holder</v>
      </c>
      <c r="K2730" s="325" t="s">
        <v>486</v>
      </c>
      <c r="L2730" s="325" t="s">
        <v>491</v>
      </c>
      <c r="M2730" s="325" t="str">
        <f t="shared" si="85"/>
        <v>RoleCase holder</v>
      </c>
      <c r="N2730" s="325">
        <v>34.299999999999997</v>
      </c>
      <c r="O2730" s="325">
        <v>24.1</v>
      </c>
      <c r="P2730" s="325">
        <v>37</v>
      </c>
      <c r="Q2730" s="325">
        <v>24.7</v>
      </c>
    </row>
    <row r="2731" spans="1:17" x14ac:dyDescent="0.25">
      <c r="A2731" s="325">
        <v>201718</v>
      </c>
      <c r="B2731" s="325" t="s">
        <v>144</v>
      </c>
      <c r="C2731" s="325" t="s">
        <v>123</v>
      </c>
      <c r="D2731" s="325" t="s">
        <v>38</v>
      </c>
      <c r="E2731" s="325" t="s">
        <v>138</v>
      </c>
      <c r="F2731" s="325" t="s">
        <v>23</v>
      </c>
      <c r="G2731" s="325">
        <v>826</v>
      </c>
      <c r="H2731" s="325" t="s">
        <v>322</v>
      </c>
      <c r="I2731" s="325" t="s">
        <v>10</v>
      </c>
      <c r="J2731" s="325" t="str">
        <f t="shared" si="84"/>
        <v>CharMilton KeynesRoleQualified without casesRoleQualified without cases</v>
      </c>
      <c r="K2731" s="325" t="s">
        <v>486</v>
      </c>
      <c r="L2731" s="325" t="s">
        <v>492</v>
      </c>
      <c r="M2731" s="325" t="str">
        <f t="shared" si="85"/>
        <v>RoleQualified without cases</v>
      </c>
      <c r="N2731" s="325">
        <v>31.8</v>
      </c>
      <c r="O2731" s="325">
        <v>22.4</v>
      </c>
      <c r="P2731" s="325">
        <v>34</v>
      </c>
      <c r="Q2731" s="325">
        <v>22.7</v>
      </c>
    </row>
    <row r="2732" spans="1:17" x14ac:dyDescent="0.25">
      <c r="A2732" s="325">
        <v>201718</v>
      </c>
      <c r="B2732" s="325" t="s">
        <v>144</v>
      </c>
      <c r="C2732" s="325" t="s">
        <v>123</v>
      </c>
      <c r="D2732" s="325" t="s">
        <v>38</v>
      </c>
      <c r="E2732" s="325" t="s">
        <v>138</v>
      </c>
      <c r="F2732" s="325" t="s">
        <v>23</v>
      </c>
      <c r="G2732" s="325">
        <v>931</v>
      </c>
      <c r="H2732" s="325" t="s">
        <v>323</v>
      </c>
      <c r="I2732" s="325" t="s">
        <v>11</v>
      </c>
      <c r="J2732" s="325" t="str">
        <f t="shared" si="84"/>
        <v>CharOxfordshireRoleSenior managerRoleSenior manager</v>
      </c>
      <c r="K2732" s="325" t="s">
        <v>486</v>
      </c>
      <c r="L2732" s="325" t="s">
        <v>487</v>
      </c>
      <c r="M2732" s="325" t="str">
        <f t="shared" si="85"/>
        <v>RoleSenior manager</v>
      </c>
      <c r="N2732" s="325">
        <v>1.9</v>
      </c>
      <c r="O2732" s="325">
        <v>0.5</v>
      </c>
      <c r="P2732" s="325">
        <v>2</v>
      </c>
      <c r="Q2732" s="325">
        <v>0.5</v>
      </c>
    </row>
    <row r="2733" spans="1:17" x14ac:dyDescent="0.25">
      <c r="A2733" s="325">
        <v>201718</v>
      </c>
      <c r="B2733" s="325" t="s">
        <v>144</v>
      </c>
      <c r="C2733" s="325" t="s">
        <v>123</v>
      </c>
      <c r="D2733" s="325" t="s">
        <v>38</v>
      </c>
      <c r="E2733" s="325" t="s">
        <v>138</v>
      </c>
      <c r="F2733" s="325" t="s">
        <v>23</v>
      </c>
      <c r="G2733" s="325">
        <v>931</v>
      </c>
      <c r="H2733" s="325" t="s">
        <v>323</v>
      </c>
      <c r="I2733" s="325" t="s">
        <v>11</v>
      </c>
      <c r="J2733" s="325" t="str">
        <f t="shared" si="84"/>
        <v>CharOxfordshireRoleSenior practitionerRoleSenior practitioner</v>
      </c>
      <c r="K2733" s="325" t="s">
        <v>486</v>
      </c>
      <c r="L2733" s="325" t="s">
        <v>488</v>
      </c>
      <c r="M2733" s="325" t="str">
        <f t="shared" si="85"/>
        <v>RoleSenior practitioner</v>
      </c>
      <c r="N2733" s="325">
        <v>83.6</v>
      </c>
      <c r="O2733" s="325">
        <v>23</v>
      </c>
      <c r="P2733" s="325">
        <v>101</v>
      </c>
      <c r="Q2733" s="325">
        <v>24.3</v>
      </c>
    </row>
    <row r="2734" spans="1:17" x14ac:dyDescent="0.25">
      <c r="A2734" s="325">
        <v>201718</v>
      </c>
      <c r="B2734" s="325" t="s">
        <v>144</v>
      </c>
      <c r="C2734" s="325" t="s">
        <v>123</v>
      </c>
      <c r="D2734" s="325" t="s">
        <v>38</v>
      </c>
      <c r="E2734" s="325" t="s">
        <v>138</v>
      </c>
      <c r="F2734" s="325" t="s">
        <v>23</v>
      </c>
      <c r="G2734" s="325">
        <v>931</v>
      </c>
      <c r="H2734" s="325" t="s">
        <v>323</v>
      </c>
      <c r="I2734" s="325" t="s">
        <v>11</v>
      </c>
      <c r="J2734" s="325" t="str">
        <f t="shared" si="84"/>
        <v>CharOxfordshireRoleMiddle managerRoleMiddle manager</v>
      </c>
      <c r="K2734" s="325" t="s">
        <v>486</v>
      </c>
      <c r="L2734" s="325" t="s">
        <v>489</v>
      </c>
      <c r="M2734" s="325" t="str">
        <f t="shared" si="85"/>
        <v>RoleMiddle manager</v>
      </c>
      <c r="N2734" s="325">
        <v>16.399999999999999</v>
      </c>
      <c r="O2734" s="325">
        <v>4.5</v>
      </c>
      <c r="P2734" s="325">
        <v>17</v>
      </c>
      <c r="Q2734" s="325">
        <v>4.0999999999999996</v>
      </c>
    </row>
    <row r="2735" spans="1:17" x14ac:dyDescent="0.25">
      <c r="A2735" s="325">
        <v>201718</v>
      </c>
      <c r="B2735" s="325" t="s">
        <v>144</v>
      </c>
      <c r="C2735" s="325" t="s">
        <v>123</v>
      </c>
      <c r="D2735" s="325" t="s">
        <v>38</v>
      </c>
      <c r="E2735" s="325" t="s">
        <v>138</v>
      </c>
      <c r="F2735" s="325" t="s">
        <v>23</v>
      </c>
      <c r="G2735" s="325">
        <v>931</v>
      </c>
      <c r="H2735" s="325" t="s">
        <v>323</v>
      </c>
      <c r="I2735" s="325" t="s">
        <v>11</v>
      </c>
      <c r="J2735" s="325" t="str">
        <f t="shared" si="84"/>
        <v>CharOxfordshireRoleFirst line managerRoleFirst line manager</v>
      </c>
      <c r="K2735" s="325" t="s">
        <v>486</v>
      </c>
      <c r="L2735" s="325" t="s">
        <v>490</v>
      </c>
      <c r="M2735" s="325" t="str">
        <f t="shared" si="85"/>
        <v>RoleFirst line manager</v>
      </c>
      <c r="N2735" s="325">
        <v>60.5</v>
      </c>
      <c r="O2735" s="325">
        <v>16.7</v>
      </c>
      <c r="P2735" s="325">
        <v>67</v>
      </c>
      <c r="Q2735" s="325">
        <v>16.100000000000001</v>
      </c>
    </row>
    <row r="2736" spans="1:17" x14ac:dyDescent="0.25">
      <c r="A2736" s="325">
        <v>201718</v>
      </c>
      <c r="B2736" s="325" t="s">
        <v>144</v>
      </c>
      <c r="C2736" s="325" t="s">
        <v>123</v>
      </c>
      <c r="D2736" s="325" t="s">
        <v>38</v>
      </c>
      <c r="E2736" s="325" t="s">
        <v>138</v>
      </c>
      <c r="F2736" s="325" t="s">
        <v>23</v>
      </c>
      <c r="G2736" s="325">
        <v>931</v>
      </c>
      <c r="H2736" s="325" t="s">
        <v>323</v>
      </c>
      <c r="I2736" s="325" t="s">
        <v>11</v>
      </c>
      <c r="J2736" s="325" t="str">
        <f t="shared" si="84"/>
        <v>CharOxfordshireRoleCase holderRoleCase holder</v>
      </c>
      <c r="K2736" s="325" t="s">
        <v>486</v>
      </c>
      <c r="L2736" s="325" t="s">
        <v>491</v>
      </c>
      <c r="M2736" s="325" t="str">
        <f t="shared" si="85"/>
        <v>RoleCase holder</v>
      </c>
      <c r="N2736" s="325">
        <v>135.1</v>
      </c>
      <c r="O2736" s="325">
        <v>37.200000000000003</v>
      </c>
      <c r="P2736" s="325">
        <v>151</v>
      </c>
      <c r="Q2736" s="325">
        <v>36.4</v>
      </c>
    </row>
    <row r="2737" spans="1:17" x14ac:dyDescent="0.25">
      <c r="A2737" s="325">
        <v>201718</v>
      </c>
      <c r="B2737" s="325" t="s">
        <v>144</v>
      </c>
      <c r="C2737" s="325" t="s">
        <v>123</v>
      </c>
      <c r="D2737" s="325" t="s">
        <v>38</v>
      </c>
      <c r="E2737" s="325" t="s">
        <v>138</v>
      </c>
      <c r="F2737" s="325" t="s">
        <v>23</v>
      </c>
      <c r="G2737" s="325">
        <v>931</v>
      </c>
      <c r="H2737" s="325" t="s">
        <v>323</v>
      </c>
      <c r="I2737" s="325" t="s">
        <v>11</v>
      </c>
      <c r="J2737" s="325" t="str">
        <f t="shared" si="84"/>
        <v>CharOxfordshireRoleQualified without casesRoleQualified without cases</v>
      </c>
      <c r="K2737" s="325" t="s">
        <v>486</v>
      </c>
      <c r="L2737" s="325" t="s">
        <v>492</v>
      </c>
      <c r="M2737" s="325" t="str">
        <f t="shared" si="85"/>
        <v>RoleQualified without cases</v>
      </c>
      <c r="N2737" s="325">
        <v>65.900000000000006</v>
      </c>
      <c r="O2737" s="325">
        <v>18.100000000000001</v>
      </c>
      <c r="P2737" s="325">
        <v>77</v>
      </c>
      <c r="Q2737" s="325">
        <v>18.600000000000001</v>
      </c>
    </row>
    <row r="2738" spans="1:17" x14ac:dyDescent="0.25">
      <c r="A2738" s="325">
        <v>201718</v>
      </c>
      <c r="B2738" s="325" t="s">
        <v>144</v>
      </c>
      <c r="C2738" s="325" t="s">
        <v>123</v>
      </c>
      <c r="D2738" s="325" t="s">
        <v>38</v>
      </c>
      <c r="E2738" s="325" t="s">
        <v>138</v>
      </c>
      <c r="F2738" s="325" t="s">
        <v>23</v>
      </c>
      <c r="G2738" s="325">
        <v>851</v>
      </c>
      <c r="H2738" s="325" t="s">
        <v>324</v>
      </c>
      <c r="I2738" s="325" t="s">
        <v>12</v>
      </c>
      <c r="J2738" s="325" t="str">
        <f t="shared" si="84"/>
        <v>CharPortsmouthRoleSenior managerRoleSenior manager</v>
      </c>
      <c r="K2738" s="325" t="s">
        <v>486</v>
      </c>
      <c r="L2738" s="325" t="s">
        <v>487</v>
      </c>
      <c r="M2738" s="325" t="str">
        <f t="shared" si="85"/>
        <v>RoleSenior manager</v>
      </c>
      <c r="N2738" s="325">
        <v>6.8</v>
      </c>
      <c r="O2738" s="325">
        <v>3.9</v>
      </c>
      <c r="P2738" s="325">
        <v>8</v>
      </c>
      <c r="Q2738" s="325">
        <v>4.3</v>
      </c>
    </row>
    <row r="2739" spans="1:17" x14ac:dyDescent="0.25">
      <c r="A2739" s="325">
        <v>201718</v>
      </c>
      <c r="B2739" s="325" t="s">
        <v>144</v>
      </c>
      <c r="C2739" s="325" t="s">
        <v>123</v>
      </c>
      <c r="D2739" s="325" t="s">
        <v>38</v>
      </c>
      <c r="E2739" s="325" t="s">
        <v>138</v>
      </c>
      <c r="F2739" s="325" t="s">
        <v>23</v>
      </c>
      <c r="G2739" s="325">
        <v>851</v>
      </c>
      <c r="H2739" s="325" t="s">
        <v>324</v>
      </c>
      <c r="I2739" s="325" t="s">
        <v>12</v>
      </c>
      <c r="J2739" s="325" t="str">
        <f t="shared" si="84"/>
        <v>CharPortsmouthRoleSenior practitionerRoleSenior practitioner</v>
      </c>
      <c r="K2739" s="325" t="s">
        <v>486</v>
      </c>
      <c r="L2739" s="325" t="s">
        <v>488</v>
      </c>
      <c r="M2739" s="325" t="str">
        <f t="shared" si="85"/>
        <v>RoleSenior practitioner</v>
      </c>
      <c r="N2739" s="325">
        <v>0</v>
      </c>
      <c r="O2739" s="325">
        <v>0</v>
      </c>
      <c r="P2739" s="325">
        <v>0</v>
      </c>
      <c r="Q2739" s="325">
        <v>0</v>
      </c>
    </row>
    <row r="2740" spans="1:17" x14ac:dyDescent="0.25">
      <c r="A2740" s="325">
        <v>201718</v>
      </c>
      <c r="B2740" s="325" t="s">
        <v>144</v>
      </c>
      <c r="C2740" s="325" t="s">
        <v>123</v>
      </c>
      <c r="D2740" s="325" t="s">
        <v>38</v>
      </c>
      <c r="E2740" s="325" t="s">
        <v>138</v>
      </c>
      <c r="F2740" s="325" t="s">
        <v>23</v>
      </c>
      <c r="G2740" s="325">
        <v>851</v>
      </c>
      <c r="H2740" s="325" t="s">
        <v>324</v>
      </c>
      <c r="I2740" s="325" t="s">
        <v>12</v>
      </c>
      <c r="J2740" s="325" t="str">
        <f t="shared" si="84"/>
        <v>CharPortsmouthRoleMiddle managerRoleMiddle manager</v>
      </c>
      <c r="K2740" s="325" t="s">
        <v>486</v>
      </c>
      <c r="L2740" s="325" t="s">
        <v>489</v>
      </c>
      <c r="M2740" s="325" t="str">
        <f t="shared" si="85"/>
        <v>RoleMiddle manager</v>
      </c>
      <c r="N2740" s="325">
        <v>13.8</v>
      </c>
      <c r="O2740" s="325">
        <v>8</v>
      </c>
      <c r="P2740" s="325">
        <v>15</v>
      </c>
      <c r="Q2740" s="325">
        <v>8</v>
      </c>
    </row>
    <row r="2741" spans="1:17" x14ac:dyDescent="0.25">
      <c r="A2741" s="325">
        <v>201718</v>
      </c>
      <c r="B2741" s="325" t="s">
        <v>144</v>
      </c>
      <c r="C2741" s="325" t="s">
        <v>123</v>
      </c>
      <c r="D2741" s="325" t="s">
        <v>38</v>
      </c>
      <c r="E2741" s="325" t="s">
        <v>138</v>
      </c>
      <c r="F2741" s="325" t="s">
        <v>23</v>
      </c>
      <c r="G2741" s="325">
        <v>851</v>
      </c>
      <c r="H2741" s="325" t="s">
        <v>324</v>
      </c>
      <c r="I2741" s="325" t="s">
        <v>12</v>
      </c>
      <c r="J2741" s="325" t="str">
        <f t="shared" si="84"/>
        <v>CharPortsmouthRoleFirst line managerRoleFirst line manager</v>
      </c>
      <c r="K2741" s="325" t="s">
        <v>486</v>
      </c>
      <c r="L2741" s="325" t="s">
        <v>490</v>
      </c>
      <c r="M2741" s="325" t="str">
        <f t="shared" si="85"/>
        <v>RoleFirst line manager</v>
      </c>
      <c r="N2741" s="325">
        <v>21.5</v>
      </c>
      <c r="O2741" s="325">
        <v>12.5</v>
      </c>
      <c r="P2741" s="325">
        <v>22</v>
      </c>
      <c r="Q2741" s="325">
        <v>11.8</v>
      </c>
    </row>
    <row r="2742" spans="1:17" x14ac:dyDescent="0.25">
      <c r="A2742" s="325">
        <v>201718</v>
      </c>
      <c r="B2742" s="325" t="s">
        <v>144</v>
      </c>
      <c r="C2742" s="325" t="s">
        <v>123</v>
      </c>
      <c r="D2742" s="325" t="s">
        <v>38</v>
      </c>
      <c r="E2742" s="325" t="s">
        <v>138</v>
      </c>
      <c r="F2742" s="325" t="s">
        <v>23</v>
      </c>
      <c r="G2742" s="325">
        <v>851</v>
      </c>
      <c r="H2742" s="325" t="s">
        <v>324</v>
      </c>
      <c r="I2742" s="325" t="s">
        <v>12</v>
      </c>
      <c r="J2742" s="325" t="str">
        <f t="shared" si="84"/>
        <v>CharPortsmouthRoleCase holderRoleCase holder</v>
      </c>
      <c r="K2742" s="325" t="s">
        <v>486</v>
      </c>
      <c r="L2742" s="325" t="s">
        <v>491</v>
      </c>
      <c r="M2742" s="325" t="str">
        <f t="shared" si="85"/>
        <v>RoleCase holder</v>
      </c>
      <c r="N2742" s="325">
        <v>95.5</v>
      </c>
      <c r="O2742" s="325">
        <v>55.5</v>
      </c>
      <c r="P2742" s="325">
        <v>102</v>
      </c>
      <c r="Q2742" s="325">
        <v>54.5</v>
      </c>
    </row>
    <row r="2743" spans="1:17" x14ac:dyDescent="0.25">
      <c r="A2743" s="325">
        <v>201718</v>
      </c>
      <c r="B2743" s="325" t="s">
        <v>144</v>
      </c>
      <c r="C2743" s="325" t="s">
        <v>123</v>
      </c>
      <c r="D2743" s="325" t="s">
        <v>38</v>
      </c>
      <c r="E2743" s="325" t="s">
        <v>138</v>
      </c>
      <c r="F2743" s="325" t="s">
        <v>23</v>
      </c>
      <c r="G2743" s="325">
        <v>851</v>
      </c>
      <c r="H2743" s="325" t="s">
        <v>324</v>
      </c>
      <c r="I2743" s="325" t="s">
        <v>12</v>
      </c>
      <c r="J2743" s="325" t="str">
        <f t="shared" si="84"/>
        <v>CharPortsmouthRoleQualified without casesRoleQualified without cases</v>
      </c>
      <c r="K2743" s="325" t="s">
        <v>486</v>
      </c>
      <c r="L2743" s="325" t="s">
        <v>492</v>
      </c>
      <c r="M2743" s="325" t="str">
        <f t="shared" si="85"/>
        <v>RoleQualified without cases</v>
      </c>
      <c r="N2743" s="325">
        <v>34.4</v>
      </c>
      <c r="O2743" s="325">
        <v>20</v>
      </c>
      <c r="P2743" s="325">
        <v>40</v>
      </c>
      <c r="Q2743" s="325">
        <v>21.4</v>
      </c>
    </row>
    <row r="2744" spans="1:17" x14ac:dyDescent="0.25">
      <c r="A2744" s="325">
        <v>201718</v>
      </c>
      <c r="B2744" s="325" t="s">
        <v>144</v>
      </c>
      <c r="C2744" s="325" t="s">
        <v>123</v>
      </c>
      <c r="D2744" s="325" t="s">
        <v>38</v>
      </c>
      <c r="E2744" s="325" t="s">
        <v>138</v>
      </c>
      <c r="F2744" s="325" t="s">
        <v>23</v>
      </c>
      <c r="G2744" s="325">
        <v>870</v>
      </c>
      <c r="H2744" s="325" t="s">
        <v>325</v>
      </c>
      <c r="I2744" s="325" t="s">
        <v>3</v>
      </c>
      <c r="J2744" s="325" t="str">
        <f t="shared" si="84"/>
        <v>CharReadingRoleSenior managerRoleSenior manager</v>
      </c>
      <c r="K2744" s="325" t="s">
        <v>486</v>
      </c>
      <c r="L2744" s="325" t="s">
        <v>487</v>
      </c>
      <c r="M2744" s="325" t="str">
        <f t="shared" si="85"/>
        <v>RoleSenior manager</v>
      </c>
      <c r="N2744" s="325">
        <v>4</v>
      </c>
      <c r="O2744" s="325">
        <v>4.0999999999999996</v>
      </c>
      <c r="P2744" s="325">
        <v>4</v>
      </c>
      <c r="Q2744" s="325">
        <v>3.8</v>
      </c>
    </row>
    <row r="2745" spans="1:17" x14ac:dyDescent="0.25">
      <c r="A2745" s="325">
        <v>201718</v>
      </c>
      <c r="B2745" s="325" t="s">
        <v>144</v>
      </c>
      <c r="C2745" s="325" t="s">
        <v>123</v>
      </c>
      <c r="D2745" s="325" t="s">
        <v>38</v>
      </c>
      <c r="E2745" s="325" t="s">
        <v>138</v>
      </c>
      <c r="F2745" s="325" t="s">
        <v>23</v>
      </c>
      <c r="G2745" s="325">
        <v>870</v>
      </c>
      <c r="H2745" s="325" t="s">
        <v>325</v>
      </c>
      <c r="I2745" s="325" t="s">
        <v>3</v>
      </c>
      <c r="J2745" s="325" t="str">
        <f t="shared" si="84"/>
        <v>CharReadingRoleSenior practitionerRoleSenior practitioner</v>
      </c>
      <c r="K2745" s="325" t="s">
        <v>486</v>
      </c>
      <c r="L2745" s="325" t="s">
        <v>488</v>
      </c>
      <c r="M2745" s="325" t="str">
        <f t="shared" si="85"/>
        <v>RoleSenior practitioner</v>
      </c>
      <c r="N2745" s="325">
        <v>12.1</v>
      </c>
      <c r="O2745" s="325">
        <v>12.5</v>
      </c>
      <c r="P2745" s="325">
        <v>13</v>
      </c>
      <c r="Q2745" s="325">
        <v>12.4</v>
      </c>
    </row>
    <row r="2746" spans="1:17" x14ac:dyDescent="0.25">
      <c r="A2746" s="325">
        <v>201718</v>
      </c>
      <c r="B2746" s="325" t="s">
        <v>144</v>
      </c>
      <c r="C2746" s="325" t="s">
        <v>123</v>
      </c>
      <c r="D2746" s="325" t="s">
        <v>38</v>
      </c>
      <c r="E2746" s="325" t="s">
        <v>138</v>
      </c>
      <c r="F2746" s="325" t="s">
        <v>23</v>
      </c>
      <c r="G2746" s="325">
        <v>870</v>
      </c>
      <c r="H2746" s="325" t="s">
        <v>325</v>
      </c>
      <c r="I2746" s="325" t="s">
        <v>3</v>
      </c>
      <c r="J2746" s="325" t="str">
        <f t="shared" si="84"/>
        <v>CharReadingRoleMiddle managerRoleMiddle manager</v>
      </c>
      <c r="K2746" s="325" t="s">
        <v>486</v>
      </c>
      <c r="L2746" s="325" t="s">
        <v>489</v>
      </c>
      <c r="M2746" s="325" t="str">
        <f t="shared" si="85"/>
        <v>RoleMiddle manager</v>
      </c>
      <c r="N2746" s="325">
        <v>15.7</v>
      </c>
      <c r="O2746" s="325">
        <v>16.2</v>
      </c>
      <c r="P2746" s="325">
        <v>17</v>
      </c>
      <c r="Q2746" s="325">
        <v>16.2</v>
      </c>
    </row>
    <row r="2747" spans="1:17" x14ac:dyDescent="0.25">
      <c r="A2747" s="325">
        <v>201718</v>
      </c>
      <c r="B2747" s="325" t="s">
        <v>144</v>
      </c>
      <c r="C2747" s="325" t="s">
        <v>123</v>
      </c>
      <c r="D2747" s="325" t="s">
        <v>38</v>
      </c>
      <c r="E2747" s="325" t="s">
        <v>138</v>
      </c>
      <c r="F2747" s="325" t="s">
        <v>23</v>
      </c>
      <c r="G2747" s="325">
        <v>870</v>
      </c>
      <c r="H2747" s="325" t="s">
        <v>325</v>
      </c>
      <c r="I2747" s="325" t="s">
        <v>3</v>
      </c>
      <c r="J2747" s="325" t="str">
        <f t="shared" si="84"/>
        <v>CharReadingRoleFirst line managerRoleFirst line manager</v>
      </c>
      <c r="K2747" s="325" t="s">
        <v>486</v>
      </c>
      <c r="L2747" s="325" t="s">
        <v>490</v>
      </c>
      <c r="M2747" s="325" t="str">
        <f t="shared" si="85"/>
        <v>RoleFirst line manager</v>
      </c>
      <c r="N2747" s="325">
        <v>7.4</v>
      </c>
      <c r="O2747" s="325">
        <v>7.7</v>
      </c>
      <c r="P2747" s="325">
        <v>9</v>
      </c>
      <c r="Q2747" s="325">
        <v>8.6</v>
      </c>
    </row>
    <row r="2748" spans="1:17" x14ac:dyDescent="0.25">
      <c r="A2748" s="325">
        <v>201718</v>
      </c>
      <c r="B2748" s="325" t="s">
        <v>144</v>
      </c>
      <c r="C2748" s="325" t="s">
        <v>123</v>
      </c>
      <c r="D2748" s="325" t="s">
        <v>38</v>
      </c>
      <c r="E2748" s="325" t="s">
        <v>138</v>
      </c>
      <c r="F2748" s="325" t="s">
        <v>23</v>
      </c>
      <c r="G2748" s="325">
        <v>870</v>
      </c>
      <c r="H2748" s="325" t="s">
        <v>325</v>
      </c>
      <c r="I2748" s="325" t="s">
        <v>3</v>
      </c>
      <c r="J2748" s="325" t="str">
        <f t="shared" si="84"/>
        <v>CharReadingRoleCase holderRoleCase holder</v>
      </c>
      <c r="K2748" s="325" t="s">
        <v>486</v>
      </c>
      <c r="L2748" s="325" t="s">
        <v>491</v>
      </c>
      <c r="M2748" s="325" t="str">
        <f t="shared" si="85"/>
        <v>RoleCase holder</v>
      </c>
      <c r="N2748" s="325">
        <v>33.799999999999997</v>
      </c>
      <c r="O2748" s="325">
        <v>34.9</v>
      </c>
      <c r="P2748" s="325">
        <v>34</v>
      </c>
      <c r="Q2748" s="325">
        <v>32.4</v>
      </c>
    </row>
    <row r="2749" spans="1:17" x14ac:dyDescent="0.25">
      <c r="A2749" s="325">
        <v>201718</v>
      </c>
      <c r="B2749" s="325" t="s">
        <v>144</v>
      </c>
      <c r="C2749" s="325" t="s">
        <v>123</v>
      </c>
      <c r="D2749" s="325" t="s">
        <v>38</v>
      </c>
      <c r="E2749" s="325" t="s">
        <v>138</v>
      </c>
      <c r="F2749" s="325" t="s">
        <v>23</v>
      </c>
      <c r="G2749" s="325">
        <v>870</v>
      </c>
      <c r="H2749" s="325" t="s">
        <v>325</v>
      </c>
      <c r="I2749" s="325" t="s">
        <v>3</v>
      </c>
      <c r="J2749" s="325" t="str">
        <f t="shared" si="84"/>
        <v>CharReadingRoleQualified without casesRoleQualified without cases</v>
      </c>
      <c r="K2749" s="325" t="s">
        <v>486</v>
      </c>
      <c r="L2749" s="325" t="s">
        <v>492</v>
      </c>
      <c r="M2749" s="325" t="str">
        <f t="shared" si="85"/>
        <v>RoleQualified without cases</v>
      </c>
      <c r="N2749" s="325">
        <v>23.8</v>
      </c>
      <c r="O2749" s="325">
        <v>24.6</v>
      </c>
      <c r="P2749" s="325">
        <v>28</v>
      </c>
      <c r="Q2749" s="325">
        <v>26.7</v>
      </c>
    </row>
    <row r="2750" spans="1:17" x14ac:dyDescent="0.25">
      <c r="A2750" s="325">
        <v>201718</v>
      </c>
      <c r="B2750" s="325" t="s">
        <v>144</v>
      </c>
      <c r="C2750" s="325" t="s">
        <v>123</v>
      </c>
      <c r="D2750" s="325" t="s">
        <v>38</v>
      </c>
      <c r="E2750" s="325" t="s">
        <v>138</v>
      </c>
      <c r="F2750" s="325" t="s">
        <v>23</v>
      </c>
      <c r="G2750" s="325">
        <v>871</v>
      </c>
      <c r="H2750" s="325" t="s">
        <v>326</v>
      </c>
      <c r="I2750" s="325" t="s">
        <v>13</v>
      </c>
      <c r="J2750" s="325" t="str">
        <f t="shared" si="84"/>
        <v>CharSloughRoleSenior managerRoleSenior manager</v>
      </c>
      <c r="K2750" s="325" t="s">
        <v>486</v>
      </c>
      <c r="L2750" s="325" t="s">
        <v>487</v>
      </c>
      <c r="M2750" s="325" t="str">
        <f t="shared" si="85"/>
        <v>RoleSenior manager</v>
      </c>
      <c r="N2750" s="325">
        <v>3</v>
      </c>
      <c r="O2750" s="325">
        <v>3.2</v>
      </c>
      <c r="P2750" s="325">
        <v>3</v>
      </c>
      <c r="Q2750" s="325">
        <v>3</v>
      </c>
    </row>
    <row r="2751" spans="1:17" x14ac:dyDescent="0.25">
      <c r="A2751" s="325">
        <v>201718</v>
      </c>
      <c r="B2751" s="325" t="s">
        <v>144</v>
      </c>
      <c r="C2751" s="325" t="s">
        <v>123</v>
      </c>
      <c r="D2751" s="325" t="s">
        <v>38</v>
      </c>
      <c r="E2751" s="325" t="s">
        <v>138</v>
      </c>
      <c r="F2751" s="325" t="s">
        <v>23</v>
      </c>
      <c r="G2751" s="325">
        <v>871</v>
      </c>
      <c r="H2751" s="325" t="s">
        <v>326</v>
      </c>
      <c r="I2751" s="325" t="s">
        <v>13</v>
      </c>
      <c r="J2751" s="325" t="str">
        <f t="shared" si="84"/>
        <v>CharSloughRoleSenior practitionerRoleSenior practitioner</v>
      </c>
      <c r="K2751" s="325" t="s">
        <v>486</v>
      </c>
      <c r="L2751" s="325" t="s">
        <v>488</v>
      </c>
      <c r="M2751" s="325" t="str">
        <f t="shared" si="85"/>
        <v>RoleSenior practitioner</v>
      </c>
      <c r="N2751" s="325">
        <v>17.100000000000001</v>
      </c>
      <c r="O2751" s="325">
        <v>18.2</v>
      </c>
      <c r="P2751" s="325">
        <v>18</v>
      </c>
      <c r="Q2751" s="325">
        <v>18.2</v>
      </c>
    </row>
    <row r="2752" spans="1:17" x14ac:dyDescent="0.25">
      <c r="A2752" s="325">
        <v>201718</v>
      </c>
      <c r="B2752" s="325" t="s">
        <v>144</v>
      </c>
      <c r="C2752" s="325" t="s">
        <v>123</v>
      </c>
      <c r="D2752" s="325" t="s">
        <v>38</v>
      </c>
      <c r="E2752" s="325" t="s">
        <v>138</v>
      </c>
      <c r="F2752" s="325" t="s">
        <v>23</v>
      </c>
      <c r="G2752" s="325">
        <v>871</v>
      </c>
      <c r="H2752" s="325" t="s">
        <v>326</v>
      </c>
      <c r="I2752" s="325" t="s">
        <v>13</v>
      </c>
      <c r="J2752" s="325" t="str">
        <f t="shared" si="84"/>
        <v>CharSloughRoleMiddle managerRoleMiddle manager</v>
      </c>
      <c r="K2752" s="325" t="s">
        <v>486</v>
      </c>
      <c r="L2752" s="325" t="s">
        <v>489</v>
      </c>
      <c r="M2752" s="325" t="str">
        <f t="shared" si="85"/>
        <v>RoleMiddle manager</v>
      </c>
      <c r="N2752" s="325">
        <v>8</v>
      </c>
      <c r="O2752" s="325">
        <v>8.5</v>
      </c>
      <c r="P2752" s="325">
        <v>8</v>
      </c>
      <c r="Q2752" s="325">
        <v>8.1</v>
      </c>
    </row>
    <row r="2753" spans="1:17" x14ac:dyDescent="0.25">
      <c r="A2753" s="325">
        <v>201718</v>
      </c>
      <c r="B2753" s="325" t="s">
        <v>144</v>
      </c>
      <c r="C2753" s="325" t="s">
        <v>123</v>
      </c>
      <c r="D2753" s="325" t="s">
        <v>38</v>
      </c>
      <c r="E2753" s="325" t="s">
        <v>138</v>
      </c>
      <c r="F2753" s="325" t="s">
        <v>23</v>
      </c>
      <c r="G2753" s="325">
        <v>871</v>
      </c>
      <c r="H2753" s="325" t="s">
        <v>326</v>
      </c>
      <c r="I2753" s="325" t="s">
        <v>13</v>
      </c>
      <c r="J2753" s="325" t="str">
        <f t="shared" si="84"/>
        <v>CharSloughRoleFirst line managerRoleFirst line manager</v>
      </c>
      <c r="K2753" s="325" t="s">
        <v>486</v>
      </c>
      <c r="L2753" s="325" t="s">
        <v>490</v>
      </c>
      <c r="M2753" s="325" t="str">
        <f t="shared" si="85"/>
        <v>RoleFirst line manager</v>
      </c>
      <c r="N2753" s="325">
        <v>17.5</v>
      </c>
      <c r="O2753" s="325">
        <v>18.600000000000001</v>
      </c>
      <c r="P2753" s="325">
        <v>18</v>
      </c>
      <c r="Q2753" s="325">
        <v>18.2</v>
      </c>
    </row>
    <row r="2754" spans="1:17" x14ac:dyDescent="0.25">
      <c r="A2754" s="325">
        <v>201718</v>
      </c>
      <c r="B2754" s="325" t="s">
        <v>144</v>
      </c>
      <c r="C2754" s="325" t="s">
        <v>123</v>
      </c>
      <c r="D2754" s="325" t="s">
        <v>38</v>
      </c>
      <c r="E2754" s="325" t="s">
        <v>138</v>
      </c>
      <c r="F2754" s="325" t="s">
        <v>23</v>
      </c>
      <c r="G2754" s="325">
        <v>871</v>
      </c>
      <c r="H2754" s="325" t="s">
        <v>326</v>
      </c>
      <c r="I2754" s="325" t="s">
        <v>13</v>
      </c>
      <c r="J2754" s="325" t="str">
        <f t="shared" si="84"/>
        <v>CharSloughRoleCase holderRoleCase holder</v>
      </c>
      <c r="K2754" s="325" t="s">
        <v>486</v>
      </c>
      <c r="L2754" s="325" t="s">
        <v>491</v>
      </c>
      <c r="M2754" s="325" t="str">
        <f t="shared" si="85"/>
        <v>RoleCase holder</v>
      </c>
      <c r="N2754" s="325">
        <v>31.7</v>
      </c>
      <c r="O2754" s="325">
        <v>33.700000000000003</v>
      </c>
      <c r="P2754" s="325">
        <v>34</v>
      </c>
      <c r="Q2754" s="325">
        <v>34.299999999999997</v>
      </c>
    </row>
    <row r="2755" spans="1:17" x14ac:dyDescent="0.25">
      <c r="A2755" s="325">
        <v>201718</v>
      </c>
      <c r="B2755" s="325" t="s">
        <v>144</v>
      </c>
      <c r="C2755" s="325" t="s">
        <v>123</v>
      </c>
      <c r="D2755" s="325" t="s">
        <v>38</v>
      </c>
      <c r="E2755" s="325" t="s">
        <v>138</v>
      </c>
      <c r="F2755" s="325" t="s">
        <v>23</v>
      </c>
      <c r="G2755" s="325">
        <v>871</v>
      </c>
      <c r="H2755" s="325" t="s">
        <v>326</v>
      </c>
      <c r="I2755" s="325" t="s">
        <v>13</v>
      </c>
      <c r="J2755" s="325" t="str">
        <f t="shared" ref="J2755:J2818" si="86">CONCATENATE("Char",I2755,K2755,L2755,M2755)</f>
        <v>CharSloughRoleQualified without casesRoleQualified without cases</v>
      </c>
      <c r="K2755" s="325" t="s">
        <v>486</v>
      </c>
      <c r="L2755" s="325" t="s">
        <v>492</v>
      </c>
      <c r="M2755" s="325" t="str">
        <f t="shared" ref="M2755:M2818" si="87">CONCATENATE(K2755,L2755,)</f>
        <v>RoleQualified without cases</v>
      </c>
      <c r="N2755" s="325">
        <v>16.8</v>
      </c>
      <c r="O2755" s="325">
        <v>17.8</v>
      </c>
      <c r="P2755" s="325">
        <v>18</v>
      </c>
      <c r="Q2755" s="325">
        <v>18.2</v>
      </c>
    </row>
    <row r="2756" spans="1:17" x14ac:dyDescent="0.25">
      <c r="A2756" s="325">
        <v>201718</v>
      </c>
      <c r="B2756" s="325" t="s">
        <v>144</v>
      </c>
      <c r="C2756" s="325" t="s">
        <v>123</v>
      </c>
      <c r="D2756" s="325" t="s">
        <v>38</v>
      </c>
      <c r="E2756" s="325" t="s">
        <v>138</v>
      </c>
      <c r="F2756" s="325" t="s">
        <v>23</v>
      </c>
      <c r="G2756" s="325">
        <v>852</v>
      </c>
      <c r="H2756" s="325" t="s">
        <v>327</v>
      </c>
      <c r="I2756" s="325" t="s">
        <v>14</v>
      </c>
      <c r="J2756" s="325" t="str">
        <f t="shared" si="86"/>
        <v>CharSouthamptonRoleSenior managerRoleSenior manager</v>
      </c>
      <c r="K2756" s="325" t="s">
        <v>486</v>
      </c>
      <c r="L2756" s="325" t="s">
        <v>487</v>
      </c>
      <c r="M2756" s="325" t="str">
        <f t="shared" si="87"/>
        <v>RoleSenior manager</v>
      </c>
      <c r="N2756" s="325">
        <v>3</v>
      </c>
      <c r="O2756" s="325">
        <v>1.7</v>
      </c>
      <c r="P2756" s="325">
        <v>3</v>
      </c>
      <c r="Q2756" s="325">
        <v>1.5</v>
      </c>
    </row>
    <row r="2757" spans="1:17" x14ac:dyDescent="0.25">
      <c r="A2757" s="325">
        <v>201718</v>
      </c>
      <c r="B2757" s="325" t="s">
        <v>144</v>
      </c>
      <c r="C2757" s="325" t="s">
        <v>123</v>
      </c>
      <c r="D2757" s="325" t="s">
        <v>38</v>
      </c>
      <c r="E2757" s="325" t="s">
        <v>138</v>
      </c>
      <c r="F2757" s="325" t="s">
        <v>23</v>
      </c>
      <c r="G2757" s="325">
        <v>852</v>
      </c>
      <c r="H2757" s="325" t="s">
        <v>327</v>
      </c>
      <c r="I2757" s="325" t="s">
        <v>14</v>
      </c>
      <c r="J2757" s="325" t="str">
        <f t="shared" si="86"/>
        <v>CharSouthamptonRoleSenior practitionerRoleSenior practitioner</v>
      </c>
      <c r="K2757" s="325" t="s">
        <v>486</v>
      </c>
      <c r="L2757" s="325" t="s">
        <v>488</v>
      </c>
      <c r="M2757" s="325" t="str">
        <f t="shared" si="87"/>
        <v>RoleSenior practitioner</v>
      </c>
      <c r="N2757" s="325">
        <v>16.600000000000001</v>
      </c>
      <c r="O2757" s="325">
        <v>9.1999999999999993</v>
      </c>
      <c r="P2757" s="325">
        <v>19</v>
      </c>
      <c r="Q2757" s="325">
        <v>9.6</v>
      </c>
    </row>
    <row r="2758" spans="1:17" x14ac:dyDescent="0.25">
      <c r="A2758" s="325">
        <v>201718</v>
      </c>
      <c r="B2758" s="325" t="s">
        <v>144</v>
      </c>
      <c r="C2758" s="325" t="s">
        <v>123</v>
      </c>
      <c r="D2758" s="325" t="s">
        <v>38</v>
      </c>
      <c r="E2758" s="325" t="s">
        <v>138</v>
      </c>
      <c r="F2758" s="325" t="s">
        <v>23</v>
      </c>
      <c r="G2758" s="325">
        <v>852</v>
      </c>
      <c r="H2758" s="325" t="s">
        <v>327</v>
      </c>
      <c r="I2758" s="325" t="s">
        <v>14</v>
      </c>
      <c r="J2758" s="325" t="str">
        <f t="shared" si="86"/>
        <v>CharSouthamptonRoleMiddle managerRoleMiddle manager</v>
      </c>
      <c r="K2758" s="325" t="s">
        <v>486</v>
      </c>
      <c r="L2758" s="325" t="s">
        <v>489</v>
      </c>
      <c r="M2758" s="325" t="str">
        <f t="shared" si="87"/>
        <v>RoleMiddle manager</v>
      </c>
      <c r="N2758" s="325">
        <v>8</v>
      </c>
      <c r="O2758" s="325">
        <v>4.4000000000000004</v>
      </c>
      <c r="P2758" s="325">
        <v>8</v>
      </c>
      <c r="Q2758" s="325">
        <v>4</v>
      </c>
    </row>
    <row r="2759" spans="1:17" x14ac:dyDescent="0.25">
      <c r="A2759" s="325">
        <v>201718</v>
      </c>
      <c r="B2759" s="325" t="s">
        <v>144</v>
      </c>
      <c r="C2759" s="325" t="s">
        <v>123</v>
      </c>
      <c r="D2759" s="325" t="s">
        <v>38</v>
      </c>
      <c r="E2759" s="325" t="s">
        <v>138</v>
      </c>
      <c r="F2759" s="325" t="s">
        <v>23</v>
      </c>
      <c r="G2759" s="325">
        <v>852</v>
      </c>
      <c r="H2759" s="325" t="s">
        <v>327</v>
      </c>
      <c r="I2759" s="325" t="s">
        <v>14</v>
      </c>
      <c r="J2759" s="325" t="str">
        <f t="shared" si="86"/>
        <v>CharSouthamptonRoleFirst line managerRoleFirst line manager</v>
      </c>
      <c r="K2759" s="325" t="s">
        <v>486</v>
      </c>
      <c r="L2759" s="325" t="s">
        <v>490</v>
      </c>
      <c r="M2759" s="325" t="str">
        <f t="shared" si="87"/>
        <v>RoleFirst line manager</v>
      </c>
      <c r="N2759" s="325">
        <v>20.2</v>
      </c>
      <c r="O2759" s="325">
        <v>11.2</v>
      </c>
      <c r="P2759" s="325">
        <v>21</v>
      </c>
      <c r="Q2759" s="325">
        <v>10.6</v>
      </c>
    </row>
    <row r="2760" spans="1:17" x14ac:dyDescent="0.25">
      <c r="A2760" s="325">
        <v>201718</v>
      </c>
      <c r="B2760" s="325" t="s">
        <v>144</v>
      </c>
      <c r="C2760" s="325" t="s">
        <v>123</v>
      </c>
      <c r="D2760" s="325" t="s">
        <v>38</v>
      </c>
      <c r="E2760" s="325" t="s">
        <v>138</v>
      </c>
      <c r="F2760" s="325" t="s">
        <v>23</v>
      </c>
      <c r="G2760" s="325">
        <v>852</v>
      </c>
      <c r="H2760" s="325" t="s">
        <v>327</v>
      </c>
      <c r="I2760" s="325" t="s">
        <v>14</v>
      </c>
      <c r="J2760" s="325" t="str">
        <f t="shared" si="86"/>
        <v>CharSouthamptonRoleCase holderRoleCase holder</v>
      </c>
      <c r="K2760" s="325" t="s">
        <v>486</v>
      </c>
      <c r="L2760" s="325" t="s">
        <v>491</v>
      </c>
      <c r="M2760" s="325" t="str">
        <f t="shared" si="87"/>
        <v>RoleCase holder</v>
      </c>
      <c r="N2760" s="325">
        <v>122.3</v>
      </c>
      <c r="O2760" s="325">
        <v>67.7</v>
      </c>
      <c r="P2760" s="325">
        <v>134</v>
      </c>
      <c r="Q2760" s="325">
        <v>67.7</v>
      </c>
    </row>
    <row r="2761" spans="1:17" x14ac:dyDescent="0.25">
      <c r="A2761" s="325">
        <v>201718</v>
      </c>
      <c r="B2761" s="325" t="s">
        <v>144</v>
      </c>
      <c r="C2761" s="325" t="s">
        <v>123</v>
      </c>
      <c r="D2761" s="325" t="s">
        <v>38</v>
      </c>
      <c r="E2761" s="325" t="s">
        <v>138</v>
      </c>
      <c r="F2761" s="325" t="s">
        <v>23</v>
      </c>
      <c r="G2761" s="325">
        <v>852</v>
      </c>
      <c r="H2761" s="325" t="s">
        <v>327</v>
      </c>
      <c r="I2761" s="325" t="s">
        <v>14</v>
      </c>
      <c r="J2761" s="325" t="str">
        <f t="shared" si="86"/>
        <v>CharSouthamptonRoleQualified without casesRoleQualified without cases</v>
      </c>
      <c r="K2761" s="325" t="s">
        <v>486</v>
      </c>
      <c r="L2761" s="325" t="s">
        <v>492</v>
      </c>
      <c r="M2761" s="325" t="str">
        <f t="shared" si="87"/>
        <v>RoleQualified without cases</v>
      </c>
      <c r="N2761" s="325">
        <v>10.6</v>
      </c>
      <c r="O2761" s="325">
        <v>5.8</v>
      </c>
      <c r="P2761" s="325">
        <v>13</v>
      </c>
      <c r="Q2761" s="325">
        <v>6.6</v>
      </c>
    </row>
    <row r="2762" spans="1:17" x14ac:dyDescent="0.25">
      <c r="A2762" s="325">
        <v>201718</v>
      </c>
      <c r="B2762" s="325" t="s">
        <v>144</v>
      </c>
      <c r="C2762" s="325" t="s">
        <v>123</v>
      </c>
      <c r="D2762" s="325" t="s">
        <v>38</v>
      </c>
      <c r="E2762" s="325" t="s">
        <v>138</v>
      </c>
      <c r="F2762" s="325" t="s">
        <v>23</v>
      </c>
      <c r="G2762" s="325">
        <v>936</v>
      </c>
      <c r="H2762" s="325" t="s">
        <v>328</v>
      </c>
      <c r="I2762" s="325" t="s">
        <v>7</v>
      </c>
      <c r="J2762" s="325" t="str">
        <f t="shared" si="86"/>
        <v>CharSurreyRoleSenior managerRoleSenior manager</v>
      </c>
      <c r="K2762" s="325" t="s">
        <v>486</v>
      </c>
      <c r="L2762" s="325" t="s">
        <v>487</v>
      </c>
      <c r="M2762" s="325" t="str">
        <f t="shared" si="87"/>
        <v>RoleSenior manager</v>
      </c>
      <c r="N2762" s="325">
        <v>4</v>
      </c>
      <c r="O2762" s="325">
        <v>0.8</v>
      </c>
      <c r="P2762" s="325">
        <v>4</v>
      </c>
      <c r="Q2762" s="325">
        <v>0.8</v>
      </c>
    </row>
    <row r="2763" spans="1:17" x14ac:dyDescent="0.25">
      <c r="A2763" s="325">
        <v>201718</v>
      </c>
      <c r="B2763" s="325" t="s">
        <v>144</v>
      </c>
      <c r="C2763" s="325" t="s">
        <v>123</v>
      </c>
      <c r="D2763" s="325" t="s">
        <v>38</v>
      </c>
      <c r="E2763" s="325" t="s">
        <v>138</v>
      </c>
      <c r="F2763" s="325" t="s">
        <v>23</v>
      </c>
      <c r="G2763" s="325">
        <v>936</v>
      </c>
      <c r="H2763" s="325" t="s">
        <v>328</v>
      </c>
      <c r="I2763" s="325" t="s">
        <v>7</v>
      </c>
      <c r="J2763" s="325" t="str">
        <f t="shared" si="86"/>
        <v>CharSurreyRoleSenior practitionerRoleSenior practitioner</v>
      </c>
      <c r="K2763" s="325" t="s">
        <v>486</v>
      </c>
      <c r="L2763" s="325" t="s">
        <v>488</v>
      </c>
      <c r="M2763" s="325" t="str">
        <f t="shared" si="87"/>
        <v>RoleSenior practitioner</v>
      </c>
      <c r="N2763" s="325">
        <v>174.3</v>
      </c>
      <c r="O2763" s="325">
        <v>37</v>
      </c>
      <c r="P2763" s="325">
        <v>207</v>
      </c>
      <c r="Q2763" s="325">
        <v>38.799999999999997</v>
      </c>
    </row>
    <row r="2764" spans="1:17" x14ac:dyDescent="0.25">
      <c r="A2764" s="325">
        <v>201718</v>
      </c>
      <c r="B2764" s="325" t="s">
        <v>144</v>
      </c>
      <c r="C2764" s="325" t="s">
        <v>123</v>
      </c>
      <c r="D2764" s="325" t="s">
        <v>38</v>
      </c>
      <c r="E2764" s="325" t="s">
        <v>138</v>
      </c>
      <c r="F2764" s="325" t="s">
        <v>23</v>
      </c>
      <c r="G2764" s="325">
        <v>936</v>
      </c>
      <c r="H2764" s="325" t="s">
        <v>328</v>
      </c>
      <c r="I2764" s="325" t="s">
        <v>7</v>
      </c>
      <c r="J2764" s="325" t="str">
        <f t="shared" si="86"/>
        <v>CharSurreyRoleMiddle managerRoleMiddle manager</v>
      </c>
      <c r="K2764" s="325" t="s">
        <v>486</v>
      </c>
      <c r="L2764" s="325" t="s">
        <v>489</v>
      </c>
      <c r="M2764" s="325" t="str">
        <f t="shared" si="87"/>
        <v>RoleMiddle manager</v>
      </c>
      <c r="N2764" s="325">
        <v>36.200000000000003</v>
      </c>
      <c r="O2764" s="325">
        <v>7.7</v>
      </c>
      <c r="P2764" s="325">
        <v>37</v>
      </c>
      <c r="Q2764" s="325">
        <v>6.9</v>
      </c>
    </row>
    <row r="2765" spans="1:17" x14ac:dyDescent="0.25">
      <c r="A2765" s="325">
        <v>201718</v>
      </c>
      <c r="B2765" s="325" t="s">
        <v>144</v>
      </c>
      <c r="C2765" s="325" t="s">
        <v>123</v>
      </c>
      <c r="D2765" s="325" t="s">
        <v>38</v>
      </c>
      <c r="E2765" s="325" t="s">
        <v>138</v>
      </c>
      <c r="F2765" s="325" t="s">
        <v>23</v>
      </c>
      <c r="G2765" s="325">
        <v>936</v>
      </c>
      <c r="H2765" s="325" t="s">
        <v>328</v>
      </c>
      <c r="I2765" s="325" t="s">
        <v>7</v>
      </c>
      <c r="J2765" s="325" t="str">
        <f t="shared" si="86"/>
        <v>CharSurreyRoleFirst line managerRoleFirst line manager</v>
      </c>
      <c r="K2765" s="325" t="s">
        <v>486</v>
      </c>
      <c r="L2765" s="325" t="s">
        <v>490</v>
      </c>
      <c r="M2765" s="325" t="str">
        <f t="shared" si="87"/>
        <v>RoleFirst line manager</v>
      </c>
      <c r="N2765" s="325">
        <v>99.6</v>
      </c>
      <c r="O2765" s="325">
        <v>21.2</v>
      </c>
      <c r="P2765" s="325">
        <v>108</v>
      </c>
      <c r="Q2765" s="325">
        <v>20.3</v>
      </c>
    </row>
    <row r="2766" spans="1:17" x14ac:dyDescent="0.25">
      <c r="A2766" s="325">
        <v>201718</v>
      </c>
      <c r="B2766" s="325" t="s">
        <v>144</v>
      </c>
      <c r="C2766" s="325" t="s">
        <v>123</v>
      </c>
      <c r="D2766" s="325" t="s">
        <v>38</v>
      </c>
      <c r="E2766" s="325" t="s">
        <v>138</v>
      </c>
      <c r="F2766" s="325" t="s">
        <v>23</v>
      </c>
      <c r="G2766" s="325">
        <v>936</v>
      </c>
      <c r="H2766" s="325" t="s">
        <v>328</v>
      </c>
      <c r="I2766" s="325" t="s">
        <v>7</v>
      </c>
      <c r="J2766" s="325" t="str">
        <f t="shared" si="86"/>
        <v>CharSurreyRoleCase holderRoleCase holder</v>
      </c>
      <c r="K2766" s="325" t="s">
        <v>486</v>
      </c>
      <c r="L2766" s="325" t="s">
        <v>491</v>
      </c>
      <c r="M2766" s="325" t="str">
        <f t="shared" si="87"/>
        <v>RoleCase holder</v>
      </c>
      <c r="N2766" s="325">
        <v>122.4</v>
      </c>
      <c r="O2766" s="325">
        <v>26</v>
      </c>
      <c r="P2766" s="325">
        <v>133</v>
      </c>
      <c r="Q2766" s="325">
        <v>25</v>
      </c>
    </row>
    <row r="2767" spans="1:17" x14ac:dyDescent="0.25">
      <c r="A2767" s="325">
        <v>201718</v>
      </c>
      <c r="B2767" s="325" t="s">
        <v>144</v>
      </c>
      <c r="C2767" s="325" t="s">
        <v>123</v>
      </c>
      <c r="D2767" s="325" t="s">
        <v>38</v>
      </c>
      <c r="E2767" s="325" t="s">
        <v>138</v>
      </c>
      <c r="F2767" s="325" t="s">
        <v>23</v>
      </c>
      <c r="G2767" s="325">
        <v>936</v>
      </c>
      <c r="H2767" s="325" t="s">
        <v>328</v>
      </c>
      <c r="I2767" s="325" t="s">
        <v>7</v>
      </c>
      <c r="J2767" s="325" t="str">
        <f t="shared" si="86"/>
        <v>CharSurreyRoleQualified without casesRoleQualified without cases</v>
      </c>
      <c r="K2767" s="325" t="s">
        <v>486</v>
      </c>
      <c r="L2767" s="325" t="s">
        <v>492</v>
      </c>
      <c r="M2767" s="325" t="str">
        <f t="shared" si="87"/>
        <v>RoleQualified without cases</v>
      </c>
      <c r="N2767" s="325">
        <v>34.299999999999997</v>
      </c>
      <c r="O2767" s="325">
        <v>7.3</v>
      </c>
      <c r="P2767" s="325">
        <v>44</v>
      </c>
      <c r="Q2767" s="325">
        <v>8.3000000000000007</v>
      </c>
    </row>
    <row r="2768" spans="1:17" x14ac:dyDescent="0.25">
      <c r="A2768" s="325">
        <v>201718</v>
      </c>
      <c r="B2768" s="325" t="s">
        <v>144</v>
      </c>
      <c r="C2768" s="325" t="s">
        <v>123</v>
      </c>
      <c r="D2768" s="325" t="s">
        <v>38</v>
      </c>
      <c r="E2768" s="325" t="s">
        <v>138</v>
      </c>
      <c r="F2768" s="325" t="s">
        <v>23</v>
      </c>
      <c r="G2768" s="325">
        <v>869</v>
      </c>
      <c r="H2768" s="325" t="s">
        <v>329</v>
      </c>
      <c r="I2768" s="325" t="s">
        <v>15</v>
      </c>
      <c r="J2768" s="325" t="str">
        <f t="shared" si="86"/>
        <v>CharWest BerkshireRoleSenior managerRoleSenior manager</v>
      </c>
      <c r="K2768" s="325" t="s">
        <v>486</v>
      </c>
      <c r="L2768" s="325" t="s">
        <v>487</v>
      </c>
      <c r="M2768" s="325" t="str">
        <f t="shared" si="87"/>
        <v>RoleSenior manager</v>
      </c>
      <c r="N2768" s="325">
        <v>1</v>
      </c>
      <c r="O2768" s="325">
        <v>1.2</v>
      </c>
      <c r="P2768" s="325">
        <v>1</v>
      </c>
      <c r="Q2768" s="325">
        <v>1.2</v>
      </c>
    </row>
    <row r="2769" spans="1:17" x14ac:dyDescent="0.25">
      <c r="A2769" s="325">
        <v>201718</v>
      </c>
      <c r="B2769" s="325" t="s">
        <v>144</v>
      </c>
      <c r="C2769" s="325" t="s">
        <v>123</v>
      </c>
      <c r="D2769" s="325" t="s">
        <v>38</v>
      </c>
      <c r="E2769" s="325" t="s">
        <v>138</v>
      </c>
      <c r="F2769" s="325" t="s">
        <v>23</v>
      </c>
      <c r="G2769" s="325">
        <v>869</v>
      </c>
      <c r="H2769" s="325" t="s">
        <v>329</v>
      </c>
      <c r="I2769" s="325" t="s">
        <v>15</v>
      </c>
      <c r="J2769" s="325" t="str">
        <f t="shared" si="86"/>
        <v>CharWest BerkshireRoleSenior practitionerRoleSenior practitioner</v>
      </c>
      <c r="K2769" s="325" t="s">
        <v>486</v>
      </c>
      <c r="L2769" s="325" t="s">
        <v>488</v>
      </c>
      <c r="M2769" s="325" t="str">
        <f t="shared" si="87"/>
        <v>RoleSenior practitioner</v>
      </c>
      <c r="N2769" s="325">
        <v>19</v>
      </c>
      <c r="O2769" s="325">
        <v>23.5</v>
      </c>
      <c r="P2769" s="325">
        <v>19</v>
      </c>
      <c r="Q2769" s="325">
        <v>22.4</v>
      </c>
    </row>
    <row r="2770" spans="1:17" x14ac:dyDescent="0.25">
      <c r="A2770" s="325">
        <v>201718</v>
      </c>
      <c r="B2770" s="325" t="s">
        <v>144</v>
      </c>
      <c r="C2770" s="325" t="s">
        <v>123</v>
      </c>
      <c r="D2770" s="325" t="s">
        <v>38</v>
      </c>
      <c r="E2770" s="325" t="s">
        <v>138</v>
      </c>
      <c r="F2770" s="325" t="s">
        <v>23</v>
      </c>
      <c r="G2770" s="325">
        <v>869</v>
      </c>
      <c r="H2770" s="325" t="s">
        <v>329</v>
      </c>
      <c r="I2770" s="325" t="s">
        <v>15</v>
      </c>
      <c r="J2770" s="325" t="str">
        <f t="shared" si="86"/>
        <v>CharWest BerkshireRoleMiddle managerRoleMiddle manager</v>
      </c>
      <c r="K2770" s="325" t="s">
        <v>486</v>
      </c>
      <c r="L2770" s="325" t="s">
        <v>489</v>
      </c>
      <c r="M2770" s="325" t="str">
        <f t="shared" si="87"/>
        <v>RoleMiddle manager</v>
      </c>
      <c r="N2770" s="325">
        <v>6</v>
      </c>
      <c r="O2770" s="325">
        <v>7.4</v>
      </c>
      <c r="P2770" s="325">
        <v>6</v>
      </c>
      <c r="Q2770" s="325">
        <v>7.1</v>
      </c>
    </row>
    <row r="2771" spans="1:17" x14ac:dyDescent="0.25">
      <c r="A2771" s="325">
        <v>201718</v>
      </c>
      <c r="B2771" s="325" t="s">
        <v>144</v>
      </c>
      <c r="C2771" s="325" t="s">
        <v>123</v>
      </c>
      <c r="D2771" s="325" t="s">
        <v>38</v>
      </c>
      <c r="E2771" s="325" t="s">
        <v>138</v>
      </c>
      <c r="F2771" s="325" t="s">
        <v>23</v>
      </c>
      <c r="G2771" s="325">
        <v>869</v>
      </c>
      <c r="H2771" s="325" t="s">
        <v>329</v>
      </c>
      <c r="I2771" s="325" t="s">
        <v>15</v>
      </c>
      <c r="J2771" s="325" t="str">
        <f t="shared" si="86"/>
        <v>CharWest BerkshireRoleFirst line managerRoleFirst line manager</v>
      </c>
      <c r="K2771" s="325" t="s">
        <v>486</v>
      </c>
      <c r="L2771" s="325" t="s">
        <v>490</v>
      </c>
      <c r="M2771" s="325" t="str">
        <f t="shared" si="87"/>
        <v>RoleFirst line manager</v>
      </c>
      <c r="N2771" s="325">
        <v>11.8</v>
      </c>
      <c r="O2771" s="325">
        <v>14.6</v>
      </c>
      <c r="P2771" s="325">
        <v>12</v>
      </c>
      <c r="Q2771" s="325">
        <v>14.1</v>
      </c>
    </row>
    <row r="2772" spans="1:17" x14ac:dyDescent="0.25">
      <c r="A2772" s="325">
        <v>201718</v>
      </c>
      <c r="B2772" s="325" t="s">
        <v>144</v>
      </c>
      <c r="C2772" s="325" t="s">
        <v>123</v>
      </c>
      <c r="D2772" s="325" t="s">
        <v>38</v>
      </c>
      <c r="E2772" s="325" t="s">
        <v>138</v>
      </c>
      <c r="F2772" s="325" t="s">
        <v>23</v>
      </c>
      <c r="G2772" s="325">
        <v>869</v>
      </c>
      <c r="H2772" s="325" t="s">
        <v>329</v>
      </c>
      <c r="I2772" s="325" t="s">
        <v>15</v>
      </c>
      <c r="J2772" s="325" t="str">
        <f t="shared" si="86"/>
        <v>CharWest BerkshireRoleCase holderRoleCase holder</v>
      </c>
      <c r="K2772" s="325" t="s">
        <v>486</v>
      </c>
      <c r="L2772" s="325" t="s">
        <v>491</v>
      </c>
      <c r="M2772" s="325" t="str">
        <f t="shared" si="87"/>
        <v>RoleCase holder</v>
      </c>
      <c r="N2772" s="325">
        <v>31.9</v>
      </c>
      <c r="O2772" s="325">
        <v>39.5</v>
      </c>
      <c r="P2772" s="325">
        <v>35</v>
      </c>
      <c r="Q2772" s="325">
        <v>41.2</v>
      </c>
    </row>
    <row r="2773" spans="1:17" x14ac:dyDescent="0.25">
      <c r="A2773" s="325">
        <v>201718</v>
      </c>
      <c r="B2773" s="325" t="s">
        <v>144</v>
      </c>
      <c r="C2773" s="325" t="s">
        <v>123</v>
      </c>
      <c r="D2773" s="325" t="s">
        <v>38</v>
      </c>
      <c r="E2773" s="325" t="s">
        <v>138</v>
      </c>
      <c r="F2773" s="325" t="s">
        <v>23</v>
      </c>
      <c r="G2773" s="325">
        <v>869</v>
      </c>
      <c r="H2773" s="325" t="s">
        <v>329</v>
      </c>
      <c r="I2773" s="325" t="s">
        <v>15</v>
      </c>
      <c r="J2773" s="325" t="str">
        <f t="shared" si="86"/>
        <v>CharWest BerkshireRoleQualified without casesRoleQualified without cases</v>
      </c>
      <c r="K2773" s="325" t="s">
        <v>486</v>
      </c>
      <c r="L2773" s="325" t="s">
        <v>492</v>
      </c>
      <c r="M2773" s="325" t="str">
        <f t="shared" si="87"/>
        <v>RoleQualified without cases</v>
      </c>
      <c r="N2773" s="325">
        <v>11.1</v>
      </c>
      <c r="O2773" s="325">
        <v>13.7</v>
      </c>
      <c r="P2773" s="325">
        <v>12</v>
      </c>
      <c r="Q2773" s="325">
        <v>14.1</v>
      </c>
    </row>
    <row r="2774" spans="1:17" x14ac:dyDescent="0.25">
      <c r="A2774" s="325">
        <v>201718</v>
      </c>
      <c r="B2774" s="325" t="s">
        <v>144</v>
      </c>
      <c r="C2774" s="325" t="s">
        <v>123</v>
      </c>
      <c r="D2774" s="325" t="s">
        <v>38</v>
      </c>
      <c r="E2774" s="325" t="s">
        <v>138</v>
      </c>
      <c r="F2774" s="325" t="s">
        <v>23</v>
      </c>
      <c r="G2774" s="325">
        <v>938</v>
      </c>
      <c r="H2774" s="325" t="s">
        <v>330</v>
      </c>
      <c r="I2774" s="325" t="s">
        <v>5</v>
      </c>
      <c r="J2774" s="325" t="str">
        <f t="shared" si="86"/>
        <v>CharWest SussexRoleSenior managerRoleSenior manager</v>
      </c>
      <c r="K2774" s="325" t="s">
        <v>486</v>
      </c>
      <c r="L2774" s="325" t="s">
        <v>487</v>
      </c>
      <c r="M2774" s="325" t="str">
        <f t="shared" si="87"/>
        <v>RoleSenior manager</v>
      </c>
      <c r="N2774" s="325">
        <v>12.6</v>
      </c>
      <c r="O2774" s="325">
        <v>2.9</v>
      </c>
      <c r="P2774" s="325">
        <v>14</v>
      </c>
      <c r="Q2774" s="325">
        <v>3</v>
      </c>
    </row>
    <row r="2775" spans="1:17" x14ac:dyDescent="0.25">
      <c r="A2775" s="325">
        <v>201718</v>
      </c>
      <c r="B2775" s="325" t="s">
        <v>144</v>
      </c>
      <c r="C2775" s="325" t="s">
        <v>123</v>
      </c>
      <c r="D2775" s="325" t="s">
        <v>38</v>
      </c>
      <c r="E2775" s="325" t="s">
        <v>138</v>
      </c>
      <c r="F2775" s="325" t="s">
        <v>23</v>
      </c>
      <c r="G2775" s="325">
        <v>938</v>
      </c>
      <c r="H2775" s="325" t="s">
        <v>330</v>
      </c>
      <c r="I2775" s="325" t="s">
        <v>5</v>
      </c>
      <c r="J2775" s="325" t="str">
        <f t="shared" si="86"/>
        <v>CharWest SussexRoleSenior practitionerRoleSenior practitioner</v>
      </c>
      <c r="K2775" s="325" t="s">
        <v>486</v>
      </c>
      <c r="L2775" s="325" t="s">
        <v>488</v>
      </c>
      <c r="M2775" s="325" t="str">
        <f t="shared" si="87"/>
        <v>RoleSenior practitioner</v>
      </c>
      <c r="N2775" s="325">
        <v>0</v>
      </c>
      <c r="O2775" s="325">
        <v>0</v>
      </c>
      <c r="P2775" s="325">
        <v>0</v>
      </c>
      <c r="Q2775" s="325">
        <v>0</v>
      </c>
    </row>
    <row r="2776" spans="1:17" x14ac:dyDescent="0.25">
      <c r="A2776" s="325">
        <v>201718</v>
      </c>
      <c r="B2776" s="325" t="s">
        <v>144</v>
      </c>
      <c r="C2776" s="325" t="s">
        <v>123</v>
      </c>
      <c r="D2776" s="325" t="s">
        <v>38</v>
      </c>
      <c r="E2776" s="325" t="s">
        <v>138</v>
      </c>
      <c r="F2776" s="325" t="s">
        <v>23</v>
      </c>
      <c r="G2776" s="325">
        <v>938</v>
      </c>
      <c r="H2776" s="325" t="s">
        <v>330</v>
      </c>
      <c r="I2776" s="325" t="s">
        <v>5</v>
      </c>
      <c r="J2776" s="325" t="str">
        <f t="shared" si="86"/>
        <v>CharWest SussexRoleMiddle managerRoleMiddle manager</v>
      </c>
      <c r="K2776" s="325" t="s">
        <v>486</v>
      </c>
      <c r="L2776" s="325" t="s">
        <v>489</v>
      </c>
      <c r="M2776" s="325" t="str">
        <f t="shared" si="87"/>
        <v>RoleMiddle manager</v>
      </c>
      <c r="N2776" s="325">
        <v>18.7</v>
      </c>
      <c r="O2776" s="325">
        <v>4.3</v>
      </c>
      <c r="P2776" s="325">
        <v>19</v>
      </c>
      <c r="Q2776" s="325">
        <v>4</v>
      </c>
    </row>
    <row r="2777" spans="1:17" x14ac:dyDescent="0.25">
      <c r="A2777" s="325">
        <v>201718</v>
      </c>
      <c r="B2777" s="325" t="s">
        <v>144</v>
      </c>
      <c r="C2777" s="325" t="s">
        <v>123</v>
      </c>
      <c r="D2777" s="325" t="s">
        <v>38</v>
      </c>
      <c r="E2777" s="325" t="s">
        <v>138</v>
      </c>
      <c r="F2777" s="325" t="s">
        <v>23</v>
      </c>
      <c r="G2777" s="325">
        <v>938</v>
      </c>
      <c r="H2777" s="325" t="s">
        <v>330</v>
      </c>
      <c r="I2777" s="325" t="s">
        <v>5</v>
      </c>
      <c r="J2777" s="325" t="str">
        <f t="shared" si="86"/>
        <v>CharWest SussexRoleFirst line managerRoleFirst line manager</v>
      </c>
      <c r="K2777" s="325" t="s">
        <v>486</v>
      </c>
      <c r="L2777" s="325" t="s">
        <v>490</v>
      </c>
      <c r="M2777" s="325" t="str">
        <f t="shared" si="87"/>
        <v>RoleFirst line manager</v>
      </c>
      <c r="N2777" s="325">
        <v>69.400000000000006</v>
      </c>
      <c r="O2777" s="325">
        <v>16</v>
      </c>
      <c r="P2777" s="325">
        <v>73</v>
      </c>
      <c r="Q2777" s="325">
        <v>15.5</v>
      </c>
    </row>
    <row r="2778" spans="1:17" x14ac:dyDescent="0.25">
      <c r="A2778" s="325">
        <v>201718</v>
      </c>
      <c r="B2778" s="325" t="s">
        <v>144</v>
      </c>
      <c r="C2778" s="325" t="s">
        <v>123</v>
      </c>
      <c r="D2778" s="325" t="s">
        <v>38</v>
      </c>
      <c r="E2778" s="325" t="s">
        <v>138</v>
      </c>
      <c r="F2778" s="325" t="s">
        <v>23</v>
      </c>
      <c r="G2778" s="325">
        <v>938</v>
      </c>
      <c r="H2778" s="325" t="s">
        <v>330</v>
      </c>
      <c r="I2778" s="325" t="s">
        <v>5</v>
      </c>
      <c r="J2778" s="325" t="str">
        <f t="shared" si="86"/>
        <v>CharWest SussexRoleCase holderRoleCase holder</v>
      </c>
      <c r="K2778" s="325" t="s">
        <v>486</v>
      </c>
      <c r="L2778" s="325" t="s">
        <v>491</v>
      </c>
      <c r="M2778" s="325" t="str">
        <f t="shared" si="87"/>
        <v>RoleCase holder</v>
      </c>
      <c r="N2778" s="325">
        <v>270.60000000000002</v>
      </c>
      <c r="O2778" s="325">
        <v>62.4</v>
      </c>
      <c r="P2778" s="325">
        <v>295</v>
      </c>
      <c r="Q2778" s="325">
        <v>62.8</v>
      </c>
    </row>
    <row r="2779" spans="1:17" x14ac:dyDescent="0.25">
      <c r="A2779" s="325">
        <v>201718</v>
      </c>
      <c r="B2779" s="325" t="s">
        <v>144</v>
      </c>
      <c r="C2779" s="325" t="s">
        <v>123</v>
      </c>
      <c r="D2779" s="325" t="s">
        <v>38</v>
      </c>
      <c r="E2779" s="325" t="s">
        <v>138</v>
      </c>
      <c r="F2779" s="325" t="s">
        <v>23</v>
      </c>
      <c r="G2779" s="325">
        <v>938</v>
      </c>
      <c r="H2779" s="325" t="s">
        <v>330</v>
      </c>
      <c r="I2779" s="325" t="s">
        <v>5</v>
      </c>
      <c r="J2779" s="325" t="str">
        <f t="shared" si="86"/>
        <v>CharWest SussexRoleQualified without casesRoleQualified without cases</v>
      </c>
      <c r="K2779" s="325" t="s">
        <v>486</v>
      </c>
      <c r="L2779" s="325" t="s">
        <v>492</v>
      </c>
      <c r="M2779" s="325" t="str">
        <f t="shared" si="87"/>
        <v>RoleQualified without cases</v>
      </c>
      <c r="N2779" s="325">
        <v>62.1</v>
      </c>
      <c r="O2779" s="325">
        <v>14.3</v>
      </c>
      <c r="P2779" s="325">
        <v>69</v>
      </c>
      <c r="Q2779" s="325">
        <v>14.7</v>
      </c>
    </row>
    <row r="2780" spans="1:17" x14ac:dyDescent="0.25">
      <c r="A2780" s="325">
        <v>201718</v>
      </c>
      <c r="B2780" s="325" t="s">
        <v>144</v>
      </c>
      <c r="C2780" s="325" t="s">
        <v>123</v>
      </c>
      <c r="D2780" s="325" t="s">
        <v>38</v>
      </c>
      <c r="E2780" s="325" t="s">
        <v>138</v>
      </c>
      <c r="F2780" s="325" t="s">
        <v>23</v>
      </c>
      <c r="G2780" s="325">
        <v>868</v>
      </c>
      <c r="H2780" s="325" t="s">
        <v>331</v>
      </c>
      <c r="I2780" s="325" t="s">
        <v>332</v>
      </c>
      <c r="J2780" s="325" t="str">
        <f t="shared" si="86"/>
        <v>CharWindsor and MaidenheadRoleSenior managerRoleSenior manager</v>
      </c>
      <c r="K2780" s="325" t="s">
        <v>486</v>
      </c>
      <c r="L2780" s="325" t="s">
        <v>487</v>
      </c>
      <c r="M2780" s="325" t="str">
        <f t="shared" si="87"/>
        <v>RoleSenior manager</v>
      </c>
      <c r="N2780" s="325">
        <v>2</v>
      </c>
      <c r="O2780" s="325">
        <v>5</v>
      </c>
      <c r="P2780" s="325">
        <v>2</v>
      </c>
      <c r="Q2780" s="325">
        <v>4.8</v>
      </c>
    </row>
    <row r="2781" spans="1:17" x14ac:dyDescent="0.25">
      <c r="A2781" s="325">
        <v>201718</v>
      </c>
      <c r="B2781" s="325" t="s">
        <v>144</v>
      </c>
      <c r="C2781" s="325" t="s">
        <v>123</v>
      </c>
      <c r="D2781" s="325" t="s">
        <v>38</v>
      </c>
      <c r="E2781" s="325" t="s">
        <v>138</v>
      </c>
      <c r="F2781" s="325" t="s">
        <v>23</v>
      </c>
      <c r="G2781" s="325">
        <v>868</v>
      </c>
      <c r="H2781" s="325" t="s">
        <v>331</v>
      </c>
      <c r="I2781" s="325" t="s">
        <v>332</v>
      </c>
      <c r="J2781" s="325" t="str">
        <f t="shared" si="86"/>
        <v>CharWindsor and MaidenheadRoleSenior practitionerRoleSenior practitioner</v>
      </c>
      <c r="K2781" s="325" t="s">
        <v>486</v>
      </c>
      <c r="L2781" s="325" t="s">
        <v>488</v>
      </c>
      <c r="M2781" s="325" t="str">
        <f t="shared" si="87"/>
        <v>RoleSenior practitioner</v>
      </c>
      <c r="N2781" s="325">
        <v>4.0999999999999996</v>
      </c>
      <c r="O2781" s="325">
        <v>10.199999999999999</v>
      </c>
      <c r="P2781" s="325">
        <v>5</v>
      </c>
      <c r="Q2781" s="325">
        <v>11.9</v>
      </c>
    </row>
    <row r="2782" spans="1:17" x14ac:dyDescent="0.25">
      <c r="A2782" s="325">
        <v>201718</v>
      </c>
      <c r="B2782" s="325" t="s">
        <v>144</v>
      </c>
      <c r="C2782" s="325" t="s">
        <v>123</v>
      </c>
      <c r="D2782" s="325" t="s">
        <v>38</v>
      </c>
      <c r="E2782" s="325" t="s">
        <v>138</v>
      </c>
      <c r="F2782" s="325" t="s">
        <v>23</v>
      </c>
      <c r="G2782" s="325">
        <v>868</v>
      </c>
      <c r="H2782" s="325" t="s">
        <v>331</v>
      </c>
      <c r="I2782" s="325" t="s">
        <v>332</v>
      </c>
      <c r="J2782" s="325" t="str">
        <f t="shared" si="86"/>
        <v>CharWindsor and MaidenheadRoleMiddle managerRoleMiddle manager</v>
      </c>
      <c r="K2782" s="325" t="s">
        <v>486</v>
      </c>
      <c r="L2782" s="325" t="s">
        <v>489</v>
      </c>
      <c r="M2782" s="325" t="str">
        <f t="shared" si="87"/>
        <v>RoleMiddle manager</v>
      </c>
      <c r="N2782" s="325">
        <v>5</v>
      </c>
      <c r="O2782" s="325">
        <v>12.4</v>
      </c>
      <c r="P2782" s="325">
        <v>5</v>
      </c>
      <c r="Q2782" s="325">
        <v>11.9</v>
      </c>
    </row>
    <row r="2783" spans="1:17" x14ac:dyDescent="0.25">
      <c r="A2783" s="325">
        <v>201718</v>
      </c>
      <c r="B2783" s="325" t="s">
        <v>144</v>
      </c>
      <c r="C2783" s="325" t="s">
        <v>123</v>
      </c>
      <c r="D2783" s="325" t="s">
        <v>38</v>
      </c>
      <c r="E2783" s="325" t="s">
        <v>138</v>
      </c>
      <c r="F2783" s="325" t="s">
        <v>23</v>
      </c>
      <c r="G2783" s="325">
        <v>868</v>
      </c>
      <c r="H2783" s="325" t="s">
        <v>331</v>
      </c>
      <c r="I2783" s="325" t="s">
        <v>332</v>
      </c>
      <c r="J2783" s="325" t="str">
        <f t="shared" si="86"/>
        <v>CharWindsor and MaidenheadRoleFirst line managerRoleFirst line manager</v>
      </c>
      <c r="K2783" s="325" t="s">
        <v>486</v>
      </c>
      <c r="L2783" s="325" t="s">
        <v>490</v>
      </c>
      <c r="M2783" s="325" t="str">
        <f t="shared" si="87"/>
        <v>RoleFirst line manager</v>
      </c>
      <c r="N2783" s="325">
        <v>8.8000000000000007</v>
      </c>
      <c r="O2783" s="325">
        <v>21.9</v>
      </c>
      <c r="P2783" s="325">
        <v>9</v>
      </c>
      <c r="Q2783" s="325">
        <v>21.4</v>
      </c>
    </row>
    <row r="2784" spans="1:17" x14ac:dyDescent="0.25">
      <c r="A2784" s="325">
        <v>201718</v>
      </c>
      <c r="B2784" s="325" t="s">
        <v>144</v>
      </c>
      <c r="C2784" s="325" t="s">
        <v>123</v>
      </c>
      <c r="D2784" s="325" t="s">
        <v>38</v>
      </c>
      <c r="E2784" s="325" t="s">
        <v>138</v>
      </c>
      <c r="F2784" s="325" t="s">
        <v>23</v>
      </c>
      <c r="G2784" s="325">
        <v>868</v>
      </c>
      <c r="H2784" s="325" t="s">
        <v>331</v>
      </c>
      <c r="I2784" s="325" t="s">
        <v>332</v>
      </c>
      <c r="J2784" s="325" t="str">
        <f t="shared" si="86"/>
        <v>CharWindsor and MaidenheadRoleCase holderRoleCase holder</v>
      </c>
      <c r="K2784" s="325" t="s">
        <v>486</v>
      </c>
      <c r="L2784" s="325" t="s">
        <v>491</v>
      </c>
      <c r="M2784" s="325" t="str">
        <f t="shared" si="87"/>
        <v>RoleCase holder</v>
      </c>
      <c r="N2784" s="325">
        <v>20.3</v>
      </c>
      <c r="O2784" s="325">
        <v>50.5</v>
      </c>
      <c r="P2784" s="325">
        <v>21</v>
      </c>
      <c r="Q2784" s="325">
        <v>50</v>
      </c>
    </row>
    <row r="2785" spans="1:17" x14ac:dyDescent="0.25">
      <c r="A2785" s="325">
        <v>201718</v>
      </c>
      <c r="B2785" s="325" t="s">
        <v>144</v>
      </c>
      <c r="C2785" s="325" t="s">
        <v>123</v>
      </c>
      <c r="D2785" s="325" t="s">
        <v>38</v>
      </c>
      <c r="E2785" s="325" t="s">
        <v>138</v>
      </c>
      <c r="F2785" s="325" t="s">
        <v>23</v>
      </c>
      <c r="G2785" s="325">
        <v>868</v>
      </c>
      <c r="H2785" s="325" t="s">
        <v>331</v>
      </c>
      <c r="I2785" s="325" t="s">
        <v>332</v>
      </c>
      <c r="J2785" s="325" t="str">
        <f t="shared" si="86"/>
        <v>CharWindsor and MaidenheadRoleQualified without casesRoleQualified without cases</v>
      </c>
      <c r="K2785" s="325" t="s">
        <v>486</v>
      </c>
      <c r="L2785" s="325" t="s">
        <v>492</v>
      </c>
      <c r="M2785" s="325" t="str">
        <f t="shared" si="87"/>
        <v>RoleQualified without cases</v>
      </c>
      <c r="N2785" s="325">
        <v>0</v>
      </c>
      <c r="O2785" s="325">
        <v>0</v>
      </c>
      <c r="P2785" s="325">
        <v>0</v>
      </c>
      <c r="Q2785" s="325">
        <v>0</v>
      </c>
    </row>
    <row r="2786" spans="1:17" x14ac:dyDescent="0.25">
      <c r="A2786" s="325">
        <v>201718</v>
      </c>
      <c r="B2786" s="325" t="s">
        <v>144</v>
      </c>
      <c r="C2786" s="325" t="s">
        <v>123</v>
      </c>
      <c r="D2786" s="325" t="s">
        <v>38</v>
      </c>
      <c r="E2786" s="325" t="s">
        <v>138</v>
      </c>
      <c r="F2786" s="325" t="s">
        <v>23</v>
      </c>
      <c r="G2786" s="325">
        <v>872</v>
      </c>
      <c r="H2786" s="325" t="s">
        <v>333</v>
      </c>
      <c r="I2786" s="325" t="s">
        <v>16</v>
      </c>
      <c r="J2786" s="325" t="str">
        <f t="shared" si="86"/>
        <v>CharWokinghamRoleSenior managerRoleSenior manager</v>
      </c>
      <c r="K2786" s="325" t="s">
        <v>486</v>
      </c>
      <c r="L2786" s="325" t="s">
        <v>487</v>
      </c>
      <c r="M2786" s="325" t="str">
        <f t="shared" si="87"/>
        <v>RoleSenior manager</v>
      </c>
      <c r="N2786" s="325">
        <v>1</v>
      </c>
      <c r="O2786" s="325">
        <v>1.9</v>
      </c>
      <c r="P2786" s="325">
        <v>1</v>
      </c>
      <c r="Q2786" s="325">
        <v>1.8</v>
      </c>
    </row>
    <row r="2787" spans="1:17" x14ac:dyDescent="0.25">
      <c r="A2787" s="325">
        <v>201718</v>
      </c>
      <c r="B2787" s="325" t="s">
        <v>144</v>
      </c>
      <c r="C2787" s="325" t="s">
        <v>123</v>
      </c>
      <c r="D2787" s="325" t="s">
        <v>38</v>
      </c>
      <c r="E2787" s="325" t="s">
        <v>138</v>
      </c>
      <c r="F2787" s="325" t="s">
        <v>23</v>
      </c>
      <c r="G2787" s="325">
        <v>872</v>
      </c>
      <c r="H2787" s="325" t="s">
        <v>333</v>
      </c>
      <c r="I2787" s="325" t="s">
        <v>16</v>
      </c>
      <c r="J2787" s="325" t="str">
        <f t="shared" si="86"/>
        <v>CharWokinghamRoleSenior practitionerRoleSenior practitioner</v>
      </c>
      <c r="K2787" s="325" t="s">
        <v>486</v>
      </c>
      <c r="L2787" s="325" t="s">
        <v>488</v>
      </c>
      <c r="M2787" s="325" t="str">
        <f t="shared" si="87"/>
        <v>RoleSenior practitioner</v>
      </c>
      <c r="N2787" s="325">
        <v>14.5</v>
      </c>
      <c r="O2787" s="325">
        <v>27.1</v>
      </c>
      <c r="P2787" s="325">
        <v>15</v>
      </c>
      <c r="Q2787" s="325">
        <v>26.3</v>
      </c>
    </row>
    <row r="2788" spans="1:17" x14ac:dyDescent="0.25">
      <c r="A2788" s="325">
        <v>201718</v>
      </c>
      <c r="B2788" s="325" t="s">
        <v>144</v>
      </c>
      <c r="C2788" s="325" t="s">
        <v>123</v>
      </c>
      <c r="D2788" s="325" t="s">
        <v>38</v>
      </c>
      <c r="E2788" s="325" t="s">
        <v>138</v>
      </c>
      <c r="F2788" s="325" t="s">
        <v>23</v>
      </c>
      <c r="G2788" s="325">
        <v>872</v>
      </c>
      <c r="H2788" s="325" t="s">
        <v>333</v>
      </c>
      <c r="I2788" s="325" t="s">
        <v>16</v>
      </c>
      <c r="J2788" s="325" t="str">
        <f t="shared" si="86"/>
        <v>CharWokinghamRoleMiddle managerRoleMiddle manager</v>
      </c>
      <c r="K2788" s="325" t="s">
        <v>486</v>
      </c>
      <c r="L2788" s="325" t="s">
        <v>489</v>
      </c>
      <c r="M2788" s="325" t="str">
        <f t="shared" si="87"/>
        <v>RoleMiddle manager</v>
      </c>
      <c r="N2788" s="325">
        <v>1</v>
      </c>
      <c r="O2788" s="325">
        <v>1.9</v>
      </c>
      <c r="P2788" s="325">
        <v>1</v>
      </c>
      <c r="Q2788" s="325">
        <v>1.8</v>
      </c>
    </row>
    <row r="2789" spans="1:17" x14ac:dyDescent="0.25">
      <c r="A2789" s="325">
        <v>201718</v>
      </c>
      <c r="B2789" s="325" t="s">
        <v>144</v>
      </c>
      <c r="C2789" s="325" t="s">
        <v>123</v>
      </c>
      <c r="D2789" s="325" t="s">
        <v>38</v>
      </c>
      <c r="E2789" s="325" t="s">
        <v>138</v>
      </c>
      <c r="F2789" s="325" t="s">
        <v>23</v>
      </c>
      <c r="G2789" s="325">
        <v>872</v>
      </c>
      <c r="H2789" s="325" t="s">
        <v>333</v>
      </c>
      <c r="I2789" s="325" t="s">
        <v>16</v>
      </c>
      <c r="J2789" s="325" t="str">
        <f t="shared" si="86"/>
        <v>CharWokinghamRoleFirst line managerRoleFirst line manager</v>
      </c>
      <c r="K2789" s="325" t="s">
        <v>486</v>
      </c>
      <c r="L2789" s="325" t="s">
        <v>490</v>
      </c>
      <c r="M2789" s="325" t="str">
        <f t="shared" si="87"/>
        <v>RoleFirst line manager</v>
      </c>
      <c r="N2789" s="325">
        <v>5.6</v>
      </c>
      <c r="O2789" s="325">
        <v>10.4</v>
      </c>
      <c r="P2789" s="325">
        <v>6</v>
      </c>
      <c r="Q2789" s="325">
        <v>10.5</v>
      </c>
    </row>
    <row r="2790" spans="1:17" x14ac:dyDescent="0.25">
      <c r="A2790" s="325">
        <v>201718</v>
      </c>
      <c r="B2790" s="325" t="s">
        <v>144</v>
      </c>
      <c r="C2790" s="325" t="s">
        <v>123</v>
      </c>
      <c r="D2790" s="325" t="s">
        <v>38</v>
      </c>
      <c r="E2790" s="325" t="s">
        <v>138</v>
      </c>
      <c r="F2790" s="325" t="s">
        <v>23</v>
      </c>
      <c r="G2790" s="325">
        <v>872</v>
      </c>
      <c r="H2790" s="325" t="s">
        <v>333</v>
      </c>
      <c r="I2790" s="325" t="s">
        <v>16</v>
      </c>
      <c r="J2790" s="325" t="str">
        <f t="shared" si="86"/>
        <v>CharWokinghamRoleCase holderRoleCase holder</v>
      </c>
      <c r="K2790" s="325" t="s">
        <v>486</v>
      </c>
      <c r="L2790" s="325" t="s">
        <v>491</v>
      </c>
      <c r="M2790" s="325" t="str">
        <f t="shared" si="87"/>
        <v>RoleCase holder</v>
      </c>
      <c r="N2790" s="325">
        <v>26.3</v>
      </c>
      <c r="O2790" s="325">
        <v>49</v>
      </c>
      <c r="P2790" s="325">
        <v>28</v>
      </c>
      <c r="Q2790" s="325">
        <v>49.1</v>
      </c>
    </row>
    <row r="2791" spans="1:17" x14ac:dyDescent="0.25">
      <c r="A2791" s="325">
        <v>201718</v>
      </c>
      <c r="B2791" s="325" t="s">
        <v>144</v>
      </c>
      <c r="C2791" s="325" t="s">
        <v>123</v>
      </c>
      <c r="D2791" s="325" t="s">
        <v>38</v>
      </c>
      <c r="E2791" s="325" t="s">
        <v>138</v>
      </c>
      <c r="F2791" s="325" t="s">
        <v>23</v>
      </c>
      <c r="G2791" s="325">
        <v>872</v>
      </c>
      <c r="H2791" s="325" t="s">
        <v>333</v>
      </c>
      <c r="I2791" s="325" t="s">
        <v>16</v>
      </c>
      <c r="J2791" s="325" t="str">
        <f t="shared" si="86"/>
        <v>CharWokinghamRoleQualified without casesRoleQualified without cases</v>
      </c>
      <c r="K2791" s="325" t="s">
        <v>486</v>
      </c>
      <c r="L2791" s="325" t="s">
        <v>492</v>
      </c>
      <c r="M2791" s="325" t="str">
        <f t="shared" si="87"/>
        <v>RoleQualified without cases</v>
      </c>
      <c r="N2791" s="325">
        <v>5.3</v>
      </c>
      <c r="O2791" s="325">
        <v>9.8000000000000007</v>
      </c>
      <c r="P2791" s="325">
        <v>6</v>
      </c>
      <c r="Q2791" s="325">
        <v>10.5</v>
      </c>
    </row>
    <row r="2792" spans="1:17" x14ac:dyDescent="0.25">
      <c r="A2792" s="325">
        <v>201718</v>
      </c>
      <c r="B2792" s="325" t="s">
        <v>144</v>
      </c>
      <c r="C2792" s="325" t="s">
        <v>123</v>
      </c>
      <c r="D2792" s="325" t="s">
        <v>38</v>
      </c>
      <c r="E2792" s="325" t="s">
        <v>139</v>
      </c>
      <c r="F2792" s="325" t="s">
        <v>43</v>
      </c>
      <c r="G2792" s="325">
        <v>800</v>
      </c>
      <c r="H2792" s="325" t="s">
        <v>334</v>
      </c>
      <c r="I2792" s="325" t="s">
        <v>335</v>
      </c>
      <c r="J2792" s="325" t="str">
        <f t="shared" si="86"/>
        <v>CharBath and North East SomersetRoleSenior managerRoleSenior manager</v>
      </c>
      <c r="K2792" s="325" t="s">
        <v>486</v>
      </c>
      <c r="L2792" s="325" t="s">
        <v>487</v>
      </c>
      <c r="M2792" s="325" t="str">
        <f t="shared" si="87"/>
        <v>RoleSenior manager</v>
      </c>
      <c r="N2792" s="325">
        <v>1</v>
      </c>
      <c r="O2792" s="325">
        <v>1.1000000000000001</v>
      </c>
      <c r="P2792" s="325">
        <v>1</v>
      </c>
      <c r="Q2792" s="325">
        <v>0.9</v>
      </c>
    </row>
    <row r="2793" spans="1:17" x14ac:dyDescent="0.25">
      <c r="A2793" s="325">
        <v>201718</v>
      </c>
      <c r="B2793" s="325" t="s">
        <v>144</v>
      </c>
      <c r="C2793" s="325" t="s">
        <v>123</v>
      </c>
      <c r="D2793" s="325" t="s">
        <v>38</v>
      </c>
      <c r="E2793" s="325" t="s">
        <v>139</v>
      </c>
      <c r="F2793" s="325" t="s">
        <v>43</v>
      </c>
      <c r="G2793" s="325">
        <v>800</v>
      </c>
      <c r="H2793" s="325" t="s">
        <v>334</v>
      </c>
      <c r="I2793" s="325" t="s">
        <v>335</v>
      </c>
      <c r="J2793" s="325" t="str">
        <f t="shared" si="86"/>
        <v>CharBath and North East SomersetRoleSenior practitionerRoleSenior practitioner</v>
      </c>
      <c r="K2793" s="325" t="s">
        <v>486</v>
      </c>
      <c r="L2793" s="325" t="s">
        <v>488</v>
      </c>
      <c r="M2793" s="325" t="str">
        <f t="shared" si="87"/>
        <v>RoleSenior practitioner</v>
      </c>
      <c r="N2793" s="325">
        <v>34.799999999999997</v>
      </c>
      <c r="O2793" s="325">
        <v>37.299999999999997</v>
      </c>
      <c r="P2793" s="325">
        <v>40</v>
      </c>
      <c r="Q2793" s="325">
        <v>37.4</v>
      </c>
    </row>
    <row r="2794" spans="1:17" x14ac:dyDescent="0.25">
      <c r="A2794" s="325">
        <v>201718</v>
      </c>
      <c r="B2794" s="325" t="s">
        <v>144</v>
      </c>
      <c r="C2794" s="325" t="s">
        <v>123</v>
      </c>
      <c r="D2794" s="325" t="s">
        <v>38</v>
      </c>
      <c r="E2794" s="325" t="s">
        <v>139</v>
      </c>
      <c r="F2794" s="325" t="s">
        <v>43</v>
      </c>
      <c r="G2794" s="325">
        <v>800</v>
      </c>
      <c r="H2794" s="325" t="s">
        <v>334</v>
      </c>
      <c r="I2794" s="325" t="s">
        <v>335</v>
      </c>
      <c r="J2794" s="325" t="str">
        <f t="shared" si="86"/>
        <v>CharBath and North East SomersetRoleMiddle managerRoleMiddle manager</v>
      </c>
      <c r="K2794" s="325" t="s">
        <v>486</v>
      </c>
      <c r="L2794" s="325" t="s">
        <v>489</v>
      </c>
      <c r="M2794" s="325" t="str">
        <f t="shared" si="87"/>
        <v>RoleMiddle manager</v>
      </c>
      <c r="N2794" s="325">
        <v>3.6</v>
      </c>
      <c r="O2794" s="325">
        <v>3.9</v>
      </c>
      <c r="P2794" s="325">
        <v>4</v>
      </c>
      <c r="Q2794" s="325">
        <v>3.7</v>
      </c>
    </row>
    <row r="2795" spans="1:17" x14ac:dyDescent="0.25">
      <c r="A2795" s="325">
        <v>201718</v>
      </c>
      <c r="B2795" s="325" t="s">
        <v>144</v>
      </c>
      <c r="C2795" s="325" t="s">
        <v>123</v>
      </c>
      <c r="D2795" s="325" t="s">
        <v>38</v>
      </c>
      <c r="E2795" s="325" t="s">
        <v>139</v>
      </c>
      <c r="F2795" s="325" t="s">
        <v>43</v>
      </c>
      <c r="G2795" s="325">
        <v>800</v>
      </c>
      <c r="H2795" s="325" t="s">
        <v>334</v>
      </c>
      <c r="I2795" s="325" t="s">
        <v>335</v>
      </c>
      <c r="J2795" s="325" t="str">
        <f t="shared" si="86"/>
        <v>CharBath and North East SomersetRoleFirst line managerRoleFirst line manager</v>
      </c>
      <c r="K2795" s="325" t="s">
        <v>486</v>
      </c>
      <c r="L2795" s="325" t="s">
        <v>490</v>
      </c>
      <c r="M2795" s="325" t="str">
        <f t="shared" si="87"/>
        <v>RoleFirst line manager</v>
      </c>
      <c r="N2795" s="325">
        <v>6.4</v>
      </c>
      <c r="O2795" s="325">
        <v>6.9</v>
      </c>
      <c r="P2795" s="325">
        <v>7</v>
      </c>
      <c r="Q2795" s="325">
        <v>6.5</v>
      </c>
    </row>
    <row r="2796" spans="1:17" x14ac:dyDescent="0.25">
      <c r="A2796" s="325">
        <v>201718</v>
      </c>
      <c r="B2796" s="325" t="s">
        <v>144</v>
      </c>
      <c r="C2796" s="325" t="s">
        <v>123</v>
      </c>
      <c r="D2796" s="325" t="s">
        <v>38</v>
      </c>
      <c r="E2796" s="325" t="s">
        <v>139</v>
      </c>
      <c r="F2796" s="325" t="s">
        <v>43</v>
      </c>
      <c r="G2796" s="325">
        <v>800</v>
      </c>
      <c r="H2796" s="325" t="s">
        <v>334</v>
      </c>
      <c r="I2796" s="325" t="s">
        <v>335</v>
      </c>
      <c r="J2796" s="325" t="str">
        <f t="shared" si="86"/>
        <v>CharBath and North East SomersetRoleCase holderRoleCase holder</v>
      </c>
      <c r="K2796" s="325" t="s">
        <v>486</v>
      </c>
      <c r="L2796" s="325" t="s">
        <v>491</v>
      </c>
      <c r="M2796" s="325" t="str">
        <f t="shared" si="87"/>
        <v>RoleCase holder</v>
      </c>
      <c r="N2796" s="325">
        <v>39.5</v>
      </c>
      <c r="O2796" s="325">
        <v>42.3</v>
      </c>
      <c r="P2796" s="325">
        <v>46</v>
      </c>
      <c r="Q2796" s="325">
        <v>43</v>
      </c>
    </row>
    <row r="2797" spans="1:17" x14ac:dyDescent="0.25">
      <c r="A2797" s="325">
        <v>201718</v>
      </c>
      <c r="B2797" s="325" t="s">
        <v>144</v>
      </c>
      <c r="C2797" s="325" t="s">
        <v>123</v>
      </c>
      <c r="D2797" s="325" t="s">
        <v>38</v>
      </c>
      <c r="E2797" s="325" t="s">
        <v>139</v>
      </c>
      <c r="F2797" s="325" t="s">
        <v>43</v>
      </c>
      <c r="G2797" s="325">
        <v>800</v>
      </c>
      <c r="H2797" s="325" t="s">
        <v>334</v>
      </c>
      <c r="I2797" s="325" t="s">
        <v>335</v>
      </c>
      <c r="J2797" s="325" t="str">
        <f t="shared" si="86"/>
        <v>CharBath and North East SomersetRoleQualified without casesRoleQualified without cases</v>
      </c>
      <c r="K2797" s="325" t="s">
        <v>486</v>
      </c>
      <c r="L2797" s="325" t="s">
        <v>492</v>
      </c>
      <c r="M2797" s="325" t="str">
        <f t="shared" si="87"/>
        <v>RoleQualified without cases</v>
      </c>
      <c r="N2797" s="325">
        <v>8</v>
      </c>
      <c r="O2797" s="325">
        <v>8.6</v>
      </c>
      <c r="P2797" s="325">
        <v>9</v>
      </c>
      <c r="Q2797" s="325">
        <v>8.4</v>
      </c>
    </row>
    <row r="2798" spans="1:17" x14ac:dyDescent="0.25">
      <c r="A2798" s="325">
        <v>201718</v>
      </c>
      <c r="B2798" s="325" t="s">
        <v>144</v>
      </c>
      <c r="C2798" s="325" t="s">
        <v>123</v>
      </c>
      <c r="D2798" s="325" t="s">
        <v>38</v>
      </c>
      <c r="E2798" s="325" t="s">
        <v>139</v>
      </c>
      <c r="F2798" s="325" t="s">
        <v>43</v>
      </c>
      <c r="G2798" s="325">
        <v>837</v>
      </c>
      <c r="H2798" s="325" t="s">
        <v>336</v>
      </c>
      <c r="I2798" s="325" t="s">
        <v>337</v>
      </c>
      <c r="J2798" s="325" t="str">
        <f t="shared" si="86"/>
        <v>CharBournemouthRoleSenior managerRoleSenior manager</v>
      </c>
      <c r="K2798" s="325" t="s">
        <v>486</v>
      </c>
      <c r="L2798" s="325" t="s">
        <v>487</v>
      </c>
      <c r="M2798" s="325" t="str">
        <f t="shared" si="87"/>
        <v>RoleSenior manager</v>
      </c>
      <c r="N2798" s="325">
        <v>6</v>
      </c>
      <c r="O2798" s="325">
        <v>4.0999999999999996</v>
      </c>
      <c r="P2798" s="325">
        <v>6</v>
      </c>
      <c r="Q2798" s="325">
        <v>3.7</v>
      </c>
    </row>
    <row r="2799" spans="1:17" x14ac:dyDescent="0.25">
      <c r="A2799" s="325">
        <v>201718</v>
      </c>
      <c r="B2799" s="325" t="s">
        <v>144</v>
      </c>
      <c r="C2799" s="325" t="s">
        <v>123</v>
      </c>
      <c r="D2799" s="325" t="s">
        <v>38</v>
      </c>
      <c r="E2799" s="325" t="s">
        <v>139</v>
      </c>
      <c r="F2799" s="325" t="s">
        <v>43</v>
      </c>
      <c r="G2799" s="325">
        <v>837</v>
      </c>
      <c r="H2799" s="325" t="s">
        <v>336</v>
      </c>
      <c r="I2799" s="325" t="s">
        <v>337</v>
      </c>
      <c r="J2799" s="325" t="str">
        <f t="shared" si="86"/>
        <v>CharBournemouthRoleSenior practitionerRoleSenior practitioner</v>
      </c>
      <c r="K2799" s="325" t="s">
        <v>486</v>
      </c>
      <c r="L2799" s="325" t="s">
        <v>488</v>
      </c>
      <c r="M2799" s="325" t="str">
        <f t="shared" si="87"/>
        <v>RoleSenior practitioner</v>
      </c>
      <c r="N2799" s="325">
        <v>18.600000000000001</v>
      </c>
      <c r="O2799" s="325">
        <v>12.7</v>
      </c>
      <c r="P2799" s="325">
        <v>23</v>
      </c>
      <c r="Q2799" s="325">
        <v>14.2</v>
      </c>
    </row>
    <row r="2800" spans="1:17" x14ac:dyDescent="0.25">
      <c r="A2800" s="325">
        <v>201718</v>
      </c>
      <c r="B2800" s="325" t="s">
        <v>144</v>
      </c>
      <c r="C2800" s="325" t="s">
        <v>123</v>
      </c>
      <c r="D2800" s="325" t="s">
        <v>38</v>
      </c>
      <c r="E2800" s="325" t="s">
        <v>139</v>
      </c>
      <c r="F2800" s="325" t="s">
        <v>43</v>
      </c>
      <c r="G2800" s="325">
        <v>837</v>
      </c>
      <c r="H2800" s="325" t="s">
        <v>336</v>
      </c>
      <c r="I2800" s="325" t="s">
        <v>337</v>
      </c>
      <c r="J2800" s="325" t="str">
        <f t="shared" si="86"/>
        <v>CharBournemouthRoleMiddle managerRoleMiddle manager</v>
      </c>
      <c r="K2800" s="325" t="s">
        <v>486</v>
      </c>
      <c r="L2800" s="325" t="s">
        <v>489</v>
      </c>
      <c r="M2800" s="325" t="str">
        <f t="shared" si="87"/>
        <v>RoleMiddle manager</v>
      </c>
      <c r="N2800" s="325">
        <v>17</v>
      </c>
      <c r="O2800" s="325">
        <v>11.6</v>
      </c>
      <c r="P2800" s="325">
        <v>18</v>
      </c>
      <c r="Q2800" s="325">
        <v>11.1</v>
      </c>
    </row>
    <row r="2801" spans="1:17" x14ac:dyDescent="0.25">
      <c r="A2801" s="325">
        <v>201718</v>
      </c>
      <c r="B2801" s="325" t="s">
        <v>144</v>
      </c>
      <c r="C2801" s="325" t="s">
        <v>123</v>
      </c>
      <c r="D2801" s="325" t="s">
        <v>38</v>
      </c>
      <c r="E2801" s="325" t="s">
        <v>139</v>
      </c>
      <c r="F2801" s="325" t="s">
        <v>43</v>
      </c>
      <c r="G2801" s="325">
        <v>837</v>
      </c>
      <c r="H2801" s="325" t="s">
        <v>336</v>
      </c>
      <c r="I2801" s="325" t="s">
        <v>337</v>
      </c>
      <c r="J2801" s="325" t="str">
        <f t="shared" si="86"/>
        <v>CharBournemouthRoleFirst line managerRoleFirst line manager</v>
      </c>
      <c r="K2801" s="325" t="s">
        <v>486</v>
      </c>
      <c r="L2801" s="325" t="s">
        <v>490</v>
      </c>
      <c r="M2801" s="325" t="str">
        <f t="shared" si="87"/>
        <v>RoleFirst line manager</v>
      </c>
      <c r="N2801" s="325">
        <v>21</v>
      </c>
      <c r="O2801" s="325">
        <v>14.3</v>
      </c>
      <c r="P2801" s="325">
        <v>23</v>
      </c>
      <c r="Q2801" s="325">
        <v>14.2</v>
      </c>
    </row>
    <row r="2802" spans="1:17" x14ac:dyDescent="0.25">
      <c r="A2802" s="325">
        <v>201718</v>
      </c>
      <c r="B2802" s="325" t="s">
        <v>144</v>
      </c>
      <c r="C2802" s="325" t="s">
        <v>123</v>
      </c>
      <c r="D2802" s="325" t="s">
        <v>38</v>
      </c>
      <c r="E2802" s="325" t="s">
        <v>139</v>
      </c>
      <c r="F2802" s="325" t="s">
        <v>43</v>
      </c>
      <c r="G2802" s="325">
        <v>837</v>
      </c>
      <c r="H2802" s="325" t="s">
        <v>336</v>
      </c>
      <c r="I2802" s="325" t="s">
        <v>337</v>
      </c>
      <c r="J2802" s="325" t="str">
        <f t="shared" si="86"/>
        <v>CharBournemouthRoleCase holderRoleCase holder</v>
      </c>
      <c r="K2802" s="325" t="s">
        <v>486</v>
      </c>
      <c r="L2802" s="325" t="s">
        <v>491</v>
      </c>
      <c r="M2802" s="325" t="str">
        <f t="shared" si="87"/>
        <v>RoleCase holder</v>
      </c>
      <c r="N2802" s="325">
        <v>61.8</v>
      </c>
      <c r="O2802" s="325">
        <v>42.2</v>
      </c>
      <c r="P2802" s="325">
        <v>66</v>
      </c>
      <c r="Q2802" s="325">
        <v>40.700000000000003</v>
      </c>
    </row>
    <row r="2803" spans="1:17" x14ac:dyDescent="0.25">
      <c r="A2803" s="325">
        <v>201718</v>
      </c>
      <c r="B2803" s="325" t="s">
        <v>144</v>
      </c>
      <c r="C2803" s="325" t="s">
        <v>123</v>
      </c>
      <c r="D2803" s="325" t="s">
        <v>38</v>
      </c>
      <c r="E2803" s="325" t="s">
        <v>139</v>
      </c>
      <c r="F2803" s="325" t="s">
        <v>43</v>
      </c>
      <c r="G2803" s="325">
        <v>837</v>
      </c>
      <c r="H2803" s="325" t="s">
        <v>336</v>
      </c>
      <c r="I2803" s="325" t="s">
        <v>337</v>
      </c>
      <c r="J2803" s="325" t="str">
        <f t="shared" si="86"/>
        <v>CharBournemouthRoleQualified without casesRoleQualified without cases</v>
      </c>
      <c r="K2803" s="325" t="s">
        <v>486</v>
      </c>
      <c r="L2803" s="325" t="s">
        <v>492</v>
      </c>
      <c r="M2803" s="325" t="str">
        <f t="shared" si="87"/>
        <v>RoleQualified without cases</v>
      </c>
      <c r="N2803" s="325">
        <v>22.2</v>
      </c>
      <c r="O2803" s="325">
        <v>15.1</v>
      </c>
      <c r="P2803" s="325">
        <v>26</v>
      </c>
      <c r="Q2803" s="325">
        <v>16</v>
      </c>
    </row>
    <row r="2804" spans="1:17" x14ac:dyDescent="0.25">
      <c r="A2804" s="325">
        <v>201718</v>
      </c>
      <c r="B2804" s="325" t="s">
        <v>144</v>
      </c>
      <c r="C2804" s="325" t="s">
        <v>123</v>
      </c>
      <c r="D2804" s="325" t="s">
        <v>38</v>
      </c>
      <c r="E2804" s="325" t="s">
        <v>139</v>
      </c>
      <c r="F2804" s="325" t="s">
        <v>43</v>
      </c>
      <c r="G2804" s="325">
        <v>801</v>
      </c>
      <c r="H2804" s="325" t="s">
        <v>338</v>
      </c>
      <c r="I2804" s="325" t="s">
        <v>339</v>
      </c>
      <c r="J2804" s="325" t="str">
        <f t="shared" si="86"/>
        <v>CharBristol City ofRoleSenior managerRoleSenior manager</v>
      </c>
      <c r="K2804" s="325" t="s">
        <v>486</v>
      </c>
      <c r="L2804" s="325" t="s">
        <v>487</v>
      </c>
      <c r="M2804" s="325" t="str">
        <f t="shared" si="87"/>
        <v>RoleSenior manager</v>
      </c>
      <c r="N2804" s="325">
        <v>9</v>
      </c>
      <c r="O2804" s="325">
        <v>3.3</v>
      </c>
      <c r="P2804" s="325">
        <v>9</v>
      </c>
      <c r="Q2804" s="325">
        <v>2.9</v>
      </c>
    </row>
    <row r="2805" spans="1:17" x14ac:dyDescent="0.25">
      <c r="A2805" s="325">
        <v>201718</v>
      </c>
      <c r="B2805" s="325" t="s">
        <v>144</v>
      </c>
      <c r="C2805" s="325" t="s">
        <v>123</v>
      </c>
      <c r="D2805" s="325" t="s">
        <v>38</v>
      </c>
      <c r="E2805" s="325" t="s">
        <v>139</v>
      </c>
      <c r="F2805" s="325" t="s">
        <v>43</v>
      </c>
      <c r="G2805" s="325">
        <v>801</v>
      </c>
      <c r="H2805" s="325" t="s">
        <v>338</v>
      </c>
      <c r="I2805" s="325" t="s">
        <v>339</v>
      </c>
      <c r="J2805" s="325" t="str">
        <f t="shared" si="86"/>
        <v>CharBristol City ofRoleSenior practitionerRoleSenior practitioner</v>
      </c>
      <c r="K2805" s="325" t="s">
        <v>486</v>
      </c>
      <c r="L2805" s="325" t="s">
        <v>488</v>
      </c>
      <c r="M2805" s="325" t="str">
        <f t="shared" si="87"/>
        <v>RoleSenior practitioner</v>
      </c>
      <c r="N2805" s="325">
        <v>12.6</v>
      </c>
      <c r="O2805" s="325">
        <v>4.7</v>
      </c>
      <c r="P2805" s="325">
        <v>16</v>
      </c>
      <c r="Q2805" s="325">
        <v>5.0999999999999996</v>
      </c>
    </row>
    <row r="2806" spans="1:17" x14ac:dyDescent="0.25">
      <c r="A2806" s="325">
        <v>201718</v>
      </c>
      <c r="B2806" s="325" t="s">
        <v>144</v>
      </c>
      <c r="C2806" s="325" t="s">
        <v>123</v>
      </c>
      <c r="D2806" s="325" t="s">
        <v>38</v>
      </c>
      <c r="E2806" s="325" t="s">
        <v>139</v>
      </c>
      <c r="F2806" s="325" t="s">
        <v>43</v>
      </c>
      <c r="G2806" s="325">
        <v>801</v>
      </c>
      <c r="H2806" s="325" t="s">
        <v>338</v>
      </c>
      <c r="I2806" s="325" t="s">
        <v>339</v>
      </c>
      <c r="J2806" s="325" t="str">
        <f t="shared" si="86"/>
        <v>CharBristol City ofRoleMiddle managerRoleMiddle manager</v>
      </c>
      <c r="K2806" s="325" t="s">
        <v>486</v>
      </c>
      <c r="L2806" s="325" t="s">
        <v>489</v>
      </c>
      <c r="M2806" s="325" t="str">
        <f t="shared" si="87"/>
        <v>RoleMiddle manager</v>
      </c>
      <c r="N2806" s="325">
        <v>9.1999999999999993</v>
      </c>
      <c r="O2806" s="325">
        <v>3.4</v>
      </c>
      <c r="P2806" s="325">
        <v>10</v>
      </c>
      <c r="Q2806" s="325">
        <v>3.2</v>
      </c>
    </row>
    <row r="2807" spans="1:17" x14ac:dyDescent="0.25">
      <c r="A2807" s="325">
        <v>201718</v>
      </c>
      <c r="B2807" s="325" t="s">
        <v>144</v>
      </c>
      <c r="C2807" s="325" t="s">
        <v>123</v>
      </c>
      <c r="D2807" s="325" t="s">
        <v>38</v>
      </c>
      <c r="E2807" s="325" t="s">
        <v>139</v>
      </c>
      <c r="F2807" s="325" t="s">
        <v>43</v>
      </c>
      <c r="G2807" s="325">
        <v>801</v>
      </c>
      <c r="H2807" s="325" t="s">
        <v>338</v>
      </c>
      <c r="I2807" s="325" t="s">
        <v>339</v>
      </c>
      <c r="J2807" s="325" t="str">
        <f t="shared" si="86"/>
        <v>CharBristol City ofRoleFirst line managerRoleFirst line manager</v>
      </c>
      <c r="K2807" s="325" t="s">
        <v>486</v>
      </c>
      <c r="L2807" s="325" t="s">
        <v>490</v>
      </c>
      <c r="M2807" s="325" t="str">
        <f t="shared" si="87"/>
        <v>RoleFirst line manager</v>
      </c>
      <c r="N2807" s="325">
        <v>55.1</v>
      </c>
      <c r="O2807" s="325">
        <v>20.5</v>
      </c>
      <c r="P2807" s="325">
        <v>61</v>
      </c>
      <c r="Q2807" s="325">
        <v>19.600000000000001</v>
      </c>
    </row>
    <row r="2808" spans="1:17" x14ac:dyDescent="0.25">
      <c r="A2808" s="325">
        <v>201718</v>
      </c>
      <c r="B2808" s="325" t="s">
        <v>144</v>
      </c>
      <c r="C2808" s="325" t="s">
        <v>123</v>
      </c>
      <c r="D2808" s="325" t="s">
        <v>38</v>
      </c>
      <c r="E2808" s="325" t="s">
        <v>139</v>
      </c>
      <c r="F2808" s="325" t="s">
        <v>43</v>
      </c>
      <c r="G2808" s="325">
        <v>801</v>
      </c>
      <c r="H2808" s="325" t="s">
        <v>338</v>
      </c>
      <c r="I2808" s="325" t="s">
        <v>339</v>
      </c>
      <c r="J2808" s="325" t="str">
        <f t="shared" si="86"/>
        <v>CharBristol City ofRoleCase holderRoleCase holder</v>
      </c>
      <c r="K2808" s="325" t="s">
        <v>486</v>
      </c>
      <c r="L2808" s="325" t="s">
        <v>491</v>
      </c>
      <c r="M2808" s="325" t="str">
        <f t="shared" si="87"/>
        <v>RoleCase holder</v>
      </c>
      <c r="N2808" s="325">
        <v>169.5</v>
      </c>
      <c r="O2808" s="325">
        <v>63.1</v>
      </c>
      <c r="P2808" s="325">
        <v>198</v>
      </c>
      <c r="Q2808" s="325">
        <v>63.7</v>
      </c>
    </row>
    <row r="2809" spans="1:17" x14ac:dyDescent="0.25">
      <c r="A2809" s="325">
        <v>201718</v>
      </c>
      <c r="B2809" s="325" t="s">
        <v>144</v>
      </c>
      <c r="C2809" s="325" t="s">
        <v>123</v>
      </c>
      <c r="D2809" s="325" t="s">
        <v>38</v>
      </c>
      <c r="E2809" s="325" t="s">
        <v>139</v>
      </c>
      <c r="F2809" s="325" t="s">
        <v>43</v>
      </c>
      <c r="G2809" s="325">
        <v>801</v>
      </c>
      <c r="H2809" s="325" t="s">
        <v>338</v>
      </c>
      <c r="I2809" s="325" t="s">
        <v>339</v>
      </c>
      <c r="J2809" s="325" t="str">
        <f t="shared" si="86"/>
        <v>CharBristol City ofRoleQualified without casesRoleQualified without cases</v>
      </c>
      <c r="K2809" s="325" t="s">
        <v>486</v>
      </c>
      <c r="L2809" s="325" t="s">
        <v>492</v>
      </c>
      <c r="M2809" s="325" t="str">
        <f t="shared" si="87"/>
        <v>RoleQualified without cases</v>
      </c>
      <c r="N2809" s="325">
        <v>13.3</v>
      </c>
      <c r="O2809" s="325">
        <v>4.9000000000000004</v>
      </c>
      <c r="P2809" s="325">
        <v>17</v>
      </c>
      <c r="Q2809" s="325">
        <v>5.5</v>
      </c>
    </row>
    <row r="2810" spans="1:17" x14ac:dyDescent="0.25">
      <c r="A2810" s="325">
        <v>201718</v>
      </c>
      <c r="B2810" s="325" t="s">
        <v>144</v>
      </c>
      <c r="C2810" s="325" t="s">
        <v>123</v>
      </c>
      <c r="D2810" s="325" t="s">
        <v>38</v>
      </c>
      <c r="E2810" s="325" t="s">
        <v>139</v>
      </c>
      <c r="F2810" s="325" t="s">
        <v>43</v>
      </c>
      <c r="G2810" s="325">
        <v>908</v>
      </c>
      <c r="H2810" s="325" t="s">
        <v>340</v>
      </c>
      <c r="I2810" s="325" t="s">
        <v>341</v>
      </c>
      <c r="J2810" s="325" t="str">
        <f t="shared" si="86"/>
        <v>CharCornwallRoleSenior managerRoleSenior manager</v>
      </c>
      <c r="K2810" s="325" t="s">
        <v>486</v>
      </c>
      <c r="L2810" s="325" t="s">
        <v>487</v>
      </c>
      <c r="M2810" s="325" t="str">
        <f t="shared" si="87"/>
        <v>RoleSenior manager</v>
      </c>
      <c r="N2810" s="325">
        <v>6</v>
      </c>
      <c r="O2810" s="325">
        <v>2.5</v>
      </c>
      <c r="P2810" s="325">
        <v>6</v>
      </c>
      <c r="Q2810" s="325">
        <v>2.2999999999999998</v>
      </c>
    </row>
    <row r="2811" spans="1:17" x14ac:dyDescent="0.25">
      <c r="A2811" s="325">
        <v>201718</v>
      </c>
      <c r="B2811" s="325" t="s">
        <v>144</v>
      </c>
      <c r="C2811" s="325" t="s">
        <v>123</v>
      </c>
      <c r="D2811" s="325" t="s">
        <v>38</v>
      </c>
      <c r="E2811" s="325" t="s">
        <v>139</v>
      </c>
      <c r="F2811" s="325" t="s">
        <v>43</v>
      </c>
      <c r="G2811" s="325">
        <v>908</v>
      </c>
      <c r="H2811" s="325" t="s">
        <v>340</v>
      </c>
      <c r="I2811" s="325" t="s">
        <v>341</v>
      </c>
      <c r="J2811" s="325" t="str">
        <f t="shared" si="86"/>
        <v>CharCornwallRoleSenior practitionerRoleSenior practitioner</v>
      </c>
      <c r="K2811" s="325" t="s">
        <v>486</v>
      </c>
      <c r="L2811" s="325" t="s">
        <v>488</v>
      </c>
      <c r="M2811" s="325" t="str">
        <f t="shared" si="87"/>
        <v>RoleSenior practitioner</v>
      </c>
      <c r="N2811" s="325">
        <v>40.4</v>
      </c>
      <c r="O2811" s="325">
        <v>16.899999999999999</v>
      </c>
      <c r="P2811" s="325">
        <v>46</v>
      </c>
      <c r="Q2811" s="325">
        <v>17.399999999999999</v>
      </c>
    </row>
    <row r="2812" spans="1:17" x14ac:dyDescent="0.25">
      <c r="A2812" s="325">
        <v>201718</v>
      </c>
      <c r="B2812" s="325" t="s">
        <v>144</v>
      </c>
      <c r="C2812" s="325" t="s">
        <v>123</v>
      </c>
      <c r="D2812" s="325" t="s">
        <v>38</v>
      </c>
      <c r="E2812" s="325" t="s">
        <v>139</v>
      </c>
      <c r="F2812" s="325" t="s">
        <v>43</v>
      </c>
      <c r="G2812" s="325">
        <v>908</v>
      </c>
      <c r="H2812" s="325" t="s">
        <v>340</v>
      </c>
      <c r="I2812" s="325" t="s">
        <v>341</v>
      </c>
      <c r="J2812" s="325" t="str">
        <f t="shared" si="86"/>
        <v>CharCornwallRoleMiddle managerRoleMiddle manager</v>
      </c>
      <c r="K2812" s="325" t="s">
        <v>486</v>
      </c>
      <c r="L2812" s="325" t="s">
        <v>489</v>
      </c>
      <c r="M2812" s="325" t="str">
        <f t="shared" si="87"/>
        <v>RoleMiddle manager</v>
      </c>
      <c r="N2812" s="325">
        <v>30</v>
      </c>
      <c r="O2812" s="325">
        <v>12.5</v>
      </c>
      <c r="P2812" s="325">
        <v>30</v>
      </c>
      <c r="Q2812" s="325">
        <v>11.4</v>
      </c>
    </row>
    <row r="2813" spans="1:17" x14ac:dyDescent="0.25">
      <c r="A2813" s="325">
        <v>201718</v>
      </c>
      <c r="B2813" s="325" t="s">
        <v>144</v>
      </c>
      <c r="C2813" s="325" t="s">
        <v>123</v>
      </c>
      <c r="D2813" s="325" t="s">
        <v>38</v>
      </c>
      <c r="E2813" s="325" t="s">
        <v>139</v>
      </c>
      <c r="F2813" s="325" t="s">
        <v>43</v>
      </c>
      <c r="G2813" s="325">
        <v>908</v>
      </c>
      <c r="H2813" s="325" t="s">
        <v>340</v>
      </c>
      <c r="I2813" s="325" t="s">
        <v>341</v>
      </c>
      <c r="J2813" s="325" t="str">
        <f t="shared" si="86"/>
        <v>CharCornwallRoleFirst line managerRoleFirst line manager</v>
      </c>
      <c r="K2813" s="325" t="s">
        <v>486</v>
      </c>
      <c r="L2813" s="325" t="s">
        <v>490</v>
      </c>
      <c r="M2813" s="325" t="str">
        <f t="shared" si="87"/>
        <v>RoleFirst line manager</v>
      </c>
      <c r="N2813" s="325">
        <v>27</v>
      </c>
      <c r="O2813" s="325">
        <v>11.3</v>
      </c>
      <c r="P2813" s="325">
        <v>27</v>
      </c>
      <c r="Q2813" s="325">
        <v>10.199999999999999</v>
      </c>
    </row>
    <row r="2814" spans="1:17" x14ac:dyDescent="0.25">
      <c r="A2814" s="325">
        <v>201718</v>
      </c>
      <c r="B2814" s="325" t="s">
        <v>144</v>
      </c>
      <c r="C2814" s="325" t="s">
        <v>123</v>
      </c>
      <c r="D2814" s="325" t="s">
        <v>38</v>
      </c>
      <c r="E2814" s="325" t="s">
        <v>139</v>
      </c>
      <c r="F2814" s="325" t="s">
        <v>43</v>
      </c>
      <c r="G2814" s="325">
        <v>908</v>
      </c>
      <c r="H2814" s="325" t="s">
        <v>340</v>
      </c>
      <c r="I2814" s="325" t="s">
        <v>341</v>
      </c>
      <c r="J2814" s="325" t="str">
        <f t="shared" si="86"/>
        <v>CharCornwallRoleCase holderRoleCase holder</v>
      </c>
      <c r="K2814" s="325" t="s">
        <v>486</v>
      </c>
      <c r="L2814" s="325" t="s">
        <v>491</v>
      </c>
      <c r="M2814" s="325" t="str">
        <f t="shared" si="87"/>
        <v>RoleCase holder</v>
      </c>
      <c r="N2814" s="325">
        <v>99.8</v>
      </c>
      <c r="O2814" s="325">
        <v>41.7</v>
      </c>
      <c r="P2814" s="325">
        <v>108</v>
      </c>
      <c r="Q2814" s="325">
        <v>40.9</v>
      </c>
    </row>
    <row r="2815" spans="1:17" x14ac:dyDescent="0.25">
      <c r="A2815" s="325">
        <v>201718</v>
      </c>
      <c r="B2815" s="325" t="s">
        <v>144</v>
      </c>
      <c r="C2815" s="325" t="s">
        <v>123</v>
      </c>
      <c r="D2815" s="325" t="s">
        <v>38</v>
      </c>
      <c r="E2815" s="325" t="s">
        <v>139</v>
      </c>
      <c r="F2815" s="325" t="s">
        <v>43</v>
      </c>
      <c r="G2815" s="325">
        <v>908</v>
      </c>
      <c r="H2815" s="325" t="s">
        <v>340</v>
      </c>
      <c r="I2815" s="325" t="s">
        <v>341</v>
      </c>
      <c r="J2815" s="325" t="str">
        <f t="shared" si="86"/>
        <v>CharCornwallRoleQualified without casesRoleQualified without cases</v>
      </c>
      <c r="K2815" s="325" t="s">
        <v>486</v>
      </c>
      <c r="L2815" s="325" t="s">
        <v>492</v>
      </c>
      <c r="M2815" s="325" t="str">
        <f t="shared" si="87"/>
        <v>RoleQualified without cases</v>
      </c>
      <c r="N2815" s="325">
        <v>36</v>
      </c>
      <c r="O2815" s="325">
        <v>15</v>
      </c>
      <c r="P2815" s="325">
        <v>47</v>
      </c>
      <c r="Q2815" s="325">
        <v>17.8</v>
      </c>
    </row>
    <row r="2816" spans="1:17" x14ac:dyDescent="0.25">
      <c r="A2816" s="325">
        <v>201718</v>
      </c>
      <c r="B2816" s="325" t="s">
        <v>144</v>
      </c>
      <c r="C2816" s="325" t="s">
        <v>123</v>
      </c>
      <c r="D2816" s="325" t="s">
        <v>38</v>
      </c>
      <c r="E2816" s="325" t="s">
        <v>139</v>
      </c>
      <c r="F2816" s="325" t="s">
        <v>43</v>
      </c>
      <c r="G2816" s="325">
        <v>878</v>
      </c>
      <c r="H2816" s="325" t="s">
        <v>342</v>
      </c>
      <c r="I2816" s="325" t="s">
        <v>343</v>
      </c>
      <c r="J2816" s="325" t="str">
        <f t="shared" si="86"/>
        <v>CharDevonRoleSenior managerRoleSenior manager</v>
      </c>
      <c r="K2816" s="325" t="s">
        <v>486</v>
      </c>
      <c r="L2816" s="325" t="s">
        <v>487</v>
      </c>
      <c r="M2816" s="325" t="str">
        <f t="shared" si="87"/>
        <v>RoleSenior manager</v>
      </c>
      <c r="N2816" s="325">
        <v>8.6</v>
      </c>
      <c r="O2816" s="325">
        <v>2.7</v>
      </c>
      <c r="P2816" s="325">
        <v>9</v>
      </c>
      <c r="Q2816" s="325">
        <v>2.6</v>
      </c>
    </row>
    <row r="2817" spans="1:17" x14ac:dyDescent="0.25">
      <c r="A2817" s="325">
        <v>201718</v>
      </c>
      <c r="B2817" s="325" t="s">
        <v>144</v>
      </c>
      <c r="C2817" s="325" t="s">
        <v>123</v>
      </c>
      <c r="D2817" s="325" t="s">
        <v>38</v>
      </c>
      <c r="E2817" s="325" t="s">
        <v>139</v>
      </c>
      <c r="F2817" s="325" t="s">
        <v>43</v>
      </c>
      <c r="G2817" s="325">
        <v>878</v>
      </c>
      <c r="H2817" s="325" t="s">
        <v>342</v>
      </c>
      <c r="I2817" s="325" t="s">
        <v>343</v>
      </c>
      <c r="J2817" s="325" t="str">
        <f t="shared" si="86"/>
        <v>CharDevonRoleSenior practitionerRoleSenior practitioner</v>
      </c>
      <c r="K2817" s="325" t="s">
        <v>486</v>
      </c>
      <c r="L2817" s="325" t="s">
        <v>488</v>
      </c>
      <c r="M2817" s="325" t="str">
        <f t="shared" si="87"/>
        <v>RoleSenior practitioner</v>
      </c>
      <c r="N2817" s="325">
        <v>5.3</v>
      </c>
      <c r="O2817" s="325">
        <v>1.7</v>
      </c>
      <c r="P2817" s="325">
        <v>6</v>
      </c>
      <c r="Q2817" s="325">
        <v>1.7</v>
      </c>
    </row>
    <row r="2818" spans="1:17" x14ac:dyDescent="0.25">
      <c r="A2818" s="325">
        <v>201718</v>
      </c>
      <c r="B2818" s="325" t="s">
        <v>144</v>
      </c>
      <c r="C2818" s="325" t="s">
        <v>123</v>
      </c>
      <c r="D2818" s="325" t="s">
        <v>38</v>
      </c>
      <c r="E2818" s="325" t="s">
        <v>139</v>
      </c>
      <c r="F2818" s="325" t="s">
        <v>43</v>
      </c>
      <c r="G2818" s="325">
        <v>878</v>
      </c>
      <c r="H2818" s="325" t="s">
        <v>342</v>
      </c>
      <c r="I2818" s="325" t="s">
        <v>343</v>
      </c>
      <c r="J2818" s="325" t="str">
        <f t="shared" si="86"/>
        <v>CharDevonRoleMiddle managerRoleMiddle manager</v>
      </c>
      <c r="K2818" s="325" t="s">
        <v>486</v>
      </c>
      <c r="L2818" s="325" t="s">
        <v>489</v>
      </c>
      <c r="M2818" s="325" t="str">
        <f t="shared" si="87"/>
        <v>RoleMiddle manager</v>
      </c>
      <c r="N2818" s="325">
        <v>11</v>
      </c>
      <c r="O2818" s="325">
        <v>3.5</v>
      </c>
      <c r="P2818" s="325">
        <v>11</v>
      </c>
      <c r="Q2818" s="325">
        <v>3.2</v>
      </c>
    </row>
    <row r="2819" spans="1:17" x14ac:dyDescent="0.25">
      <c r="A2819" s="325">
        <v>201718</v>
      </c>
      <c r="B2819" s="325" t="s">
        <v>144</v>
      </c>
      <c r="C2819" s="325" t="s">
        <v>123</v>
      </c>
      <c r="D2819" s="325" t="s">
        <v>38</v>
      </c>
      <c r="E2819" s="325" t="s">
        <v>139</v>
      </c>
      <c r="F2819" s="325" t="s">
        <v>43</v>
      </c>
      <c r="G2819" s="325">
        <v>878</v>
      </c>
      <c r="H2819" s="325" t="s">
        <v>342</v>
      </c>
      <c r="I2819" s="325" t="s">
        <v>343</v>
      </c>
      <c r="J2819" s="325" t="str">
        <f t="shared" ref="J2819:J2882" si="88">CONCATENATE("Char",I2819,K2819,L2819,M2819)</f>
        <v>CharDevonRoleFirst line managerRoleFirst line manager</v>
      </c>
      <c r="K2819" s="325" t="s">
        <v>486</v>
      </c>
      <c r="L2819" s="325" t="s">
        <v>490</v>
      </c>
      <c r="M2819" s="325" t="str">
        <f t="shared" ref="M2819:M2882" si="89">CONCATENATE(K2819,L2819,)</f>
        <v>RoleFirst line manager</v>
      </c>
      <c r="N2819" s="325">
        <v>55.7</v>
      </c>
      <c r="O2819" s="325">
        <v>17.600000000000001</v>
      </c>
      <c r="P2819" s="325">
        <v>58</v>
      </c>
      <c r="Q2819" s="325">
        <v>16.8</v>
      </c>
    </row>
    <row r="2820" spans="1:17" x14ac:dyDescent="0.25">
      <c r="A2820" s="325">
        <v>201718</v>
      </c>
      <c r="B2820" s="325" t="s">
        <v>144</v>
      </c>
      <c r="C2820" s="325" t="s">
        <v>123</v>
      </c>
      <c r="D2820" s="325" t="s">
        <v>38</v>
      </c>
      <c r="E2820" s="325" t="s">
        <v>139</v>
      </c>
      <c r="F2820" s="325" t="s">
        <v>43</v>
      </c>
      <c r="G2820" s="325">
        <v>878</v>
      </c>
      <c r="H2820" s="325" t="s">
        <v>342</v>
      </c>
      <c r="I2820" s="325" t="s">
        <v>343</v>
      </c>
      <c r="J2820" s="325" t="str">
        <f t="shared" si="88"/>
        <v>CharDevonRoleCase holderRoleCase holder</v>
      </c>
      <c r="K2820" s="325" t="s">
        <v>486</v>
      </c>
      <c r="L2820" s="325" t="s">
        <v>491</v>
      </c>
      <c r="M2820" s="325" t="str">
        <f t="shared" si="89"/>
        <v>RoleCase holder</v>
      </c>
      <c r="N2820" s="325">
        <v>218.4</v>
      </c>
      <c r="O2820" s="325">
        <v>69</v>
      </c>
      <c r="P2820" s="325">
        <v>239</v>
      </c>
      <c r="Q2820" s="325">
        <v>69.3</v>
      </c>
    </row>
    <row r="2821" spans="1:17" x14ac:dyDescent="0.25">
      <c r="A2821" s="325">
        <v>201718</v>
      </c>
      <c r="B2821" s="325" t="s">
        <v>144</v>
      </c>
      <c r="C2821" s="325" t="s">
        <v>123</v>
      </c>
      <c r="D2821" s="325" t="s">
        <v>38</v>
      </c>
      <c r="E2821" s="325" t="s">
        <v>139</v>
      </c>
      <c r="F2821" s="325" t="s">
        <v>43</v>
      </c>
      <c r="G2821" s="325">
        <v>878</v>
      </c>
      <c r="H2821" s="325" t="s">
        <v>342</v>
      </c>
      <c r="I2821" s="325" t="s">
        <v>343</v>
      </c>
      <c r="J2821" s="325" t="str">
        <f t="shared" si="88"/>
        <v>CharDevonRoleQualified without casesRoleQualified without cases</v>
      </c>
      <c r="K2821" s="325" t="s">
        <v>486</v>
      </c>
      <c r="L2821" s="325" t="s">
        <v>492</v>
      </c>
      <c r="M2821" s="325" t="str">
        <f t="shared" si="89"/>
        <v>RoleQualified without cases</v>
      </c>
      <c r="N2821" s="325">
        <v>17.7</v>
      </c>
      <c r="O2821" s="325">
        <v>5.6</v>
      </c>
      <c r="P2821" s="325">
        <v>22</v>
      </c>
      <c r="Q2821" s="325">
        <v>6.4</v>
      </c>
    </row>
    <row r="2822" spans="1:17" x14ac:dyDescent="0.25">
      <c r="A2822" s="325">
        <v>201718</v>
      </c>
      <c r="B2822" s="325" t="s">
        <v>144</v>
      </c>
      <c r="C2822" s="325" t="s">
        <v>123</v>
      </c>
      <c r="D2822" s="325" t="s">
        <v>38</v>
      </c>
      <c r="E2822" s="325" t="s">
        <v>139</v>
      </c>
      <c r="F2822" s="325" t="s">
        <v>43</v>
      </c>
      <c r="G2822" s="325">
        <v>835</v>
      </c>
      <c r="H2822" s="325" t="s">
        <v>344</v>
      </c>
      <c r="I2822" s="325" t="s">
        <v>345</v>
      </c>
      <c r="J2822" s="325" t="str">
        <f t="shared" si="88"/>
        <v>CharDorsetRoleSenior managerRoleSenior manager</v>
      </c>
      <c r="K2822" s="325" t="s">
        <v>486</v>
      </c>
      <c r="L2822" s="325" t="s">
        <v>487</v>
      </c>
      <c r="M2822" s="325" t="str">
        <f t="shared" si="89"/>
        <v>RoleSenior manager</v>
      </c>
      <c r="N2822" s="325">
        <v>0</v>
      </c>
      <c r="O2822" s="325">
        <v>0</v>
      </c>
      <c r="P2822" s="325">
        <v>0</v>
      </c>
      <c r="Q2822" s="325">
        <v>0</v>
      </c>
    </row>
    <row r="2823" spans="1:17" x14ac:dyDescent="0.25">
      <c r="A2823" s="325">
        <v>201718</v>
      </c>
      <c r="B2823" s="325" t="s">
        <v>144</v>
      </c>
      <c r="C2823" s="325" t="s">
        <v>123</v>
      </c>
      <c r="D2823" s="325" t="s">
        <v>38</v>
      </c>
      <c r="E2823" s="325" t="s">
        <v>139</v>
      </c>
      <c r="F2823" s="325" t="s">
        <v>43</v>
      </c>
      <c r="G2823" s="325">
        <v>835</v>
      </c>
      <c r="H2823" s="325" t="s">
        <v>344</v>
      </c>
      <c r="I2823" s="325" t="s">
        <v>345</v>
      </c>
      <c r="J2823" s="325" t="str">
        <f t="shared" si="88"/>
        <v>CharDorsetRoleSenior practitionerRoleSenior practitioner</v>
      </c>
      <c r="K2823" s="325" t="s">
        <v>486</v>
      </c>
      <c r="L2823" s="325" t="s">
        <v>488</v>
      </c>
      <c r="M2823" s="325" t="str">
        <f t="shared" si="89"/>
        <v>RoleSenior practitioner</v>
      </c>
      <c r="N2823" s="325">
        <v>0</v>
      </c>
      <c r="O2823" s="325">
        <v>0</v>
      </c>
      <c r="P2823" s="325">
        <v>0</v>
      </c>
      <c r="Q2823" s="325">
        <v>0</v>
      </c>
    </row>
    <row r="2824" spans="1:17" x14ac:dyDescent="0.25">
      <c r="A2824" s="325">
        <v>201718</v>
      </c>
      <c r="B2824" s="325" t="s">
        <v>144</v>
      </c>
      <c r="C2824" s="325" t="s">
        <v>123</v>
      </c>
      <c r="D2824" s="325" t="s">
        <v>38</v>
      </c>
      <c r="E2824" s="325" t="s">
        <v>139</v>
      </c>
      <c r="F2824" s="325" t="s">
        <v>43</v>
      </c>
      <c r="G2824" s="325">
        <v>835</v>
      </c>
      <c r="H2824" s="325" t="s">
        <v>344</v>
      </c>
      <c r="I2824" s="325" t="s">
        <v>345</v>
      </c>
      <c r="J2824" s="325" t="str">
        <f t="shared" si="88"/>
        <v>CharDorsetRoleMiddle managerRoleMiddle manager</v>
      </c>
      <c r="K2824" s="325" t="s">
        <v>486</v>
      </c>
      <c r="L2824" s="325" t="s">
        <v>489</v>
      </c>
      <c r="M2824" s="325" t="str">
        <f t="shared" si="89"/>
        <v>RoleMiddle manager</v>
      </c>
      <c r="N2824" s="325">
        <v>15</v>
      </c>
      <c r="O2824" s="325">
        <v>7.5</v>
      </c>
      <c r="P2824" s="325">
        <v>15</v>
      </c>
      <c r="Q2824" s="325">
        <v>6.9</v>
      </c>
    </row>
    <row r="2825" spans="1:17" x14ac:dyDescent="0.25">
      <c r="A2825" s="325">
        <v>201718</v>
      </c>
      <c r="B2825" s="325" t="s">
        <v>144</v>
      </c>
      <c r="C2825" s="325" t="s">
        <v>123</v>
      </c>
      <c r="D2825" s="325" t="s">
        <v>38</v>
      </c>
      <c r="E2825" s="325" t="s">
        <v>139</v>
      </c>
      <c r="F2825" s="325" t="s">
        <v>43</v>
      </c>
      <c r="G2825" s="325">
        <v>835</v>
      </c>
      <c r="H2825" s="325" t="s">
        <v>344</v>
      </c>
      <c r="I2825" s="325" t="s">
        <v>345</v>
      </c>
      <c r="J2825" s="325" t="str">
        <f t="shared" si="88"/>
        <v>CharDorsetRoleFirst line managerRoleFirst line manager</v>
      </c>
      <c r="K2825" s="325" t="s">
        <v>486</v>
      </c>
      <c r="L2825" s="325" t="s">
        <v>490</v>
      </c>
      <c r="M2825" s="325" t="str">
        <f t="shared" si="89"/>
        <v>RoleFirst line manager</v>
      </c>
      <c r="N2825" s="325">
        <v>44.8</v>
      </c>
      <c r="O2825" s="325">
        <v>22.5</v>
      </c>
      <c r="P2825" s="325">
        <v>45</v>
      </c>
      <c r="Q2825" s="325">
        <v>20.8</v>
      </c>
    </row>
    <row r="2826" spans="1:17" x14ac:dyDescent="0.25">
      <c r="A2826" s="325">
        <v>201718</v>
      </c>
      <c r="B2826" s="325" t="s">
        <v>144</v>
      </c>
      <c r="C2826" s="325" t="s">
        <v>123</v>
      </c>
      <c r="D2826" s="325" t="s">
        <v>38</v>
      </c>
      <c r="E2826" s="325" t="s">
        <v>139</v>
      </c>
      <c r="F2826" s="325" t="s">
        <v>43</v>
      </c>
      <c r="G2826" s="325">
        <v>835</v>
      </c>
      <c r="H2826" s="325" t="s">
        <v>344</v>
      </c>
      <c r="I2826" s="325" t="s">
        <v>345</v>
      </c>
      <c r="J2826" s="325" t="str">
        <f t="shared" si="88"/>
        <v>CharDorsetRoleCase holderRoleCase holder</v>
      </c>
      <c r="K2826" s="325" t="s">
        <v>486</v>
      </c>
      <c r="L2826" s="325" t="s">
        <v>491</v>
      </c>
      <c r="M2826" s="325" t="str">
        <f t="shared" si="89"/>
        <v>RoleCase holder</v>
      </c>
      <c r="N2826" s="325">
        <v>102.3</v>
      </c>
      <c r="O2826" s="325">
        <v>51.3</v>
      </c>
      <c r="P2826" s="325">
        <v>111</v>
      </c>
      <c r="Q2826" s="325">
        <v>51.4</v>
      </c>
    </row>
    <row r="2827" spans="1:17" x14ac:dyDescent="0.25">
      <c r="A2827" s="325">
        <v>201718</v>
      </c>
      <c r="B2827" s="325" t="s">
        <v>144</v>
      </c>
      <c r="C2827" s="325" t="s">
        <v>123</v>
      </c>
      <c r="D2827" s="325" t="s">
        <v>38</v>
      </c>
      <c r="E2827" s="325" t="s">
        <v>139</v>
      </c>
      <c r="F2827" s="325" t="s">
        <v>43</v>
      </c>
      <c r="G2827" s="325">
        <v>835</v>
      </c>
      <c r="H2827" s="325" t="s">
        <v>344</v>
      </c>
      <c r="I2827" s="325" t="s">
        <v>345</v>
      </c>
      <c r="J2827" s="325" t="str">
        <f t="shared" si="88"/>
        <v>CharDorsetRoleQualified without casesRoleQualified without cases</v>
      </c>
      <c r="K2827" s="325" t="s">
        <v>486</v>
      </c>
      <c r="L2827" s="325" t="s">
        <v>492</v>
      </c>
      <c r="M2827" s="325" t="str">
        <f t="shared" si="89"/>
        <v>RoleQualified without cases</v>
      </c>
      <c r="N2827" s="325">
        <v>37.200000000000003</v>
      </c>
      <c r="O2827" s="325">
        <v>18.600000000000001</v>
      </c>
      <c r="P2827" s="325">
        <v>45</v>
      </c>
      <c r="Q2827" s="325">
        <v>20.8</v>
      </c>
    </row>
    <row r="2828" spans="1:17" x14ac:dyDescent="0.25">
      <c r="A2828" s="325">
        <v>201718</v>
      </c>
      <c r="B2828" s="325" t="s">
        <v>144</v>
      </c>
      <c r="C2828" s="325" t="s">
        <v>123</v>
      </c>
      <c r="D2828" s="325" t="s">
        <v>38</v>
      </c>
      <c r="E2828" s="325" t="s">
        <v>139</v>
      </c>
      <c r="F2828" s="325" t="s">
        <v>43</v>
      </c>
      <c r="G2828" s="325">
        <v>916</v>
      </c>
      <c r="H2828" s="325" t="s">
        <v>346</v>
      </c>
      <c r="I2828" s="325" t="s">
        <v>347</v>
      </c>
      <c r="J2828" s="325" t="str">
        <f t="shared" si="88"/>
        <v>CharGloucestershireRoleSenior managerRoleSenior manager</v>
      </c>
      <c r="K2828" s="325" t="s">
        <v>486</v>
      </c>
      <c r="L2828" s="325" t="s">
        <v>487</v>
      </c>
      <c r="M2828" s="325" t="str">
        <f t="shared" si="89"/>
        <v>RoleSenior manager</v>
      </c>
      <c r="N2828" s="325">
        <v>7</v>
      </c>
      <c r="O2828" s="325">
        <v>2.7</v>
      </c>
      <c r="P2828" s="325">
        <v>7</v>
      </c>
      <c r="Q2828" s="325">
        <v>2.4</v>
      </c>
    </row>
    <row r="2829" spans="1:17" x14ac:dyDescent="0.25">
      <c r="A2829" s="325">
        <v>201718</v>
      </c>
      <c r="B2829" s="325" t="s">
        <v>144</v>
      </c>
      <c r="C2829" s="325" t="s">
        <v>123</v>
      </c>
      <c r="D2829" s="325" t="s">
        <v>38</v>
      </c>
      <c r="E2829" s="325" t="s">
        <v>139</v>
      </c>
      <c r="F2829" s="325" t="s">
        <v>43</v>
      </c>
      <c r="G2829" s="325">
        <v>916</v>
      </c>
      <c r="H2829" s="325" t="s">
        <v>346</v>
      </c>
      <c r="I2829" s="325" t="s">
        <v>347</v>
      </c>
      <c r="J2829" s="325" t="str">
        <f t="shared" si="88"/>
        <v>CharGloucestershireRoleSenior practitionerRoleSenior practitioner</v>
      </c>
      <c r="K2829" s="325" t="s">
        <v>486</v>
      </c>
      <c r="L2829" s="325" t="s">
        <v>488</v>
      </c>
      <c r="M2829" s="325" t="str">
        <f t="shared" si="89"/>
        <v>RoleSenior practitioner</v>
      </c>
      <c r="N2829" s="325">
        <v>18.5</v>
      </c>
      <c r="O2829" s="325">
        <v>7</v>
      </c>
      <c r="P2829" s="325">
        <v>21</v>
      </c>
      <c r="Q2829" s="325">
        <v>7.1</v>
      </c>
    </row>
    <row r="2830" spans="1:17" x14ac:dyDescent="0.25">
      <c r="A2830" s="325">
        <v>201718</v>
      </c>
      <c r="B2830" s="325" t="s">
        <v>144</v>
      </c>
      <c r="C2830" s="325" t="s">
        <v>123</v>
      </c>
      <c r="D2830" s="325" t="s">
        <v>38</v>
      </c>
      <c r="E2830" s="325" t="s">
        <v>139</v>
      </c>
      <c r="F2830" s="325" t="s">
        <v>43</v>
      </c>
      <c r="G2830" s="325">
        <v>916</v>
      </c>
      <c r="H2830" s="325" t="s">
        <v>346</v>
      </c>
      <c r="I2830" s="325" t="s">
        <v>347</v>
      </c>
      <c r="J2830" s="325" t="str">
        <f t="shared" si="88"/>
        <v>CharGloucestershireRoleMiddle managerRoleMiddle manager</v>
      </c>
      <c r="K2830" s="325" t="s">
        <v>486</v>
      </c>
      <c r="L2830" s="325" t="s">
        <v>489</v>
      </c>
      <c r="M2830" s="325" t="str">
        <f t="shared" si="89"/>
        <v>RoleMiddle manager</v>
      </c>
      <c r="N2830" s="325">
        <v>38.4</v>
      </c>
      <c r="O2830" s="325">
        <v>14.5</v>
      </c>
      <c r="P2830" s="325">
        <v>42</v>
      </c>
      <c r="Q2830" s="325">
        <v>14.2</v>
      </c>
    </row>
    <row r="2831" spans="1:17" x14ac:dyDescent="0.25">
      <c r="A2831" s="325">
        <v>201718</v>
      </c>
      <c r="B2831" s="325" t="s">
        <v>144</v>
      </c>
      <c r="C2831" s="325" t="s">
        <v>123</v>
      </c>
      <c r="D2831" s="325" t="s">
        <v>38</v>
      </c>
      <c r="E2831" s="325" t="s">
        <v>139</v>
      </c>
      <c r="F2831" s="325" t="s">
        <v>43</v>
      </c>
      <c r="G2831" s="325">
        <v>916</v>
      </c>
      <c r="H2831" s="325" t="s">
        <v>346</v>
      </c>
      <c r="I2831" s="325" t="s">
        <v>347</v>
      </c>
      <c r="J2831" s="325" t="str">
        <f t="shared" si="88"/>
        <v>CharGloucestershireRoleFirst line managerRoleFirst line manager</v>
      </c>
      <c r="K2831" s="325" t="s">
        <v>486</v>
      </c>
      <c r="L2831" s="325" t="s">
        <v>490</v>
      </c>
      <c r="M2831" s="325" t="str">
        <f t="shared" si="89"/>
        <v>RoleFirst line manager</v>
      </c>
      <c r="N2831" s="325">
        <v>10.9</v>
      </c>
      <c r="O2831" s="325">
        <v>4.0999999999999996</v>
      </c>
      <c r="P2831" s="325">
        <v>12</v>
      </c>
      <c r="Q2831" s="325">
        <v>4.0999999999999996</v>
      </c>
    </row>
    <row r="2832" spans="1:17" x14ac:dyDescent="0.25">
      <c r="A2832" s="325">
        <v>201718</v>
      </c>
      <c r="B2832" s="325" t="s">
        <v>144</v>
      </c>
      <c r="C2832" s="325" t="s">
        <v>123</v>
      </c>
      <c r="D2832" s="325" t="s">
        <v>38</v>
      </c>
      <c r="E2832" s="325" t="s">
        <v>139</v>
      </c>
      <c r="F2832" s="325" t="s">
        <v>43</v>
      </c>
      <c r="G2832" s="325">
        <v>916</v>
      </c>
      <c r="H2832" s="325" t="s">
        <v>346</v>
      </c>
      <c r="I2832" s="325" t="s">
        <v>347</v>
      </c>
      <c r="J2832" s="325" t="str">
        <f t="shared" si="88"/>
        <v>CharGloucestershireRoleCase holderRoleCase holder</v>
      </c>
      <c r="K2832" s="325" t="s">
        <v>486</v>
      </c>
      <c r="L2832" s="325" t="s">
        <v>491</v>
      </c>
      <c r="M2832" s="325" t="str">
        <f t="shared" si="89"/>
        <v>RoleCase holder</v>
      </c>
      <c r="N2832" s="325">
        <v>141.30000000000001</v>
      </c>
      <c r="O2832" s="325">
        <v>53.5</v>
      </c>
      <c r="P2832" s="325">
        <v>158</v>
      </c>
      <c r="Q2832" s="325">
        <v>53.4</v>
      </c>
    </row>
    <row r="2833" spans="1:17" x14ac:dyDescent="0.25">
      <c r="A2833" s="325">
        <v>201718</v>
      </c>
      <c r="B2833" s="325" t="s">
        <v>144</v>
      </c>
      <c r="C2833" s="325" t="s">
        <v>123</v>
      </c>
      <c r="D2833" s="325" t="s">
        <v>38</v>
      </c>
      <c r="E2833" s="325" t="s">
        <v>139</v>
      </c>
      <c r="F2833" s="325" t="s">
        <v>43</v>
      </c>
      <c r="G2833" s="325">
        <v>916</v>
      </c>
      <c r="H2833" s="325" t="s">
        <v>346</v>
      </c>
      <c r="I2833" s="325" t="s">
        <v>347</v>
      </c>
      <c r="J2833" s="325" t="str">
        <f t="shared" si="88"/>
        <v>CharGloucestershireRoleQualified without casesRoleQualified without cases</v>
      </c>
      <c r="K2833" s="325" t="s">
        <v>486</v>
      </c>
      <c r="L2833" s="325" t="s">
        <v>492</v>
      </c>
      <c r="M2833" s="325" t="str">
        <f t="shared" si="89"/>
        <v>RoleQualified without cases</v>
      </c>
      <c r="N2833" s="325">
        <v>47.9</v>
      </c>
      <c r="O2833" s="325">
        <v>18.2</v>
      </c>
      <c r="P2833" s="325">
        <v>56</v>
      </c>
      <c r="Q2833" s="325">
        <v>18.899999999999999</v>
      </c>
    </row>
    <row r="2834" spans="1:17" x14ac:dyDescent="0.25">
      <c r="A2834" s="325">
        <v>201718</v>
      </c>
      <c r="B2834" s="325" t="s">
        <v>144</v>
      </c>
      <c r="C2834" s="325" t="s">
        <v>123</v>
      </c>
      <c r="D2834" s="325" t="s">
        <v>38</v>
      </c>
      <c r="E2834" s="325" t="s">
        <v>139</v>
      </c>
      <c r="F2834" s="325" t="s">
        <v>43</v>
      </c>
      <c r="G2834" s="325">
        <v>420</v>
      </c>
      <c r="H2834" s="325" t="s">
        <v>348</v>
      </c>
      <c r="I2834" s="325" t="s">
        <v>349</v>
      </c>
      <c r="J2834" s="325" t="str">
        <f t="shared" si="88"/>
        <v>CharIsles of ScillyRoleSenior managerRoleSenior manager</v>
      </c>
      <c r="K2834" s="325" t="s">
        <v>486</v>
      </c>
      <c r="L2834" s="325" t="s">
        <v>487</v>
      </c>
      <c r="M2834" s="325" t="str">
        <f t="shared" si="89"/>
        <v>RoleSenior manager</v>
      </c>
      <c r="N2834" s="325">
        <v>0</v>
      </c>
      <c r="O2834" s="325">
        <v>0</v>
      </c>
      <c r="P2834" s="325">
        <v>0</v>
      </c>
      <c r="Q2834" s="325">
        <v>0</v>
      </c>
    </row>
    <row r="2835" spans="1:17" x14ac:dyDescent="0.25">
      <c r="A2835" s="325">
        <v>201718</v>
      </c>
      <c r="B2835" s="325" t="s">
        <v>144</v>
      </c>
      <c r="C2835" s="325" t="s">
        <v>123</v>
      </c>
      <c r="D2835" s="325" t="s">
        <v>38</v>
      </c>
      <c r="E2835" s="325" t="s">
        <v>139</v>
      </c>
      <c r="F2835" s="325" t="s">
        <v>43</v>
      </c>
      <c r="G2835" s="325">
        <v>420</v>
      </c>
      <c r="H2835" s="325" t="s">
        <v>348</v>
      </c>
      <c r="I2835" s="325" t="s">
        <v>349</v>
      </c>
      <c r="J2835" s="325" t="str">
        <f t="shared" si="88"/>
        <v>CharIsles of ScillyRoleSenior practitionerRoleSenior practitioner</v>
      </c>
      <c r="K2835" s="325" t="s">
        <v>486</v>
      </c>
      <c r="L2835" s="325" t="s">
        <v>488</v>
      </c>
      <c r="M2835" s="325" t="str">
        <f t="shared" si="89"/>
        <v>RoleSenior practitioner</v>
      </c>
      <c r="N2835" s="325">
        <v>0</v>
      </c>
      <c r="O2835" s="325">
        <v>0</v>
      </c>
      <c r="P2835" s="325">
        <v>0</v>
      </c>
      <c r="Q2835" s="325">
        <v>0</v>
      </c>
    </row>
    <row r="2836" spans="1:17" x14ac:dyDescent="0.25">
      <c r="A2836" s="325">
        <v>201718</v>
      </c>
      <c r="B2836" s="325" t="s">
        <v>144</v>
      </c>
      <c r="C2836" s="325" t="s">
        <v>123</v>
      </c>
      <c r="D2836" s="325" t="s">
        <v>38</v>
      </c>
      <c r="E2836" s="325" t="s">
        <v>139</v>
      </c>
      <c r="F2836" s="325" t="s">
        <v>43</v>
      </c>
      <c r="G2836" s="325">
        <v>420</v>
      </c>
      <c r="H2836" s="325" t="s">
        <v>348</v>
      </c>
      <c r="I2836" s="325" t="s">
        <v>349</v>
      </c>
      <c r="J2836" s="325" t="str">
        <f t="shared" si="88"/>
        <v>CharIsles of ScillyRoleMiddle managerRoleMiddle manager</v>
      </c>
      <c r="K2836" s="325" t="s">
        <v>486</v>
      </c>
      <c r="L2836" s="325" t="s">
        <v>489</v>
      </c>
      <c r="M2836" s="325" t="str">
        <f t="shared" si="89"/>
        <v>RoleMiddle manager</v>
      </c>
      <c r="N2836" s="325">
        <v>1</v>
      </c>
      <c r="O2836" s="325">
        <v>50</v>
      </c>
      <c r="P2836" s="325">
        <v>1</v>
      </c>
      <c r="Q2836" s="325">
        <v>50</v>
      </c>
    </row>
    <row r="2837" spans="1:17" x14ac:dyDescent="0.25">
      <c r="A2837" s="325">
        <v>201718</v>
      </c>
      <c r="B2837" s="325" t="s">
        <v>144</v>
      </c>
      <c r="C2837" s="325" t="s">
        <v>123</v>
      </c>
      <c r="D2837" s="325" t="s">
        <v>38</v>
      </c>
      <c r="E2837" s="325" t="s">
        <v>139</v>
      </c>
      <c r="F2837" s="325" t="s">
        <v>43</v>
      </c>
      <c r="G2837" s="325">
        <v>420</v>
      </c>
      <c r="H2837" s="325" t="s">
        <v>348</v>
      </c>
      <c r="I2837" s="325" t="s">
        <v>349</v>
      </c>
      <c r="J2837" s="325" t="str">
        <f t="shared" si="88"/>
        <v>CharIsles of ScillyRoleFirst line managerRoleFirst line manager</v>
      </c>
      <c r="K2837" s="325" t="s">
        <v>486</v>
      </c>
      <c r="L2837" s="325" t="s">
        <v>490</v>
      </c>
      <c r="M2837" s="325" t="str">
        <f t="shared" si="89"/>
        <v>RoleFirst line manager</v>
      </c>
      <c r="N2837" s="325">
        <v>0</v>
      </c>
      <c r="O2837" s="325">
        <v>0</v>
      </c>
      <c r="P2837" s="325">
        <v>0</v>
      </c>
      <c r="Q2837" s="325">
        <v>0</v>
      </c>
    </row>
    <row r="2838" spans="1:17" x14ac:dyDescent="0.25">
      <c r="A2838" s="325">
        <v>201718</v>
      </c>
      <c r="B2838" s="325" t="s">
        <v>144</v>
      </c>
      <c r="C2838" s="325" t="s">
        <v>123</v>
      </c>
      <c r="D2838" s="325" t="s">
        <v>38</v>
      </c>
      <c r="E2838" s="325" t="s">
        <v>139</v>
      </c>
      <c r="F2838" s="325" t="s">
        <v>43</v>
      </c>
      <c r="G2838" s="325">
        <v>420</v>
      </c>
      <c r="H2838" s="325" t="s">
        <v>348</v>
      </c>
      <c r="I2838" s="325" t="s">
        <v>349</v>
      </c>
      <c r="J2838" s="325" t="str">
        <f t="shared" si="88"/>
        <v>CharIsles of ScillyRoleCase holderRoleCase holder</v>
      </c>
      <c r="K2838" s="325" t="s">
        <v>486</v>
      </c>
      <c r="L2838" s="325" t="s">
        <v>491</v>
      </c>
      <c r="M2838" s="325" t="str">
        <f t="shared" si="89"/>
        <v>RoleCase holder</v>
      </c>
      <c r="N2838" s="325">
        <v>1</v>
      </c>
      <c r="O2838" s="325">
        <v>50</v>
      </c>
      <c r="P2838" s="325">
        <v>1</v>
      </c>
      <c r="Q2838" s="325">
        <v>50</v>
      </c>
    </row>
    <row r="2839" spans="1:17" x14ac:dyDescent="0.25">
      <c r="A2839" s="325">
        <v>201718</v>
      </c>
      <c r="B2839" s="325" t="s">
        <v>144</v>
      </c>
      <c r="C2839" s="325" t="s">
        <v>123</v>
      </c>
      <c r="D2839" s="325" t="s">
        <v>38</v>
      </c>
      <c r="E2839" s="325" t="s">
        <v>139</v>
      </c>
      <c r="F2839" s="325" t="s">
        <v>43</v>
      </c>
      <c r="G2839" s="325">
        <v>420</v>
      </c>
      <c r="H2839" s="325" t="s">
        <v>348</v>
      </c>
      <c r="I2839" s="325" t="s">
        <v>349</v>
      </c>
      <c r="J2839" s="325" t="str">
        <f t="shared" si="88"/>
        <v>CharIsles of ScillyRoleQualified without casesRoleQualified without cases</v>
      </c>
      <c r="K2839" s="325" t="s">
        <v>486</v>
      </c>
      <c r="L2839" s="325" t="s">
        <v>492</v>
      </c>
      <c r="M2839" s="325" t="str">
        <f t="shared" si="89"/>
        <v>RoleQualified without cases</v>
      </c>
      <c r="N2839" s="325">
        <v>0</v>
      </c>
      <c r="O2839" s="325">
        <v>0</v>
      </c>
      <c r="P2839" s="325">
        <v>0</v>
      </c>
      <c r="Q2839" s="325">
        <v>0</v>
      </c>
    </row>
    <row r="2840" spans="1:17" x14ac:dyDescent="0.25">
      <c r="A2840" s="325">
        <v>201718</v>
      </c>
      <c r="B2840" s="325" t="s">
        <v>144</v>
      </c>
      <c r="C2840" s="325" t="s">
        <v>123</v>
      </c>
      <c r="D2840" s="325" t="s">
        <v>38</v>
      </c>
      <c r="E2840" s="325" t="s">
        <v>139</v>
      </c>
      <c r="F2840" s="325" t="s">
        <v>43</v>
      </c>
      <c r="G2840" s="325">
        <v>802</v>
      </c>
      <c r="H2840" s="325" t="s">
        <v>351</v>
      </c>
      <c r="I2840" s="325" t="s">
        <v>352</v>
      </c>
      <c r="J2840" s="325" t="str">
        <f t="shared" si="88"/>
        <v>CharNorth SomersetRoleSenior managerRoleSenior manager</v>
      </c>
      <c r="K2840" s="325" t="s">
        <v>486</v>
      </c>
      <c r="L2840" s="325" t="s">
        <v>487</v>
      </c>
      <c r="M2840" s="325" t="str">
        <f t="shared" si="89"/>
        <v>RoleSenior manager</v>
      </c>
      <c r="N2840" s="325">
        <v>1</v>
      </c>
      <c r="O2840" s="325">
        <v>1.2</v>
      </c>
      <c r="P2840" s="325">
        <v>1</v>
      </c>
      <c r="Q2840" s="325">
        <v>1.1000000000000001</v>
      </c>
    </row>
    <row r="2841" spans="1:17" x14ac:dyDescent="0.25">
      <c r="A2841" s="325">
        <v>201718</v>
      </c>
      <c r="B2841" s="325" t="s">
        <v>144</v>
      </c>
      <c r="C2841" s="325" t="s">
        <v>123</v>
      </c>
      <c r="D2841" s="325" t="s">
        <v>38</v>
      </c>
      <c r="E2841" s="325" t="s">
        <v>139</v>
      </c>
      <c r="F2841" s="325" t="s">
        <v>43</v>
      </c>
      <c r="G2841" s="325">
        <v>802</v>
      </c>
      <c r="H2841" s="325" t="s">
        <v>351</v>
      </c>
      <c r="I2841" s="325" t="s">
        <v>352</v>
      </c>
      <c r="J2841" s="325" t="str">
        <f t="shared" si="88"/>
        <v>CharNorth SomersetRoleSenior practitionerRoleSenior practitioner</v>
      </c>
      <c r="K2841" s="325" t="s">
        <v>486</v>
      </c>
      <c r="L2841" s="325" t="s">
        <v>488</v>
      </c>
      <c r="M2841" s="325" t="str">
        <f t="shared" si="89"/>
        <v>RoleSenior practitioner</v>
      </c>
      <c r="N2841" s="325">
        <v>12.6</v>
      </c>
      <c r="O2841" s="325">
        <v>15</v>
      </c>
      <c r="P2841" s="325">
        <v>14</v>
      </c>
      <c r="Q2841" s="325">
        <v>14.7</v>
      </c>
    </row>
    <row r="2842" spans="1:17" x14ac:dyDescent="0.25">
      <c r="A2842" s="325">
        <v>201718</v>
      </c>
      <c r="B2842" s="325" t="s">
        <v>144</v>
      </c>
      <c r="C2842" s="325" t="s">
        <v>123</v>
      </c>
      <c r="D2842" s="325" t="s">
        <v>38</v>
      </c>
      <c r="E2842" s="325" t="s">
        <v>139</v>
      </c>
      <c r="F2842" s="325" t="s">
        <v>43</v>
      </c>
      <c r="G2842" s="325">
        <v>802</v>
      </c>
      <c r="H2842" s="325" t="s">
        <v>351</v>
      </c>
      <c r="I2842" s="325" t="s">
        <v>352</v>
      </c>
      <c r="J2842" s="325" t="str">
        <f t="shared" si="88"/>
        <v>CharNorth SomersetRoleMiddle managerRoleMiddle manager</v>
      </c>
      <c r="K2842" s="325" t="s">
        <v>486</v>
      </c>
      <c r="L2842" s="325" t="s">
        <v>489</v>
      </c>
      <c r="M2842" s="325" t="str">
        <f t="shared" si="89"/>
        <v>RoleMiddle manager</v>
      </c>
      <c r="N2842" s="325">
        <v>5</v>
      </c>
      <c r="O2842" s="325">
        <v>6</v>
      </c>
      <c r="P2842" s="325">
        <v>5</v>
      </c>
      <c r="Q2842" s="325">
        <v>5.3</v>
      </c>
    </row>
    <row r="2843" spans="1:17" x14ac:dyDescent="0.25">
      <c r="A2843" s="325">
        <v>201718</v>
      </c>
      <c r="B2843" s="325" t="s">
        <v>144</v>
      </c>
      <c r="C2843" s="325" t="s">
        <v>123</v>
      </c>
      <c r="D2843" s="325" t="s">
        <v>38</v>
      </c>
      <c r="E2843" s="325" t="s">
        <v>139</v>
      </c>
      <c r="F2843" s="325" t="s">
        <v>43</v>
      </c>
      <c r="G2843" s="325">
        <v>802</v>
      </c>
      <c r="H2843" s="325" t="s">
        <v>351</v>
      </c>
      <c r="I2843" s="325" t="s">
        <v>352</v>
      </c>
      <c r="J2843" s="325" t="str">
        <f t="shared" si="88"/>
        <v>CharNorth SomersetRoleFirst line managerRoleFirst line manager</v>
      </c>
      <c r="K2843" s="325" t="s">
        <v>486</v>
      </c>
      <c r="L2843" s="325" t="s">
        <v>490</v>
      </c>
      <c r="M2843" s="325" t="str">
        <f t="shared" si="89"/>
        <v>RoleFirst line manager</v>
      </c>
      <c r="N2843" s="325">
        <v>18.5</v>
      </c>
      <c r="O2843" s="325">
        <v>22.1</v>
      </c>
      <c r="P2843" s="325">
        <v>20</v>
      </c>
      <c r="Q2843" s="325">
        <v>21.1</v>
      </c>
    </row>
    <row r="2844" spans="1:17" x14ac:dyDescent="0.25">
      <c r="A2844" s="325">
        <v>201718</v>
      </c>
      <c r="B2844" s="325" t="s">
        <v>144</v>
      </c>
      <c r="C2844" s="325" t="s">
        <v>123</v>
      </c>
      <c r="D2844" s="325" t="s">
        <v>38</v>
      </c>
      <c r="E2844" s="325" t="s">
        <v>139</v>
      </c>
      <c r="F2844" s="325" t="s">
        <v>43</v>
      </c>
      <c r="G2844" s="325">
        <v>802</v>
      </c>
      <c r="H2844" s="325" t="s">
        <v>351</v>
      </c>
      <c r="I2844" s="325" t="s">
        <v>352</v>
      </c>
      <c r="J2844" s="325" t="str">
        <f t="shared" si="88"/>
        <v>CharNorth SomersetRoleCase holderRoleCase holder</v>
      </c>
      <c r="K2844" s="325" t="s">
        <v>486</v>
      </c>
      <c r="L2844" s="325" t="s">
        <v>491</v>
      </c>
      <c r="M2844" s="325" t="str">
        <f t="shared" si="89"/>
        <v>RoleCase holder</v>
      </c>
      <c r="N2844" s="325">
        <v>33.4</v>
      </c>
      <c r="O2844" s="325">
        <v>39.9</v>
      </c>
      <c r="P2844" s="325">
        <v>38</v>
      </c>
      <c r="Q2844" s="325">
        <v>40</v>
      </c>
    </row>
    <row r="2845" spans="1:17" x14ac:dyDescent="0.25">
      <c r="A2845" s="325">
        <v>201718</v>
      </c>
      <c r="B2845" s="325" t="s">
        <v>144</v>
      </c>
      <c r="C2845" s="325" t="s">
        <v>123</v>
      </c>
      <c r="D2845" s="325" t="s">
        <v>38</v>
      </c>
      <c r="E2845" s="325" t="s">
        <v>139</v>
      </c>
      <c r="F2845" s="325" t="s">
        <v>43</v>
      </c>
      <c r="G2845" s="325">
        <v>802</v>
      </c>
      <c r="H2845" s="325" t="s">
        <v>351</v>
      </c>
      <c r="I2845" s="325" t="s">
        <v>352</v>
      </c>
      <c r="J2845" s="325" t="str">
        <f t="shared" si="88"/>
        <v>CharNorth SomersetRoleQualified without casesRoleQualified without cases</v>
      </c>
      <c r="K2845" s="325" t="s">
        <v>486</v>
      </c>
      <c r="L2845" s="325" t="s">
        <v>492</v>
      </c>
      <c r="M2845" s="325" t="str">
        <f t="shared" si="89"/>
        <v>RoleQualified without cases</v>
      </c>
      <c r="N2845" s="325">
        <v>13.3</v>
      </c>
      <c r="O2845" s="325">
        <v>15.9</v>
      </c>
      <c r="P2845" s="325">
        <v>17</v>
      </c>
      <c r="Q2845" s="325">
        <v>17.899999999999999</v>
      </c>
    </row>
    <row r="2846" spans="1:17" x14ac:dyDescent="0.25">
      <c r="A2846" s="325">
        <v>201718</v>
      </c>
      <c r="B2846" s="325" t="s">
        <v>144</v>
      </c>
      <c r="C2846" s="325" t="s">
        <v>123</v>
      </c>
      <c r="D2846" s="325" t="s">
        <v>38</v>
      </c>
      <c r="E2846" s="325" t="s">
        <v>139</v>
      </c>
      <c r="F2846" s="325" t="s">
        <v>43</v>
      </c>
      <c r="G2846" s="325">
        <v>879</v>
      </c>
      <c r="H2846" s="325" t="s">
        <v>353</v>
      </c>
      <c r="I2846" s="325" t="s">
        <v>354</v>
      </c>
      <c r="J2846" s="325" t="str">
        <f t="shared" si="88"/>
        <v>CharPlymouthRoleSenior managerRoleSenior manager</v>
      </c>
      <c r="K2846" s="325" t="s">
        <v>486</v>
      </c>
      <c r="L2846" s="325" t="s">
        <v>487</v>
      </c>
      <c r="M2846" s="325" t="str">
        <f t="shared" si="89"/>
        <v>RoleSenior manager</v>
      </c>
      <c r="N2846" s="325">
        <v>3</v>
      </c>
      <c r="O2846" s="325">
        <v>1.8</v>
      </c>
      <c r="P2846" s="325">
        <v>3</v>
      </c>
      <c r="Q2846" s="325">
        <v>1.8</v>
      </c>
    </row>
    <row r="2847" spans="1:17" x14ac:dyDescent="0.25">
      <c r="A2847" s="325">
        <v>201718</v>
      </c>
      <c r="B2847" s="325" t="s">
        <v>144</v>
      </c>
      <c r="C2847" s="325" t="s">
        <v>123</v>
      </c>
      <c r="D2847" s="325" t="s">
        <v>38</v>
      </c>
      <c r="E2847" s="325" t="s">
        <v>139</v>
      </c>
      <c r="F2847" s="325" t="s">
        <v>43</v>
      </c>
      <c r="G2847" s="325">
        <v>879</v>
      </c>
      <c r="H2847" s="325" t="s">
        <v>353</v>
      </c>
      <c r="I2847" s="325" t="s">
        <v>354</v>
      </c>
      <c r="J2847" s="325" t="str">
        <f t="shared" si="88"/>
        <v>CharPlymouthRoleSenior practitionerRoleSenior practitioner</v>
      </c>
      <c r="K2847" s="325" t="s">
        <v>486</v>
      </c>
      <c r="L2847" s="325" t="s">
        <v>488</v>
      </c>
      <c r="M2847" s="325" t="str">
        <f t="shared" si="89"/>
        <v>RoleSenior practitioner</v>
      </c>
      <c r="N2847" s="325">
        <v>14.3</v>
      </c>
      <c r="O2847" s="325">
        <v>8.6</v>
      </c>
      <c r="P2847" s="325">
        <v>15</v>
      </c>
      <c r="Q2847" s="325">
        <v>8.8000000000000007</v>
      </c>
    </row>
    <row r="2848" spans="1:17" x14ac:dyDescent="0.25">
      <c r="A2848" s="325">
        <v>201718</v>
      </c>
      <c r="B2848" s="325" t="s">
        <v>144</v>
      </c>
      <c r="C2848" s="325" t="s">
        <v>123</v>
      </c>
      <c r="D2848" s="325" t="s">
        <v>38</v>
      </c>
      <c r="E2848" s="325" t="s">
        <v>139</v>
      </c>
      <c r="F2848" s="325" t="s">
        <v>43</v>
      </c>
      <c r="G2848" s="325">
        <v>879</v>
      </c>
      <c r="H2848" s="325" t="s">
        <v>353</v>
      </c>
      <c r="I2848" s="325" t="s">
        <v>354</v>
      </c>
      <c r="J2848" s="325" t="str">
        <f t="shared" si="88"/>
        <v>CharPlymouthRoleMiddle managerRoleMiddle manager</v>
      </c>
      <c r="K2848" s="325" t="s">
        <v>486</v>
      </c>
      <c r="L2848" s="325" t="s">
        <v>489</v>
      </c>
      <c r="M2848" s="325" t="str">
        <f t="shared" si="89"/>
        <v>RoleMiddle manager</v>
      </c>
      <c r="N2848" s="325">
        <v>4</v>
      </c>
      <c r="O2848" s="325">
        <v>2.4</v>
      </c>
      <c r="P2848" s="325">
        <v>4</v>
      </c>
      <c r="Q2848" s="325">
        <v>2.4</v>
      </c>
    </row>
    <row r="2849" spans="1:17" x14ac:dyDescent="0.25">
      <c r="A2849" s="325">
        <v>201718</v>
      </c>
      <c r="B2849" s="325" t="s">
        <v>144</v>
      </c>
      <c r="C2849" s="325" t="s">
        <v>123</v>
      </c>
      <c r="D2849" s="325" t="s">
        <v>38</v>
      </c>
      <c r="E2849" s="325" t="s">
        <v>139</v>
      </c>
      <c r="F2849" s="325" t="s">
        <v>43</v>
      </c>
      <c r="G2849" s="325">
        <v>879</v>
      </c>
      <c r="H2849" s="325" t="s">
        <v>353</v>
      </c>
      <c r="I2849" s="325" t="s">
        <v>354</v>
      </c>
      <c r="J2849" s="325" t="str">
        <f t="shared" si="88"/>
        <v>CharPlymouthRoleFirst line managerRoleFirst line manager</v>
      </c>
      <c r="K2849" s="325" t="s">
        <v>486</v>
      </c>
      <c r="L2849" s="325" t="s">
        <v>490</v>
      </c>
      <c r="M2849" s="325" t="str">
        <f t="shared" si="89"/>
        <v>RoleFirst line manager</v>
      </c>
      <c r="N2849" s="325">
        <v>25</v>
      </c>
      <c r="O2849" s="325">
        <v>15.1</v>
      </c>
      <c r="P2849" s="325">
        <v>25</v>
      </c>
      <c r="Q2849" s="325">
        <v>14.7</v>
      </c>
    </row>
    <row r="2850" spans="1:17" x14ac:dyDescent="0.25">
      <c r="A2850" s="325">
        <v>201718</v>
      </c>
      <c r="B2850" s="325" t="s">
        <v>144</v>
      </c>
      <c r="C2850" s="325" t="s">
        <v>123</v>
      </c>
      <c r="D2850" s="325" t="s">
        <v>38</v>
      </c>
      <c r="E2850" s="325" t="s">
        <v>139</v>
      </c>
      <c r="F2850" s="325" t="s">
        <v>43</v>
      </c>
      <c r="G2850" s="325">
        <v>879</v>
      </c>
      <c r="H2850" s="325" t="s">
        <v>353</v>
      </c>
      <c r="I2850" s="325" t="s">
        <v>354</v>
      </c>
      <c r="J2850" s="325" t="str">
        <f t="shared" si="88"/>
        <v>CharPlymouthRoleCase holderRoleCase holder</v>
      </c>
      <c r="K2850" s="325" t="s">
        <v>486</v>
      </c>
      <c r="L2850" s="325" t="s">
        <v>491</v>
      </c>
      <c r="M2850" s="325" t="str">
        <f t="shared" si="89"/>
        <v>RoleCase holder</v>
      </c>
      <c r="N2850" s="325">
        <v>108.3</v>
      </c>
      <c r="O2850" s="325">
        <v>65.5</v>
      </c>
      <c r="P2850" s="325">
        <v>112</v>
      </c>
      <c r="Q2850" s="325">
        <v>65.900000000000006</v>
      </c>
    </row>
    <row r="2851" spans="1:17" x14ac:dyDescent="0.25">
      <c r="A2851" s="325">
        <v>201718</v>
      </c>
      <c r="B2851" s="325" t="s">
        <v>144</v>
      </c>
      <c r="C2851" s="325" t="s">
        <v>123</v>
      </c>
      <c r="D2851" s="325" t="s">
        <v>38</v>
      </c>
      <c r="E2851" s="325" t="s">
        <v>139</v>
      </c>
      <c r="F2851" s="325" t="s">
        <v>43</v>
      </c>
      <c r="G2851" s="325">
        <v>879</v>
      </c>
      <c r="H2851" s="325" t="s">
        <v>353</v>
      </c>
      <c r="I2851" s="325" t="s">
        <v>354</v>
      </c>
      <c r="J2851" s="325" t="str">
        <f t="shared" si="88"/>
        <v>CharPlymouthRoleQualified without casesRoleQualified without cases</v>
      </c>
      <c r="K2851" s="325" t="s">
        <v>486</v>
      </c>
      <c r="L2851" s="325" t="s">
        <v>492</v>
      </c>
      <c r="M2851" s="325" t="str">
        <f t="shared" si="89"/>
        <v>RoleQualified without cases</v>
      </c>
      <c r="N2851" s="325">
        <v>10.8</v>
      </c>
      <c r="O2851" s="325">
        <v>6.5</v>
      </c>
      <c r="P2851" s="325">
        <v>11</v>
      </c>
      <c r="Q2851" s="325">
        <v>6.5</v>
      </c>
    </row>
    <row r="2852" spans="1:17" x14ac:dyDescent="0.25">
      <c r="A2852" s="325">
        <v>201718</v>
      </c>
      <c r="B2852" s="325" t="s">
        <v>144</v>
      </c>
      <c r="C2852" s="325" t="s">
        <v>123</v>
      </c>
      <c r="D2852" s="325" t="s">
        <v>38</v>
      </c>
      <c r="E2852" s="325" t="s">
        <v>139</v>
      </c>
      <c r="F2852" s="325" t="s">
        <v>43</v>
      </c>
      <c r="G2852" s="325">
        <v>836</v>
      </c>
      <c r="H2852" s="325" t="s">
        <v>355</v>
      </c>
      <c r="I2852" s="325" t="s">
        <v>356</v>
      </c>
      <c r="J2852" s="325" t="str">
        <f t="shared" si="88"/>
        <v>CharPooleRoleSenior managerRoleSenior manager</v>
      </c>
      <c r="K2852" s="325" t="s">
        <v>486</v>
      </c>
      <c r="L2852" s="325" t="s">
        <v>487</v>
      </c>
      <c r="M2852" s="325" t="str">
        <f t="shared" si="89"/>
        <v>RoleSenior manager</v>
      </c>
      <c r="N2852" s="325">
        <v>5</v>
      </c>
      <c r="O2852" s="325">
        <v>5.0999999999999996</v>
      </c>
      <c r="P2852" s="325">
        <v>5</v>
      </c>
      <c r="Q2852" s="325">
        <v>4.5999999999999996</v>
      </c>
    </row>
    <row r="2853" spans="1:17" x14ac:dyDescent="0.25">
      <c r="A2853" s="325">
        <v>201718</v>
      </c>
      <c r="B2853" s="325" t="s">
        <v>144</v>
      </c>
      <c r="C2853" s="325" t="s">
        <v>123</v>
      </c>
      <c r="D2853" s="325" t="s">
        <v>38</v>
      </c>
      <c r="E2853" s="325" t="s">
        <v>139</v>
      </c>
      <c r="F2853" s="325" t="s">
        <v>43</v>
      </c>
      <c r="G2853" s="325">
        <v>836</v>
      </c>
      <c r="H2853" s="325" t="s">
        <v>355</v>
      </c>
      <c r="I2853" s="325" t="s">
        <v>356</v>
      </c>
      <c r="J2853" s="325" t="str">
        <f t="shared" si="88"/>
        <v>CharPooleRoleSenior practitionerRoleSenior practitioner</v>
      </c>
      <c r="K2853" s="325" t="s">
        <v>486</v>
      </c>
      <c r="L2853" s="325" t="s">
        <v>488</v>
      </c>
      <c r="M2853" s="325" t="str">
        <f t="shared" si="89"/>
        <v>RoleSenior practitioner</v>
      </c>
      <c r="N2853" s="325">
        <v>0</v>
      </c>
      <c r="O2853" s="325">
        <v>0</v>
      </c>
      <c r="P2853" s="325">
        <v>0</v>
      </c>
      <c r="Q2853" s="325">
        <v>0</v>
      </c>
    </row>
    <row r="2854" spans="1:17" x14ac:dyDescent="0.25">
      <c r="A2854" s="325">
        <v>201718</v>
      </c>
      <c r="B2854" s="325" t="s">
        <v>144</v>
      </c>
      <c r="C2854" s="325" t="s">
        <v>123</v>
      </c>
      <c r="D2854" s="325" t="s">
        <v>38</v>
      </c>
      <c r="E2854" s="325" t="s">
        <v>139</v>
      </c>
      <c r="F2854" s="325" t="s">
        <v>43</v>
      </c>
      <c r="G2854" s="325">
        <v>836</v>
      </c>
      <c r="H2854" s="325" t="s">
        <v>355</v>
      </c>
      <c r="I2854" s="325" t="s">
        <v>356</v>
      </c>
      <c r="J2854" s="325" t="str">
        <f t="shared" si="88"/>
        <v>CharPooleRoleMiddle managerRoleMiddle manager</v>
      </c>
      <c r="K2854" s="325" t="s">
        <v>486</v>
      </c>
      <c r="L2854" s="325" t="s">
        <v>489</v>
      </c>
      <c r="M2854" s="325" t="str">
        <f t="shared" si="89"/>
        <v>RoleMiddle manager</v>
      </c>
      <c r="N2854" s="325">
        <v>0.9</v>
      </c>
      <c r="O2854" s="325">
        <v>0.9</v>
      </c>
      <c r="P2854" s="325">
        <v>1</v>
      </c>
      <c r="Q2854" s="325">
        <v>0.9</v>
      </c>
    </row>
    <row r="2855" spans="1:17" x14ac:dyDescent="0.25">
      <c r="A2855" s="325">
        <v>201718</v>
      </c>
      <c r="B2855" s="325" t="s">
        <v>144</v>
      </c>
      <c r="C2855" s="325" t="s">
        <v>123</v>
      </c>
      <c r="D2855" s="325" t="s">
        <v>38</v>
      </c>
      <c r="E2855" s="325" t="s">
        <v>139</v>
      </c>
      <c r="F2855" s="325" t="s">
        <v>43</v>
      </c>
      <c r="G2855" s="325">
        <v>836</v>
      </c>
      <c r="H2855" s="325" t="s">
        <v>355</v>
      </c>
      <c r="I2855" s="325" t="s">
        <v>356</v>
      </c>
      <c r="J2855" s="325" t="str">
        <f t="shared" si="88"/>
        <v>CharPooleRoleFirst line managerRoleFirst line manager</v>
      </c>
      <c r="K2855" s="325" t="s">
        <v>486</v>
      </c>
      <c r="L2855" s="325" t="s">
        <v>490</v>
      </c>
      <c r="M2855" s="325" t="str">
        <f t="shared" si="89"/>
        <v>RoleFirst line manager</v>
      </c>
      <c r="N2855" s="325">
        <v>12</v>
      </c>
      <c r="O2855" s="325">
        <v>12.3</v>
      </c>
      <c r="P2855" s="325">
        <v>13</v>
      </c>
      <c r="Q2855" s="325">
        <v>11.9</v>
      </c>
    </row>
    <row r="2856" spans="1:17" x14ac:dyDescent="0.25">
      <c r="A2856" s="325">
        <v>201718</v>
      </c>
      <c r="B2856" s="325" t="s">
        <v>144</v>
      </c>
      <c r="C2856" s="325" t="s">
        <v>123</v>
      </c>
      <c r="D2856" s="325" t="s">
        <v>38</v>
      </c>
      <c r="E2856" s="325" t="s">
        <v>139</v>
      </c>
      <c r="F2856" s="325" t="s">
        <v>43</v>
      </c>
      <c r="G2856" s="325">
        <v>836</v>
      </c>
      <c r="H2856" s="325" t="s">
        <v>355</v>
      </c>
      <c r="I2856" s="325" t="s">
        <v>356</v>
      </c>
      <c r="J2856" s="325" t="str">
        <f t="shared" si="88"/>
        <v>CharPooleRoleCase holderRoleCase holder</v>
      </c>
      <c r="K2856" s="325" t="s">
        <v>486</v>
      </c>
      <c r="L2856" s="325" t="s">
        <v>491</v>
      </c>
      <c r="M2856" s="325" t="str">
        <f t="shared" si="89"/>
        <v>RoleCase holder</v>
      </c>
      <c r="N2856" s="325">
        <v>69.3</v>
      </c>
      <c r="O2856" s="325">
        <v>71.099999999999994</v>
      </c>
      <c r="P2856" s="325">
        <v>78</v>
      </c>
      <c r="Q2856" s="325">
        <v>71.599999999999994</v>
      </c>
    </row>
    <row r="2857" spans="1:17" x14ac:dyDescent="0.25">
      <c r="A2857" s="325">
        <v>201718</v>
      </c>
      <c r="B2857" s="325" t="s">
        <v>144</v>
      </c>
      <c r="C2857" s="325" t="s">
        <v>123</v>
      </c>
      <c r="D2857" s="325" t="s">
        <v>38</v>
      </c>
      <c r="E2857" s="325" t="s">
        <v>139</v>
      </c>
      <c r="F2857" s="325" t="s">
        <v>43</v>
      </c>
      <c r="G2857" s="325">
        <v>836</v>
      </c>
      <c r="H2857" s="325" t="s">
        <v>355</v>
      </c>
      <c r="I2857" s="325" t="s">
        <v>356</v>
      </c>
      <c r="J2857" s="325" t="str">
        <f t="shared" si="88"/>
        <v>CharPooleRoleQualified without casesRoleQualified without cases</v>
      </c>
      <c r="K2857" s="325" t="s">
        <v>486</v>
      </c>
      <c r="L2857" s="325" t="s">
        <v>492</v>
      </c>
      <c r="M2857" s="325" t="str">
        <f t="shared" si="89"/>
        <v>RoleQualified without cases</v>
      </c>
      <c r="N2857" s="325">
        <v>10.3</v>
      </c>
      <c r="O2857" s="325">
        <v>10.6</v>
      </c>
      <c r="P2857" s="325">
        <v>12</v>
      </c>
      <c r="Q2857" s="325">
        <v>11</v>
      </c>
    </row>
    <row r="2858" spans="1:17" x14ac:dyDescent="0.25">
      <c r="A2858" s="325">
        <v>201718</v>
      </c>
      <c r="B2858" s="325" t="s">
        <v>144</v>
      </c>
      <c r="C2858" s="325" t="s">
        <v>123</v>
      </c>
      <c r="D2858" s="325" t="s">
        <v>38</v>
      </c>
      <c r="E2858" s="325" t="s">
        <v>139</v>
      </c>
      <c r="F2858" s="325" t="s">
        <v>43</v>
      </c>
      <c r="G2858" s="325">
        <v>933</v>
      </c>
      <c r="H2858" s="325" t="s">
        <v>357</v>
      </c>
      <c r="I2858" s="325" t="s">
        <v>27</v>
      </c>
      <c r="J2858" s="325" t="str">
        <f t="shared" si="88"/>
        <v>CharSomersetRoleSenior managerRoleSenior manager</v>
      </c>
      <c r="K2858" s="325" t="s">
        <v>486</v>
      </c>
      <c r="L2858" s="325" t="s">
        <v>487</v>
      </c>
      <c r="M2858" s="325" t="str">
        <f t="shared" si="89"/>
        <v>RoleSenior manager</v>
      </c>
      <c r="N2858" s="325">
        <v>4</v>
      </c>
      <c r="O2858" s="325">
        <v>1.7</v>
      </c>
      <c r="P2858" s="325">
        <v>4</v>
      </c>
      <c r="Q2858" s="325">
        <v>1.6</v>
      </c>
    </row>
    <row r="2859" spans="1:17" x14ac:dyDescent="0.25">
      <c r="A2859" s="325">
        <v>201718</v>
      </c>
      <c r="B2859" s="325" t="s">
        <v>144</v>
      </c>
      <c r="C2859" s="325" t="s">
        <v>123</v>
      </c>
      <c r="D2859" s="325" t="s">
        <v>38</v>
      </c>
      <c r="E2859" s="325" t="s">
        <v>139</v>
      </c>
      <c r="F2859" s="325" t="s">
        <v>43</v>
      </c>
      <c r="G2859" s="325">
        <v>933</v>
      </c>
      <c r="H2859" s="325" t="s">
        <v>357</v>
      </c>
      <c r="I2859" s="325" t="s">
        <v>27</v>
      </c>
      <c r="J2859" s="325" t="str">
        <f t="shared" si="88"/>
        <v>CharSomersetRoleSenior practitionerRoleSenior practitioner</v>
      </c>
      <c r="K2859" s="325" t="s">
        <v>486</v>
      </c>
      <c r="L2859" s="325" t="s">
        <v>488</v>
      </c>
      <c r="M2859" s="325" t="str">
        <f t="shared" si="89"/>
        <v>RoleSenior practitioner</v>
      </c>
      <c r="N2859" s="325">
        <v>27.7</v>
      </c>
      <c r="O2859" s="325">
        <v>11.9</v>
      </c>
      <c r="P2859" s="325">
        <v>30</v>
      </c>
      <c r="Q2859" s="325">
        <v>11.9</v>
      </c>
    </row>
    <row r="2860" spans="1:17" x14ac:dyDescent="0.25">
      <c r="A2860" s="325">
        <v>201718</v>
      </c>
      <c r="B2860" s="325" t="s">
        <v>144</v>
      </c>
      <c r="C2860" s="325" t="s">
        <v>123</v>
      </c>
      <c r="D2860" s="325" t="s">
        <v>38</v>
      </c>
      <c r="E2860" s="325" t="s">
        <v>139</v>
      </c>
      <c r="F2860" s="325" t="s">
        <v>43</v>
      </c>
      <c r="G2860" s="325">
        <v>933</v>
      </c>
      <c r="H2860" s="325" t="s">
        <v>357</v>
      </c>
      <c r="I2860" s="325" t="s">
        <v>27</v>
      </c>
      <c r="J2860" s="325" t="str">
        <f t="shared" si="88"/>
        <v>CharSomersetRoleMiddle managerRoleMiddle manager</v>
      </c>
      <c r="K2860" s="325" t="s">
        <v>486</v>
      </c>
      <c r="L2860" s="325" t="s">
        <v>489</v>
      </c>
      <c r="M2860" s="325" t="str">
        <f t="shared" si="89"/>
        <v>RoleMiddle manager</v>
      </c>
      <c r="N2860" s="325">
        <v>14.4</v>
      </c>
      <c r="O2860" s="325">
        <v>6.2</v>
      </c>
      <c r="P2860" s="325">
        <v>15</v>
      </c>
      <c r="Q2860" s="325">
        <v>5.9</v>
      </c>
    </row>
    <row r="2861" spans="1:17" x14ac:dyDescent="0.25">
      <c r="A2861" s="325">
        <v>201718</v>
      </c>
      <c r="B2861" s="325" t="s">
        <v>144</v>
      </c>
      <c r="C2861" s="325" t="s">
        <v>123</v>
      </c>
      <c r="D2861" s="325" t="s">
        <v>38</v>
      </c>
      <c r="E2861" s="325" t="s">
        <v>139</v>
      </c>
      <c r="F2861" s="325" t="s">
        <v>43</v>
      </c>
      <c r="G2861" s="325">
        <v>933</v>
      </c>
      <c r="H2861" s="325" t="s">
        <v>357</v>
      </c>
      <c r="I2861" s="325" t="s">
        <v>27</v>
      </c>
      <c r="J2861" s="325" t="str">
        <f t="shared" si="88"/>
        <v>CharSomersetRoleFirst line managerRoleFirst line manager</v>
      </c>
      <c r="K2861" s="325" t="s">
        <v>486</v>
      </c>
      <c r="L2861" s="325" t="s">
        <v>490</v>
      </c>
      <c r="M2861" s="325" t="str">
        <f t="shared" si="89"/>
        <v>RoleFirst line manager</v>
      </c>
      <c r="N2861" s="325">
        <v>37.1</v>
      </c>
      <c r="O2861" s="325">
        <v>15.9</v>
      </c>
      <c r="P2861" s="325">
        <v>40</v>
      </c>
      <c r="Q2861" s="325">
        <v>15.8</v>
      </c>
    </row>
    <row r="2862" spans="1:17" x14ac:dyDescent="0.25">
      <c r="A2862" s="325">
        <v>201718</v>
      </c>
      <c r="B2862" s="325" t="s">
        <v>144</v>
      </c>
      <c r="C2862" s="325" t="s">
        <v>123</v>
      </c>
      <c r="D2862" s="325" t="s">
        <v>38</v>
      </c>
      <c r="E2862" s="325" t="s">
        <v>139</v>
      </c>
      <c r="F2862" s="325" t="s">
        <v>43</v>
      </c>
      <c r="G2862" s="325">
        <v>933</v>
      </c>
      <c r="H2862" s="325" t="s">
        <v>357</v>
      </c>
      <c r="I2862" s="325" t="s">
        <v>27</v>
      </c>
      <c r="J2862" s="325" t="str">
        <f t="shared" si="88"/>
        <v>CharSomersetRoleCase holderRoleCase holder</v>
      </c>
      <c r="K2862" s="325" t="s">
        <v>486</v>
      </c>
      <c r="L2862" s="325" t="s">
        <v>491</v>
      </c>
      <c r="M2862" s="325" t="str">
        <f t="shared" si="89"/>
        <v>RoleCase holder</v>
      </c>
      <c r="N2862" s="325">
        <v>134</v>
      </c>
      <c r="O2862" s="325">
        <v>57.4</v>
      </c>
      <c r="P2862" s="325">
        <v>145</v>
      </c>
      <c r="Q2862" s="325">
        <v>57.3</v>
      </c>
    </row>
    <row r="2863" spans="1:17" x14ac:dyDescent="0.25">
      <c r="A2863" s="325">
        <v>201718</v>
      </c>
      <c r="B2863" s="325" t="s">
        <v>144</v>
      </c>
      <c r="C2863" s="325" t="s">
        <v>123</v>
      </c>
      <c r="D2863" s="325" t="s">
        <v>38</v>
      </c>
      <c r="E2863" s="325" t="s">
        <v>139</v>
      </c>
      <c r="F2863" s="325" t="s">
        <v>43</v>
      </c>
      <c r="G2863" s="325">
        <v>933</v>
      </c>
      <c r="H2863" s="325" t="s">
        <v>357</v>
      </c>
      <c r="I2863" s="325" t="s">
        <v>27</v>
      </c>
      <c r="J2863" s="325" t="str">
        <f t="shared" si="88"/>
        <v>CharSomersetRoleQualified without casesRoleQualified without cases</v>
      </c>
      <c r="K2863" s="325" t="s">
        <v>486</v>
      </c>
      <c r="L2863" s="325" t="s">
        <v>492</v>
      </c>
      <c r="M2863" s="325" t="str">
        <f t="shared" si="89"/>
        <v>RoleQualified without cases</v>
      </c>
      <c r="N2863" s="325">
        <v>16.100000000000001</v>
      </c>
      <c r="O2863" s="325">
        <v>6.9</v>
      </c>
      <c r="P2863" s="325">
        <v>19</v>
      </c>
      <c r="Q2863" s="325">
        <v>7.5</v>
      </c>
    </row>
    <row r="2864" spans="1:17" x14ac:dyDescent="0.25">
      <c r="A2864" s="325">
        <v>201718</v>
      </c>
      <c r="B2864" s="325" t="s">
        <v>144</v>
      </c>
      <c r="C2864" s="325" t="s">
        <v>123</v>
      </c>
      <c r="D2864" s="325" t="s">
        <v>38</v>
      </c>
      <c r="E2864" s="325" t="s">
        <v>139</v>
      </c>
      <c r="F2864" s="325" t="s">
        <v>43</v>
      </c>
      <c r="G2864" s="325">
        <v>803</v>
      </c>
      <c r="H2864" s="325" t="s">
        <v>358</v>
      </c>
      <c r="I2864" s="325" t="s">
        <v>359</v>
      </c>
      <c r="J2864" s="325" t="str">
        <f t="shared" si="88"/>
        <v>CharSouth GloucestershireRoleSenior managerRoleSenior manager</v>
      </c>
      <c r="K2864" s="325" t="s">
        <v>486</v>
      </c>
      <c r="L2864" s="325" t="s">
        <v>487</v>
      </c>
      <c r="M2864" s="325" t="str">
        <f t="shared" si="89"/>
        <v>RoleSenior manager</v>
      </c>
      <c r="N2864" s="325">
        <v>1</v>
      </c>
      <c r="O2864" s="325">
        <v>0.9</v>
      </c>
      <c r="P2864" s="325">
        <v>1</v>
      </c>
      <c r="Q2864" s="325">
        <v>0.8</v>
      </c>
    </row>
    <row r="2865" spans="1:17" x14ac:dyDescent="0.25">
      <c r="A2865" s="325">
        <v>201718</v>
      </c>
      <c r="B2865" s="325" t="s">
        <v>144</v>
      </c>
      <c r="C2865" s="325" t="s">
        <v>123</v>
      </c>
      <c r="D2865" s="325" t="s">
        <v>38</v>
      </c>
      <c r="E2865" s="325" t="s">
        <v>139</v>
      </c>
      <c r="F2865" s="325" t="s">
        <v>43</v>
      </c>
      <c r="G2865" s="325">
        <v>803</v>
      </c>
      <c r="H2865" s="325" t="s">
        <v>358</v>
      </c>
      <c r="I2865" s="325" t="s">
        <v>359</v>
      </c>
      <c r="J2865" s="325" t="str">
        <f t="shared" si="88"/>
        <v>CharSouth GloucestershireRoleSenior practitionerRoleSenior practitioner</v>
      </c>
      <c r="K2865" s="325" t="s">
        <v>486</v>
      </c>
      <c r="L2865" s="325" t="s">
        <v>488</v>
      </c>
      <c r="M2865" s="325" t="str">
        <f t="shared" si="89"/>
        <v>RoleSenior practitioner</v>
      </c>
      <c r="N2865" s="325">
        <v>11</v>
      </c>
      <c r="O2865" s="325">
        <v>9.5</v>
      </c>
      <c r="P2865" s="325">
        <v>11</v>
      </c>
      <c r="Q2865" s="325">
        <v>8.9</v>
      </c>
    </row>
    <row r="2866" spans="1:17" x14ac:dyDescent="0.25">
      <c r="A2866" s="325">
        <v>201718</v>
      </c>
      <c r="B2866" s="325" t="s">
        <v>144</v>
      </c>
      <c r="C2866" s="325" t="s">
        <v>123</v>
      </c>
      <c r="D2866" s="325" t="s">
        <v>38</v>
      </c>
      <c r="E2866" s="325" t="s">
        <v>139</v>
      </c>
      <c r="F2866" s="325" t="s">
        <v>43</v>
      </c>
      <c r="G2866" s="325">
        <v>803</v>
      </c>
      <c r="H2866" s="325" t="s">
        <v>358</v>
      </c>
      <c r="I2866" s="325" t="s">
        <v>359</v>
      </c>
      <c r="J2866" s="325" t="str">
        <f t="shared" si="88"/>
        <v>CharSouth GloucestershireRoleMiddle managerRoleMiddle manager</v>
      </c>
      <c r="K2866" s="325" t="s">
        <v>486</v>
      </c>
      <c r="L2866" s="325" t="s">
        <v>489</v>
      </c>
      <c r="M2866" s="325" t="str">
        <f t="shared" si="89"/>
        <v>RoleMiddle manager</v>
      </c>
      <c r="N2866" s="325">
        <v>8</v>
      </c>
      <c r="O2866" s="325">
        <v>6.9</v>
      </c>
      <c r="P2866" s="325">
        <v>8</v>
      </c>
      <c r="Q2866" s="325">
        <v>6.5</v>
      </c>
    </row>
    <row r="2867" spans="1:17" x14ac:dyDescent="0.25">
      <c r="A2867" s="325">
        <v>201718</v>
      </c>
      <c r="B2867" s="325" t="s">
        <v>144</v>
      </c>
      <c r="C2867" s="325" t="s">
        <v>123</v>
      </c>
      <c r="D2867" s="325" t="s">
        <v>38</v>
      </c>
      <c r="E2867" s="325" t="s">
        <v>139</v>
      </c>
      <c r="F2867" s="325" t="s">
        <v>43</v>
      </c>
      <c r="G2867" s="325">
        <v>803</v>
      </c>
      <c r="H2867" s="325" t="s">
        <v>358</v>
      </c>
      <c r="I2867" s="325" t="s">
        <v>359</v>
      </c>
      <c r="J2867" s="325" t="str">
        <f t="shared" si="88"/>
        <v>CharSouth GloucestershireRoleFirst line managerRoleFirst line manager</v>
      </c>
      <c r="K2867" s="325" t="s">
        <v>486</v>
      </c>
      <c r="L2867" s="325" t="s">
        <v>490</v>
      </c>
      <c r="M2867" s="325" t="str">
        <f t="shared" si="89"/>
        <v>RoleFirst line manager</v>
      </c>
      <c r="N2867" s="325">
        <v>23.8</v>
      </c>
      <c r="O2867" s="325">
        <v>20.6</v>
      </c>
      <c r="P2867" s="325">
        <v>26</v>
      </c>
      <c r="Q2867" s="325">
        <v>21.1</v>
      </c>
    </row>
    <row r="2868" spans="1:17" x14ac:dyDescent="0.25">
      <c r="A2868" s="325">
        <v>201718</v>
      </c>
      <c r="B2868" s="325" t="s">
        <v>144</v>
      </c>
      <c r="C2868" s="325" t="s">
        <v>123</v>
      </c>
      <c r="D2868" s="325" t="s">
        <v>38</v>
      </c>
      <c r="E2868" s="325" t="s">
        <v>139</v>
      </c>
      <c r="F2868" s="325" t="s">
        <v>43</v>
      </c>
      <c r="G2868" s="325">
        <v>803</v>
      </c>
      <c r="H2868" s="325" t="s">
        <v>358</v>
      </c>
      <c r="I2868" s="325" t="s">
        <v>359</v>
      </c>
      <c r="J2868" s="325" t="str">
        <f t="shared" si="88"/>
        <v>CharSouth GloucestershireRoleCase holderRoleCase holder</v>
      </c>
      <c r="K2868" s="325" t="s">
        <v>486</v>
      </c>
      <c r="L2868" s="325" t="s">
        <v>491</v>
      </c>
      <c r="M2868" s="325" t="str">
        <f t="shared" si="89"/>
        <v>RoleCase holder</v>
      </c>
      <c r="N2868" s="325">
        <v>57.7</v>
      </c>
      <c r="O2868" s="325">
        <v>50</v>
      </c>
      <c r="P2868" s="325">
        <v>63</v>
      </c>
      <c r="Q2868" s="325">
        <v>51.2</v>
      </c>
    </row>
    <row r="2869" spans="1:17" x14ac:dyDescent="0.25">
      <c r="A2869" s="325">
        <v>201718</v>
      </c>
      <c r="B2869" s="325" t="s">
        <v>144</v>
      </c>
      <c r="C2869" s="325" t="s">
        <v>123</v>
      </c>
      <c r="D2869" s="325" t="s">
        <v>38</v>
      </c>
      <c r="E2869" s="325" t="s">
        <v>139</v>
      </c>
      <c r="F2869" s="325" t="s">
        <v>43</v>
      </c>
      <c r="G2869" s="325">
        <v>803</v>
      </c>
      <c r="H2869" s="325" t="s">
        <v>358</v>
      </c>
      <c r="I2869" s="325" t="s">
        <v>359</v>
      </c>
      <c r="J2869" s="325" t="str">
        <f t="shared" si="88"/>
        <v>CharSouth GloucestershireRoleQualified without casesRoleQualified without cases</v>
      </c>
      <c r="K2869" s="325" t="s">
        <v>486</v>
      </c>
      <c r="L2869" s="325" t="s">
        <v>492</v>
      </c>
      <c r="M2869" s="325" t="str">
        <f t="shared" si="89"/>
        <v>RoleQualified without cases</v>
      </c>
      <c r="N2869" s="325">
        <v>14</v>
      </c>
      <c r="O2869" s="325">
        <v>12.1</v>
      </c>
      <c r="P2869" s="325">
        <v>14</v>
      </c>
      <c r="Q2869" s="325">
        <v>11.4</v>
      </c>
    </row>
    <row r="2870" spans="1:17" x14ac:dyDescent="0.25">
      <c r="A2870" s="325">
        <v>201718</v>
      </c>
      <c r="B2870" s="325" t="s">
        <v>144</v>
      </c>
      <c r="C2870" s="325" t="s">
        <v>123</v>
      </c>
      <c r="D2870" s="325" t="s">
        <v>38</v>
      </c>
      <c r="E2870" s="325" t="s">
        <v>139</v>
      </c>
      <c r="F2870" s="325" t="s">
        <v>43</v>
      </c>
      <c r="G2870" s="325">
        <v>866</v>
      </c>
      <c r="H2870" s="325" t="s">
        <v>360</v>
      </c>
      <c r="I2870" s="325" t="s">
        <v>41</v>
      </c>
      <c r="J2870" s="325" t="str">
        <f t="shared" si="88"/>
        <v>CharSwindonRoleSenior managerRoleSenior manager</v>
      </c>
      <c r="K2870" s="325" t="s">
        <v>486</v>
      </c>
      <c r="L2870" s="325" t="s">
        <v>487</v>
      </c>
      <c r="M2870" s="325" t="str">
        <f t="shared" si="89"/>
        <v>RoleSenior manager</v>
      </c>
      <c r="N2870" s="325">
        <v>0</v>
      </c>
      <c r="O2870" s="325">
        <v>0</v>
      </c>
      <c r="P2870" s="325">
        <v>0</v>
      </c>
      <c r="Q2870" s="325">
        <v>0</v>
      </c>
    </row>
    <row r="2871" spans="1:17" x14ac:dyDescent="0.25">
      <c r="A2871" s="325">
        <v>201718</v>
      </c>
      <c r="B2871" s="325" t="s">
        <v>144</v>
      </c>
      <c r="C2871" s="325" t="s">
        <v>123</v>
      </c>
      <c r="D2871" s="325" t="s">
        <v>38</v>
      </c>
      <c r="E2871" s="325" t="s">
        <v>139</v>
      </c>
      <c r="F2871" s="325" t="s">
        <v>43</v>
      </c>
      <c r="G2871" s="325">
        <v>866</v>
      </c>
      <c r="H2871" s="325" t="s">
        <v>360</v>
      </c>
      <c r="I2871" s="325" t="s">
        <v>41</v>
      </c>
      <c r="J2871" s="325" t="str">
        <f t="shared" si="88"/>
        <v>CharSwindonRoleSenior practitionerRoleSenior practitioner</v>
      </c>
      <c r="K2871" s="325" t="s">
        <v>486</v>
      </c>
      <c r="L2871" s="325" t="s">
        <v>488</v>
      </c>
      <c r="M2871" s="325" t="str">
        <f t="shared" si="89"/>
        <v>RoleSenior practitioner</v>
      </c>
      <c r="N2871" s="325">
        <v>22.3</v>
      </c>
      <c r="O2871" s="325">
        <v>25.4</v>
      </c>
      <c r="P2871" s="325">
        <v>26</v>
      </c>
      <c r="Q2871" s="325">
        <v>27.4</v>
      </c>
    </row>
    <row r="2872" spans="1:17" x14ac:dyDescent="0.25">
      <c r="A2872" s="325">
        <v>201718</v>
      </c>
      <c r="B2872" s="325" t="s">
        <v>144</v>
      </c>
      <c r="C2872" s="325" t="s">
        <v>123</v>
      </c>
      <c r="D2872" s="325" t="s">
        <v>38</v>
      </c>
      <c r="E2872" s="325" t="s">
        <v>139</v>
      </c>
      <c r="F2872" s="325" t="s">
        <v>43</v>
      </c>
      <c r="G2872" s="325">
        <v>866</v>
      </c>
      <c r="H2872" s="325" t="s">
        <v>360</v>
      </c>
      <c r="I2872" s="325" t="s">
        <v>41</v>
      </c>
      <c r="J2872" s="325" t="str">
        <f t="shared" si="88"/>
        <v>CharSwindonRoleMiddle managerRoleMiddle manager</v>
      </c>
      <c r="K2872" s="325" t="s">
        <v>486</v>
      </c>
      <c r="L2872" s="325" t="s">
        <v>489</v>
      </c>
      <c r="M2872" s="325" t="str">
        <f t="shared" si="89"/>
        <v>RoleMiddle manager</v>
      </c>
      <c r="N2872" s="325">
        <v>3</v>
      </c>
      <c r="O2872" s="325">
        <v>3.4</v>
      </c>
      <c r="P2872" s="325">
        <v>3</v>
      </c>
      <c r="Q2872" s="325">
        <v>3.2</v>
      </c>
    </row>
    <row r="2873" spans="1:17" x14ac:dyDescent="0.25">
      <c r="A2873" s="325">
        <v>201718</v>
      </c>
      <c r="B2873" s="325" t="s">
        <v>144</v>
      </c>
      <c r="C2873" s="325" t="s">
        <v>123</v>
      </c>
      <c r="D2873" s="325" t="s">
        <v>38</v>
      </c>
      <c r="E2873" s="325" t="s">
        <v>139</v>
      </c>
      <c r="F2873" s="325" t="s">
        <v>43</v>
      </c>
      <c r="G2873" s="325">
        <v>866</v>
      </c>
      <c r="H2873" s="325" t="s">
        <v>360</v>
      </c>
      <c r="I2873" s="325" t="s">
        <v>41</v>
      </c>
      <c r="J2873" s="325" t="str">
        <f t="shared" si="88"/>
        <v>CharSwindonRoleFirst line managerRoleFirst line manager</v>
      </c>
      <c r="K2873" s="325" t="s">
        <v>486</v>
      </c>
      <c r="L2873" s="325" t="s">
        <v>490</v>
      </c>
      <c r="M2873" s="325" t="str">
        <f t="shared" si="89"/>
        <v>RoleFirst line manager</v>
      </c>
      <c r="N2873" s="325">
        <v>8</v>
      </c>
      <c r="O2873" s="325">
        <v>9.1</v>
      </c>
      <c r="P2873" s="325">
        <v>8</v>
      </c>
      <c r="Q2873" s="325">
        <v>8.4</v>
      </c>
    </row>
    <row r="2874" spans="1:17" x14ac:dyDescent="0.25">
      <c r="A2874" s="325">
        <v>201718</v>
      </c>
      <c r="B2874" s="325" t="s">
        <v>144</v>
      </c>
      <c r="C2874" s="325" t="s">
        <v>123</v>
      </c>
      <c r="D2874" s="325" t="s">
        <v>38</v>
      </c>
      <c r="E2874" s="325" t="s">
        <v>139</v>
      </c>
      <c r="F2874" s="325" t="s">
        <v>43</v>
      </c>
      <c r="G2874" s="325">
        <v>866</v>
      </c>
      <c r="H2874" s="325" t="s">
        <v>360</v>
      </c>
      <c r="I2874" s="325" t="s">
        <v>41</v>
      </c>
      <c r="J2874" s="325" t="str">
        <f t="shared" si="88"/>
        <v>CharSwindonRoleCase holderRoleCase holder</v>
      </c>
      <c r="K2874" s="325" t="s">
        <v>486</v>
      </c>
      <c r="L2874" s="325" t="s">
        <v>491</v>
      </c>
      <c r="M2874" s="325" t="str">
        <f t="shared" si="89"/>
        <v>RoleCase holder</v>
      </c>
      <c r="N2874" s="325">
        <v>34.6</v>
      </c>
      <c r="O2874" s="325">
        <v>39.5</v>
      </c>
      <c r="P2874" s="325">
        <v>37</v>
      </c>
      <c r="Q2874" s="325">
        <v>38.9</v>
      </c>
    </row>
    <row r="2875" spans="1:17" x14ac:dyDescent="0.25">
      <c r="A2875" s="325">
        <v>201718</v>
      </c>
      <c r="B2875" s="325" t="s">
        <v>144</v>
      </c>
      <c r="C2875" s="325" t="s">
        <v>123</v>
      </c>
      <c r="D2875" s="325" t="s">
        <v>38</v>
      </c>
      <c r="E2875" s="325" t="s">
        <v>139</v>
      </c>
      <c r="F2875" s="325" t="s">
        <v>43</v>
      </c>
      <c r="G2875" s="325">
        <v>866</v>
      </c>
      <c r="H2875" s="325" t="s">
        <v>360</v>
      </c>
      <c r="I2875" s="325" t="s">
        <v>41</v>
      </c>
      <c r="J2875" s="325" t="str">
        <f t="shared" si="88"/>
        <v>CharSwindonRoleQualified without casesRoleQualified without cases</v>
      </c>
      <c r="K2875" s="325" t="s">
        <v>486</v>
      </c>
      <c r="L2875" s="325" t="s">
        <v>492</v>
      </c>
      <c r="M2875" s="325" t="str">
        <f t="shared" si="89"/>
        <v>RoleQualified without cases</v>
      </c>
      <c r="N2875" s="325">
        <v>19.8</v>
      </c>
      <c r="O2875" s="325">
        <v>22.6</v>
      </c>
      <c r="P2875" s="325">
        <v>21</v>
      </c>
      <c r="Q2875" s="325">
        <v>22.1</v>
      </c>
    </row>
    <row r="2876" spans="1:17" x14ac:dyDescent="0.25">
      <c r="A2876" s="325">
        <v>201718</v>
      </c>
      <c r="B2876" s="325" t="s">
        <v>144</v>
      </c>
      <c r="C2876" s="325" t="s">
        <v>123</v>
      </c>
      <c r="D2876" s="325" t="s">
        <v>38</v>
      </c>
      <c r="E2876" s="325" t="s">
        <v>139</v>
      </c>
      <c r="F2876" s="325" t="s">
        <v>43</v>
      </c>
      <c r="G2876" s="325">
        <v>880</v>
      </c>
      <c r="H2876" s="325" t="s">
        <v>361</v>
      </c>
      <c r="I2876" s="325" t="s">
        <v>76</v>
      </c>
      <c r="J2876" s="325" t="str">
        <f t="shared" si="88"/>
        <v>CharTorbayRoleSenior managerRoleSenior manager</v>
      </c>
      <c r="K2876" s="325" t="s">
        <v>486</v>
      </c>
      <c r="L2876" s="325" t="s">
        <v>487</v>
      </c>
      <c r="M2876" s="325" t="str">
        <f t="shared" si="89"/>
        <v>RoleSenior manager</v>
      </c>
      <c r="N2876" s="325">
        <v>1</v>
      </c>
      <c r="O2876" s="325">
        <v>1.4</v>
      </c>
      <c r="P2876" s="325">
        <v>1</v>
      </c>
      <c r="Q2876" s="325">
        <v>1.3</v>
      </c>
    </row>
    <row r="2877" spans="1:17" x14ac:dyDescent="0.25">
      <c r="A2877" s="325">
        <v>201718</v>
      </c>
      <c r="B2877" s="325" t="s">
        <v>144</v>
      </c>
      <c r="C2877" s="325" t="s">
        <v>123</v>
      </c>
      <c r="D2877" s="325" t="s">
        <v>38</v>
      </c>
      <c r="E2877" s="325" t="s">
        <v>139</v>
      </c>
      <c r="F2877" s="325" t="s">
        <v>43</v>
      </c>
      <c r="G2877" s="325">
        <v>880</v>
      </c>
      <c r="H2877" s="325" t="s">
        <v>361</v>
      </c>
      <c r="I2877" s="325" t="s">
        <v>76</v>
      </c>
      <c r="J2877" s="325" t="str">
        <f t="shared" si="88"/>
        <v>CharTorbayRoleSenior practitionerRoleSenior practitioner</v>
      </c>
      <c r="K2877" s="325" t="s">
        <v>486</v>
      </c>
      <c r="L2877" s="325" t="s">
        <v>488</v>
      </c>
      <c r="M2877" s="325" t="str">
        <f t="shared" si="89"/>
        <v>RoleSenior practitioner</v>
      </c>
      <c r="N2877" s="325">
        <v>2</v>
      </c>
      <c r="O2877" s="325">
        <v>2.8</v>
      </c>
      <c r="P2877" s="325">
        <v>2</v>
      </c>
      <c r="Q2877" s="325">
        <v>2.5</v>
      </c>
    </row>
    <row r="2878" spans="1:17" x14ac:dyDescent="0.25">
      <c r="A2878" s="325">
        <v>201718</v>
      </c>
      <c r="B2878" s="325" t="s">
        <v>144</v>
      </c>
      <c r="C2878" s="325" t="s">
        <v>123</v>
      </c>
      <c r="D2878" s="325" t="s">
        <v>38</v>
      </c>
      <c r="E2878" s="325" t="s">
        <v>139</v>
      </c>
      <c r="F2878" s="325" t="s">
        <v>43</v>
      </c>
      <c r="G2878" s="325">
        <v>880</v>
      </c>
      <c r="H2878" s="325" t="s">
        <v>361</v>
      </c>
      <c r="I2878" s="325" t="s">
        <v>76</v>
      </c>
      <c r="J2878" s="325" t="str">
        <f t="shared" si="88"/>
        <v>CharTorbayRoleMiddle managerRoleMiddle manager</v>
      </c>
      <c r="K2878" s="325" t="s">
        <v>486</v>
      </c>
      <c r="L2878" s="325" t="s">
        <v>489</v>
      </c>
      <c r="M2878" s="325" t="str">
        <f t="shared" si="89"/>
        <v>RoleMiddle manager</v>
      </c>
      <c r="N2878" s="325">
        <v>3</v>
      </c>
      <c r="O2878" s="325">
        <v>4.0999999999999996</v>
      </c>
      <c r="P2878" s="325">
        <v>3</v>
      </c>
      <c r="Q2878" s="325">
        <v>3.8</v>
      </c>
    </row>
    <row r="2879" spans="1:17" x14ac:dyDescent="0.25">
      <c r="A2879" s="325">
        <v>201718</v>
      </c>
      <c r="B2879" s="325" t="s">
        <v>144</v>
      </c>
      <c r="C2879" s="325" t="s">
        <v>123</v>
      </c>
      <c r="D2879" s="325" t="s">
        <v>38</v>
      </c>
      <c r="E2879" s="325" t="s">
        <v>139</v>
      </c>
      <c r="F2879" s="325" t="s">
        <v>43</v>
      </c>
      <c r="G2879" s="325">
        <v>880</v>
      </c>
      <c r="H2879" s="325" t="s">
        <v>361</v>
      </c>
      <c r="I2879" s="325" t="s">
        <v>76</v>
      </c>
      <c r="J2879" s="325" t="str">
        <f t="shared" si="88"/>
        <v>CharTorbayRoleFirst line managerRoleFirst line manager</v>
      </c>
      <c r="K2879" s="325" t="s">
        <v>486</v>
      </c>
      <c r="L2879" s="325" t="s">
        <v>490</v>
      </c>
      <c r="M2879" s="325" t="str">
        <f t="shared" si="89"/>
        <v>RoleFirst line manager</v>
      </c>
      <c r="N2879" s="325">
        <v>17.8</v>
      </c>
      <c r="O2879" s="325">
        <v>24.6</v>
      </c>
      <c r="P2879" s="325">
        <v>18</v>
      </c>
      <c r="Q2879" s="325">
        <v>22.8</v>
      </c>
    </row>
    <row r="2880" spans="1:17" x14ac:dyDescent="0.25">
      <c r="A2880" s="325">
        <v>201718</v>
      </c>
      <c r="B2880" s="325" t="s">
        <v>144</v>
      </c>
      <c r="C2880" s="325" t="s">
        <v>123</v>
      </c>
      <c r="D2880" s="325" t="s">
        <v>38</v>
      </c>
      <c r="E2880" s="325" t="s">
        <v>139</v>
      </c>
      <c r="F2880" s="325" t="s">
        <v>43</v>
      </c>
      <c r="G2880" s="325">
        <v>880</v>
      </c>
      <c r="H2880" s="325" t="s">
        <v>361</v>
      </c>
      <c r="I2880" s="325" t="s">
        <v>76</v>
      </c>
      <c r="J2880" s="325" t="str">
        <f t="shared" si="88"/>
        <v>CharTorbayRoleCase holderRoleCase holder</v>
      </c>
      <c r="K2880" s="325" t="s">
        <v>486</v>
      </c>
      <c r="L2880" s="325" t="s">
        <v>491</v>
      </c>
      <c r="M2880" s="325" t="str">
        <f t="shared" si="89"/>
        <v>RoleCase holder</v>
      </c>
      <c r="N2880" s="325">
        <v>33.1</v>
      </c>
      <c r="O2880" s="325">
        <v>45.7</v>
      </c>
      <c r="P2880" s="325">
        <v>35</v>
      </c>
      <c r="Q2880" s="325">
        <v>44.3</v>
      </c>
    </row>
    <row r="2881" spans="1:17" x14ac:dyDescent="0.25">
      <c r="A2881" s="325">
        <v>201718</v>
      </c>
      <c r="B2881" s="325" t="s">
        <v>144</v>
      </c>
      <c r="C2881" s="325" t="s">
        <v>123</v>
      </c>
      <c r="D2881" s="325" t="s">
        <v>38</v>
      </c>
      <c r="E2881" s="325" t="s">
        <v>139</v>
      </c>
      <c r="F2881" s="325" t="s">
        <v>43</v>
      </c>
      <c r="G2881" s="325">
        <v>880</v>
      </c>
      <c r="H2881" s="325" t="s">
        <v>361</v>
      </c>
      <c r="I2881" s="325" t="s">
        <v>76</v>
      </c>
      <c r="J2881" s="325" t="str">
        <f t="shared" si="88"/>
        <v>CharTorbayRoleQualified without casesRoleQualified without cases</v>
      </c>
      <c r="K2881" s="325" t="s">
        <v>486</v>
      </c>
      <c r="L2881" s="325" t="s">
        <v>492</v>
      </c>
      <c r="M2881" s="325" t="str">
        <f t="shared" si="89"/>
        <v>RoleQualified without cases</v>
      </c>
      <c r="N2881" s="325">
        <v>15.6</v>
      </c>
      <c r="O2881" s="325">
        <v>21.5</v>
      </c>
      <c r="P2881" s="325">
        <v>20</v>
      </c>
      <c r="Q2881" s="325">
        <v>25.3</v>
      </c>
    </row>
    <row r="2882" spans="1:17" x14ac:dyDescent="0.25">
      <c r="A2882" s="325">
        <v>201718</v>
      </c>
      <c r="B2882" s="325" t="s">
        <v>144</v>
      </c>
      <c r="C2882" s="325" t="s">
        <v>123</v>
      </c>
      <c r="D2882" s="325" t="s">
        <v>38</v>
      </c>
      <c r="E2882" s="325" t="s">
        <v>139</v>
      </c>
      <c r="F2882" s="325" t="s">
        <v>43</v>
      </c>
      <c r="G2882" s="325">
        <v>865</v>
      </c>
      <c r="H2882" s="325" t="s">
        <v>363</v>
      </c>
      <c r="I2882" s="325" t="s">
        <v>364</v>
      </c>
      <c r="J2882" s="325" t="str">
        <f t="shared" si="88"/>
        <v>CharWiltshireRoleSenior managerRoleSenior manager</v>
      </c>
      <c r="K2882" s="325" t="s">
        <v>486</v>
      </c>
      <c r="L2882" s="325" t="s">
        <v>487</v>
      </c>
      <c r="M2882" s="325" t="str">
        <f t="shared" si="89"/>
        <v>RoleSenior manager</v>
      </c>
      <c r="N2882" s="325">
        <v>4</v>
      </c>
      <c r="O2882" s="325">
        <v>1.9</v>
      </c>
      <c r="P2882" s="325">
        <v>4</v>
      </c>
      <c r="Q2882" s="325">
        <v>1.8</v>
      </c>
    </row>
    <row r="2883" spans="1:17" x14ac:dyDescent="0.25">
      <c r="A2883" s="325">
        <v>201718</v>
      </c>
      <c r="B2883" s="325" t="s">
        <v>144</v>
      </c>
      <c r="C2883" s="325" t="s">
        <v>123</v>
      </c>
      <c r="D2883" s="325" t="s">
        <v>38</v>
      </c>
      <c r="E2883" s="325" t="s">
        <v>139</v>
      </c>
      <c r="F2883" s="325" t="s">
        <v>43</v>
      </c>
      <c r="G2883" s="325">
        <v>865</v>
      </c>
      <c r="H2883" s="325" t="s">
        <v>363</v>
      </c>
      <c r="I2883" s="325" t="s">
        <v>364</v>
      </c>
      <c r="J2883" s="325" t="str">
        <f t="shared" ref="J2883:J2946" si="90">CONCATENATE("Char",I2883,K2883,L2883,M2883)</f>
        <v>CharWiltshireRoleSenior practitionerRoleSenior practitioner</v>
      </c>
      <c r="K2883" s="325" t="s">
        <v>486</v>
      </c>
      <c r="L2883" s="325" t="s">
        <v>488</v>
      </c>
      <c r="M2883" s="325" t="str">
        <f t="shared" ref="M2883:M2946" si="91">CONCATENATE(K2883,L2883,)</f>
        <v>RoleSenior practitioner</v>
      </c>
      <c r="N2883" s="325">
        <v>0</v>
      </c>
      <c r="O2883" s="325">
        <v>0</v>
      </c>
      <c r="P2883" s="325">
        <v>0</v>
      </c>
      <c r="Q2883" s="325">
        <v>0</v>
      </c>
    </row>
    <row r="2884" spans="1:17" x14ac:dyDescent="0.25">
      <c r="A2884" s="325">
        <v>201718</v>
      </c>
      <c r="B2884" s="325" t="s">
        <v>144</v>
      </c>
      <c r="C2884" s="325" t="s">
        <v>123</v>
      </c>
      <c r="D2884" s="325" t="s">
        <v>38</v>
      </c>
      <c r="E2884" s="325" t="s">
        <v>139</v>
      </c>
      <c r="F2884" s="325" t="s">
        <v>43</v>
      </c>
      <c r="G2884" s="325">
        <v>865</v>
      </c>
      <c r="H2884" s="325" t="s">
        <v>363</v>
      </c>
      <c r="I2884" s="325" t="s">
        <v>364</v>
      </c>
      <c r="J2884" s="325" t="str">
        <f t="shared" si="90"/>
        <v>CharWiltshireRoleMiddle managerRoleMiddle manager</v>
      </c>
      <c r="K2884" s="325" t="s">
        <v>486</v>
      </c>
      <c r="L2884" s="325" t="s">
        <v>489</v>
      </c>
      <c r="M2884" s="325" t="str">
        <f t="shared" si="91"/>
        <v>RoleMiddle manager</v>
      </c>
      <c r="N2884" s="325">
        <v>16.899999999999999</v>
      </c>
      <c r="O2884" s="325">
        <v>8.1999999999999993</v>
      </c>
      <c r="P2884" s="325">
        <v>17</v>
      </c>
      <c r="Q2884" s="325">
        <v>7.5</v>
      </c>
    </row>
    <row r="2885" spans="1:17" x14ac:dyDescent="0.25">
      <c r="A2885" s="325">
        <v>201718</v>
      </c>
      <c r="B2885" s="325" t="s">
        <v>144</v>
      </c>
      <c r="C2885" s="325" t="s">
        <v>123</v>
      </c>
      <c r="D2885" s="325" t="s">
        <v>38</v>
      </c>
      <c r="E2885" s="325" t="s">
        <v>139</v>
      </c>
      <c r="F2885" s="325" t="s">
        <v>43</v>
      </c>
      <c r="G2885" s="325">
        <v>865</v>
      </c>
      <c r="H2885" s="325" t="s">
        <v>363</v>
      </c>
      <c r="I2885" s="325" t="s">
        <v>364</v>
      </c>
      <c r="J2885" s="325" t="str">
        <f t="shared" si="90"/>
        <v>CharWiltshireRoleFirst line managerRoleFirst line manager</v>
      </c>
      <c r="K2885" s="325" t="s">
        <v>486</v>
      </c>
      <c r="L2885" s="325" t="s">
        <v>490</v>
      </c>
      <c r="M2885" s="325" t="str">
        <f t="shared" si="91"/>
        <v>RoleFirst line manager</v>
      </c>
      <c r="N2885" s="325">
        <v>25.8</v>
      </c>
      <c r="O2885" s="325">
        <v>12.5</v>
      </c>
      <c r="P2885" s="325">
        <v>28</v>
      </c>
      <c r="Q2885" s="325">
        <v>12.4</v>
      </c>
    </row>
    <row r="2886" spans="1:17" x14ac:dyDescent="0.25">
      <c r="A2886" s="325">
        <v>201718</v>
      </c>
      <c r="B2886" s="325" t="s">
        <v>144</v>
      </c>
      <c r="C2886" s="325" t="s">
        <v>123</v>
      </c>
      <c r="D2886" s="325" t="s">
        <v>38</v>
      </c>
      <c r="E2886" s="325" t="s">
        <v>139</v>
      </c>
      <c r="F2886" s="325" t="s">
        <v>43</v>
      </c>
      <c r="G2886" s="325">
        <v>865</v>
      </c>
      <c r="H2886" s="325" t="s">
        <v>363</v>
      </c>
      <c r="I2886" s="325" t="s">
        <v>364</v>
      </c>
      <c r="J2886" s="325" t="str">
        <f t="shared" si="90"/>
        <v>CharWiltshireRoleCase holderRoleCase holder</v>
      </c>
      <c r="K2886" s="325" t="s">
        <v>486</v>
      </c>
      <c r="L2886" s="325" t="s">
        <v>491</v>
      </c>
      <c r="M2886" s="325" t="str">
        <f t="shared" si="91"/>
        <v>RoleCase holder</v>
      </c>
      <c r="N2886" s="325">
        <v>97.9</v>
      </c>
      <c r="O2886" s="325">
        <v>47.3</v>
      </c>
      <c r="P2886" s="325">
        <v>103</v>
      </c>
      <c r="Q2886" s="325">
        <v>45.6</v>
      </c>
    </row>
    <row r="2887" spans="1:17" x14ac:dyDescent="0.25">
      <c r="A2887" s="325">
        <v>201718</v>
      </c>
      <c r="B2887" s="325" t="s">
        <v>144</v>
      </c>
      <c r="C2887" s="325" t="s">
        <v>123</v>
      </c>
      <c r="D2887" s="325" t="s">
        <v>38</v>
      </c>
      <c r="E2887" s="325" t="s">
        <v>139</v>
      </c>
      <c r="F2887" s="325" t="s">
        <v>43</v>
      </c>
      <c r="G2887" s="325">
        <v>865</v>
      </c>
      <c r="H2887" s="325" t="s">
        <v>363</v>
      </c>
      <c r="I2887" s="325" t="s">
        <v>364</v>
      </c>
      <c r="J2887" s="325" t="str">
        <f t="shared" si="90"/>
        <v>CharWiltshireRoleQualified without casesRoleQualified without cases</v>
      </c>
      <c r="K2887" s="325" t="s">
        <v>486</v>
      </c>
      <c r="L2887" s="325" t="s">
        <v>492</v>
      </c>
      <c r="M2887" s="325" t="str">
        <f t="shared" si="91"/>
        <v>RoleQualified without cases</v>
      </c>
      <c r="N2887" s="325">
        <v>62.5</v>
      </c>
      <c r="O2887" s="325">
        <v>30.2</v>
      </c>
      <c r="P2887" s="325">
        <v>74</v>
      </c>
      <c r="Q2887" s="325">
        <v>32.700000000000003</v>
      </c>
    </row>
    <row r="2888" spans="1:17" x14ac:dyDescent="0.25">
      <c r="A2888" s="325">
        <v>201718</v>
      </c>
      <c r="B2888" s="325" t="s">
        <v>144</v>
      </c>
      <c r="C2888" s="325" t="s">
        <v>123</v>
      </c>
      <c r="D2888" s="325" t="s">
        <v>38</v>
      </c>
      <c r="E2888" s="325" t="s">
        <v>140</v>
      </c>
      <c r="F2888" s="325" t="s">
        <v>141</v>
      </c>
      <c r="G2888" s="325">
        <v>202</v>
      </c>
      <c r="H2888" s="325" t="s">
        <v>365</v>
      </c>
      <c r="I2888" s="325" t="s">
        <v>366</v>
      </c>
      <c r="J2888" s="325" t="str">
        <f t="shared" si="90"/>
        <v>CharCamdenRoleSenior managerRoleSenior manager</v>
      </c>
      <c r="K2888" s="325" t="s">
        <v>486</v>
      </c>
      <c r="L2888" s="325" t="s">
        <v>487</v>
      </c>
      <c r="M2888" s="325" t="str">
        <f t="shared" si="91"/>
        <v>RoleSenior manager</v>
      </c>
      <c r="N2888" s="325">
        <v>4.3</v>
      </c>
      <c r="O2888" s="325">
        <v>2.4</v>
      </c>
      <c r="P2888" s="325">
        <v>5</v>
      </c>
      <c r="Q2888" s="325">
        <v>2.6</v>
      </c>
    </row>
    <row r="2889" spans="1:17" x14ac:dyDescent="0.25">
      <c r="A2889" s="325">
        <v>201718</v>
      </c>
      <c r="B2889" s="325" t="s">
        <v>144</v>
      </c>
      <c r="C2889" s="325" t="s">
        <v>123</v>
      </c>
      <c r="D2889" s="325" t="s">
        <v>38</v>
      </c>
      <c r="E2889" s="325" t="s">
        <v>140</v>
      </c>
      <c r="F2889" s="325" t="s">
        <v>141</v>
      </c>
      <c r="G2889" s="325">
        <v>202</v>
      </c>
      <c r="H2889" s="325" t="s">
        <v>365</v>
      </c>
      <c r="I2889" s="325" t="s">
        <v>366</v>
      </c>
      <c r="J2889" s="325" t="str">
        <f t="shared" si="90"/>
        <v>CharCamdenRoleSenior practitionerRoleSenior practitioner</v>
      </c>
      <c r="K2889" s="325" t="s">
        <v>486</v>
      </c>
      <c r="L2889" s="325" t="s">
        <v>488</v>
      </c>
      <c r="M2889" s="325" t="str">
        <f t="shared" si="91"/>
        <v>RoleSenior practitioner</v>
      </c>
      <c r="N2889" s="325">
        <v>40</v>
      </c>
      <c r="O2889" s="325">
        <v>21.9</v>
      </c>
      <c r="P2889" s="325">
        <v>42</v>
      </c>
      <c r="Q2889" s="325">
        <v>21.8</v>
      </c>
    </row>
    <row r="2890" spans="1:17" x14ac:dyDescent="0.25">
      <c r="A2890" s="325">
        <v>201718</v>
      </c>
      <c r="B2890" s="325" t="s">
        <v>144</v>
      </c>
      <c r="C2890" s="325" t="s">
        <v>123</v>
      </c>
      <c r="D2890" s="325" t="s">
        <v>38</v>
      </c>
      <c r="E2890" s="325" t="s">
        <v>140</v>
      </c>
      <c r="F2890" s="325" t="s">
        <v>141</v>
      </c>
      <c r="G2890" s="325">
        <v>202</v>
      </c>
      <c r="H2890" s="325" t="s">
        <v>365</v>
      </c>
      <c r="I2890" s="325" t="s">
        <v>366</v>
      </c>
      <c r="J2890" s="325" t="str">
        <f t="shared" si="90"/>
        <v>CharCamdenRoleMiddle managerRoleMiddle manager</v>
      </c>
      <c r="K2890" s="325" t="s">
        <v>486</v>
      </c>
      <c r="L2890" s="325" t="s">
        <v>489</v>
      </c>
      <c r="M2890" s="325" t="str">
        <f t="shared" si="91"/>
        <v>RoleMiddle manager</v>
      </c>
      <c r="N2890" s="325">
        <v>7</v>
      </c>
      <c r="O2890" s="325">
        <v>3.8</v>
      </c>
      <c r="P2890" s="325">
        <v>7</v>
      </c>
      <c r="Q2890" s="325">
        <v>3.6</v>
      </c>
    </row>
    <row r="2891" spans="1:17" x14ac:dyDescent="0.25">
      <c r="A2891" s="325">
        <v>201718</v>
      </c>
      <c r="B2891" s="325" t="s">
        <v>144</v>
      </c>
      <c r="C2891" s="325" t="s">
        <v>123</v>
      </c>
      <c r="D2891" s="325" t="s">
        <v>38</v>
      </c>
      <c r="E2891" s="325" t="s">
        <v>140</v>
      </c>
      <c r="F2891" s="325" t="s">
        <v>141</v>
      </c>
      <c r="G2891" s="325">
        <v>202</v>
      </c>
      <c r="H2891" s="325" t="s">
        <v>365</v>
      </c>
      <c r="I2891" s="325" t="s">
        <v>366</v>
      </c>
      <c r="J2891" s="325" t="str">
        <f t="shared" si="90"/>
        <v>CharCamdenRoleFirst line managerRoleFirst line manager</v>
      </c>
      <c r="K2891" s="325" t="s">
        <v>486</v>
      </c>
      <c r="L2891" s="325" t="s">
        <v>490</v>
      </c>
      <c r="M2891" s="325" t="str">
        <f t="shared" si="91"/>
        <v>RoleFirst line manager</v>
      </c>
      <c r="N2891" s="325">
        <v>12.1</v>
      </c>
      <c r="O2891" s="325">
        <v>6.6</v>
      </c>
      <c r="P2891" s="325">
        <v>13</v>
      </c>
      <c r="Q2891" s="325">
        <v>6.7</v>
      </c>
    </row>
    <row r="2892" spans="1:17" x14ac:dyDescent="0.25">
      <c r="A2892" s="325">
        <v>201718</v>
      </c>
      <c r="B2892" s="325" t="s">
        <v>144</v>
      </c>
      <c r="C2892" s="325" t="s">
        <v>123</v>
      </c>
      <c r="D2892" s="325" t="s">
        <v>38</v>
      </c>
      <c r="E2892" s="325" t="s">
        <v>140</v>
      </c>
      <c r="F2892" s="325" t="s">
        <v>141</v>
      </c>
      <c r="G2892" s="325">
        <v>202</v>
      </c>
      <c r="H2892" s="325" t="s">
        <v>365</v>
      </c>
      <c r="I2892" s="325" t="s">
        <v>366</v>
      </c>
      <c r="J2892" s="325" t="str">
        <f t="shared" si="90"/>
        <v>CharCamdenRoleCase holderRoleCase holder</v>
      </c>
      <c r="K2892" s="325" t="s">
        <v>486</v>
      </c>
      <c r="L2892" s="325" t="s">
        <v>491</v>
      </c>
      <c r="M2892" s="325" t="str">
        <f t="shared" si="91"/>
        <v>RoleCase holder</v>
      </c>
      <c r="N2892" s="325">
        <v>69.599999999999994</v>
      </c>
      <c r="O2892" s="325">
        <v>38.200000000000003</v>
      </c>
      <c r="P2892" s="325">
        <v>71</v>
      </c>
      <c r="Q2892" s="325">
        <v>36.799999999999997</v>
      </c>
    </row>
    <row r="2893" spans="1:17" x14ac:dyDescent="0.25">
      <c r="A2893" s="325">
        <v>201718</v>
      </c>
      <c r="B2893" s="325" t="s">
        <v>144</v>
      </c>
      <c r="C2893" s="325" t="s">
        <v>123</v>
      </c>
      <c r="D2893" s="325" t="s">
        <v>38</v>
      </c>
      <c r="E2893" s="325" t="s">
        <v>140</v>
      </c>
      <c r="F2893" s="325" t="s">
        <v>141</v>
      </c>
      <c r="G2893" s="325">
        <v>202</v>
      </c>
      <c r="H2893" s="325" t="s">
        <v>365</v>
      </c>
      <c r="I2893" s="325" t="s">
        <v>366</v>
      </c>
      <c r="J2893" s="325" t="str">
        <f t="shared" si="90"/>
        <v>CharCamdenRoleQualified without casesRoleQualified without cases</v>
      </c>
      <c r="K2893" s="325" t="s">
        <v>486</v>
      </c>
      <c r="L2893" s="325" t="s">
        <v>492</v>
      </c>
      <c r="M2893" s="325" t="str">
        <f t="shared" si="91"/>
        <v>RoleQualified without cases</v>
      </c>
      <c r="N2893" s="325">
        <v>49.4</v>
      </c>
      <c r="O2893" s="325">
        <v>27.1</v>
      </c>
      <c r="P2893" s="325">
        <v>55</v>
      </c>
      <c r="Q2893" s="325">
        <v>28.5</v>
      </c>
    </row>
    <row r="2894" spans="1:17" x14ac:dyDescent="0.25">
      <c r="A2894" s="325">
        <v>201718</v>
      </c>
      <c r="B2894" s="325" t="s">
        <v>144</v>
      </c>
      <c r="C2894" s="325" t="s">
        <v>123</v>
      </c>
      <c r="D2894" s="325" t="s">
        <v>38</v>
      </c>
      <c r="E2894" s="325" t="s">
        <v>140</v>
      </c>
      <c r="F2894" s="325" t="s">
        <v>141</v>
      </c>
      <c r="G2894" s="325">
        <v>201</v>
      </c>
      <c r="H2894" s="325" t="s">
        <v>367</v>
      </c>
      <c r="I2894" s="325" t="s">
        <v>368</v>
      </c>
      <c r="J2894" s="325" t="str">
        <f t="shared" si="90"/>
        <v>CharCity of LondonRoleSenior managerRoleSenior manager</v>
      </c>
      <c r="K2894" s="325" t="s">
        <v>486</v>
      </c>
      <c r="L2894" s="325" t="s">
        <v>487</v>
      </c>
      <c r="M2894" s="325" t="str">
        <f t="shared" si="91"/>
        <v>RoleSenior manager</v>
      </c>
      <c r="N2894" s="325">
        <v>0</v>
      </c>
      <c r="O2894" s="325">
        <v>0</v>
      </c>
      <c r="P2894" s="325">
        <v>0</v>
      </c>
      <c r="Q2894" s="325">
        <v>0</v>
      </c>
    </row>
    <row r="2895" spans="1:17" x14ac:dyDescent="0.25">
      <c r="A2895" s="325">
        <v>201718</v>
      </c>
      <c r="B2895" s="325" t="s">
        <v>144</v>
      </c>
      <c r="C2895" s="325" t="s">
        <v>123</v>
      </c>
      <c r="D2895" s="325" t="s">
        <v>38</v>
      </c>
      <c r="E2895" s="325" t="s">
        <v>140</v>
      </c>
      <c r="F2895" s="325" t="s">
        <v>141</v>
      </c>
      <c r="G2895" s="325">
        <v>201</v>
      </c>
      <c r="H2895" s="325" t="s">
        <v>367</v>
      </c>
      <c r="I2895" s="325" t="s">
        <v>368</v>
      </c>
      <c r="J2895" s="325" t="str">
        <f t="shared" si="90"/>
        <v>CharCity of LondonRoleSenior practitionerRoleSenior practitioner</v>
      </c>
      <c r="K2895" s="325" t="s">
        <v>486</v>
      </c>
      <c r="L2895" s="325" t="s">
        <v>488</v>
      </c>
      <c r="M2895" s="325" t="str">
        <f t="shared" si="91"/>
        <v>RoleSenior practitioner</v>
      </c>
      <c r="N2895" s="325">
        <v>1</v>
      </c>
      <c r="O2895" s="325">
        <v>13.2</v>
      </c>
      <c r="P2895" s="325">
        <v>1</v>
      </c>
      <c r="Q2895" s="325">
        <v>12.5</v>
      </c>
    </row>
    <row r="2896" spans="1:17" x14ac:dyDescent="0.25">
      <c r="A2896" s="325">
        <v>201718</v>
      </c>
      <c r="B2896" s="325" t="s">
        <v>144</v>
      </c>
      <c r="C2896" s="325" t="s">
        <v>123</v>
      </c>
      <c r="D2896" s="325" t="s">
        <v>38</v>
      </c>
      <c r="E2896" s="325" t="s">
        <v>140</v>
      </c>
      <c r="F2896" s="325" t="s">
        <v>141</v>
      </c>
      <c r="G2896" s="325">
        <v>201</v>
      </c>
      <c r="H2896" s="325" t="s">
        <v>367</v>
      </c>
      <c r="I2896" s="325" t="s">
        <v>368</v>
      </c>
      <c r="J2896" s="325" t="str">
        <f t="shared" si="90"/>
        <v>CharCity of LondonRoleMiddle managerRoleMiddle manager</v>
      </c>
      <c r="K2896" s="325" t="s">
        <v>486</v>
      </c>
      <c r="L2896" s="325" t="s">
        <v>489</v>
      </c>
      <c r="M2896" s="325" t="str">
        <f t="shared" si="91"/>
        <v>RoleMiddle manager</v>
      </c>
      <c r="N2896" s="325">
        <v>2</v>
      </c>
      <c r="O2896" s="325">
        <v>26.3</v>
      </c>
      <c r="P2896" s="325">
        <v>2</v>
      </c>
      <c r="Q2896" s="325">
        <v>25</v>
      </c>
    </row>
    <row r="2897" spans="1:17" x14ac:dyDescent="0.25">
      <c r="A2897" s="325">
        <v>201718</v>
      </c>
      <c r="B2897" s="325" t="s">
        <v>144</v>
      </c>
      <c r="C2897" s="325" t="s">
        <v>123</v>
      </c>
      <c r="D2897" s="325" t="s">
        <v>38</v>
      </c>
      <c r="E2897" s="325" t="s">
        <v>140</v>
      </c>
      <c r="F2897" s="325" t="s">
        <v>141</v>
      </c>
      <c r="G2897" s="325">
        <v>201</v>
      </c>
      <c r="H2897" s="325" t="s">
        <v>367</v>
      </c>
      <c r="I2897" s="325" t="s">
        <v>368</v>
      </c>
      <c r="J2897" s="325" t="str">
        <f t="shared" si="90"/>
        <v>CharCity of LondonRoleFirst line managerRoleFirst line manager</v>
      </c>
      <c r="K2897" s="325" t="s">
        <v>486</v>
      </c>
      <c r="L2897" s="325" t="s">
        <v>490</v>
      </c>
      <c r="M2897" s="325" t="str">
        <f t="shared" si="91"/>
        <v>RoleFirst line manager</v>
      </c>
      <c r="N2897" s="325">
        <v>0.6</v>
      </c>
      <c r="O2897" s="325">
        <v>7.9</v>
      </c>
      <c r="P2897" s="325">
        <v>1</v>
      </c>
      <c r="Q2897" s="325">
        <v>12.5</v>
      </c>
    </row>
    <row r="2898" spans="1:17" x14ac:dyDescent="0.25">
      <c r="A2898" s="325">
        <v>201718</v>
      </c>
      <c r="B2898" s="325" t="s">
        <v>144</v>
      </c>
      <c r="C2898" s="325" t="s">
        <v>123</v>
      </c>
      <c r="D2898" s="325" t="s">
        <v>38</v>
      </c>
      <c r="E2898" s="325" t="s">
        <v>140</v>
      </c>
      <c r="F2898" s="325" t="s">
        <v>141</v>
      </c>
      <c r="G2898" s="325">
        <v>201</v>
      </c>
      <c r="H2898" s="325" t="s">
        <v>367</v>
      </c>
      <c r="I2898" s="325" t="s">
        <v>368</v>
      </c>
      <c r="J2898" s="325" t="str">
        <f t="shared" si="90"/>
        <v>CharCity of LondonRoleCase holderRoleCase holder</v>
      </c>
      <c r="K2898" s="325" t="s">
        <v>486</v>
      </c>
      <c r="L2898" s="325" t="s">
        <v>491</v>
      </c>
      <c r="M2898" s="325" t="str">
        <f t="shared" si="91"/>
        <v>RoleCase holder</v>
      </c>
      <c r="N2898" s="325">
        <v>3</v>
      </c>
      <c r="O2898" s="325">
        <v>39.5</v>
      </c>
      <c r="P2898" s="325">
        <v>3</v>
      </c>
      <c r="Q2898" s="325">
        <v>37.5</v>
      </c>
    </row>
    <row r="2899" spans="1:17" x14ac:dyDescent="0.25">
      <c r="A2899" s="325">
        <v>201718</v>
      </c>
      <c r="B2899" s="325" t="s">
        <v>144</v>
      </c>
      <c r="C2899" s="325" t="s">
        <v>123</v>
      </c>
      <c r="D2899" s="325" t="s">
        <v>38</v>
      </c>
      <c r="E2899" s="325" t="s">
        <v>140</v>
      </c>
      <c r="F2899" s="325" t="s">
        <v>141</v>
      </c>
      <c r="G2899" s="325">
        <v>201</v>
      </c>
      <c r="H2899" s="325" t="s">
        <v>367</v>
      </c>
      <c r="I2899" s="325" t="s">
        <v>368</v>
      </c>
      <c r="J2899" s="325" t="str">
        <f t="shared" si="90"/>
        <v>CharCity of LondonRoleQualified without casesRoleQualified without cases</v>
      </c>
      <c r="K2899" s="325" t="s">
        <v>486</v>
      </c>
      <c r="L2899" s="325" t="s">
        <v>492</v>
      </c>
      <c r="M2899" s="325" t="str">
        <f t="shared" si="91"/>
        <v>RoleQualified without cases</v>
      </c>
      <c r="N2899" s="325">
        <v>1</v>
      </c>
      <c r="O2899" s="325">
        <v>13.2</v>
      </c>
      <c r="P2899" s="325">
        <v>1</v>
      </c>
      <c r="Q2899" s="325">
        <v>12.5</v>
      </c>
    </row>
    <row r="2900" spans="1:17" x14ac:dyDescent="0.25">
      <c r="A2900" s="325">
        <v>201718</v>
      </c>
      <c r="B2900" s="325" t="s">
        <v>144</v>
      </c>
      <c r="C2900" s="325" t="s">
        <v>123</v>
      </c>
      <c r="D2900" s="325" t="s">
        <v>38</v>
      </c>
      <c r="E2900" s="325" t="s">
        <v>140</v>
      </c>
      <c r="F2900" s="325" t="s">
        <v>141</v>
      </c>
      <c r="G2900" s="325">
        <v>204</v>
      </c>
      <c r="H2900" s="325" t="s">
        <v>369</v>
      </c>
      <c r="I2900" s="325" t="s">
        <v>370</v>
      </c>
      <c r="J2900" s="325" t="str">
        <f t="shared" si="90"/>
        <v>CharHackneyRoleSenior managerRoleSenior manager</v>
      </c>
      <c r="K2900" s="325" t="s">
        <v>486</v>
      </c>
      <c r="L2900" s="325" t="s">
        <v>487</v>
      </c>
      <c r="M2900" s="325" t="str">
        <f t="shared" si="91"/>
        <v>RoleSenior manager</v>
      </c>
      <c r="N2900" s="325">
        <v>4</v>
      </c>
      <c r="O2900" s="325">
        <v>2.2999999999999998</v>
      </c>
      <c r="P2900" s="325">
        <v>4</v>
      </c>
      <c r="Q2900" s="325">
        <v>2.2999999999999998</v>
      </c>
    </row>
    <row r="2901" spans="1:17" x14ac:dyDescent="0.25">
      <c r="A2901" s="325">
        <v>201718</v>
      </c>
      <c r="B2901" s="325" t="s">
        <v>144</v>
      </c>
      <c r="C2901" s="325" t="s">
        <v>123</v>
      </c>
      <c r="D2901" s="325" t="s">
        <v>38</v>
      </c>
      <c r="E2901" s="325" t="s">
        <v>140</v>
      </c>
      <c r="F2901" s="325" t="s">
        <v>141</v>
      </c>
      <c r="G2901" s="325">
        <v>204</v>
      </c>
      <c r="H2901" s="325" t="s">
        <v>369</v>
      </c>
      <c r="I2901" s="325" t="s">
        <v>370</v>
      </c>
      <c r="J2901" s="325" t="str">
        <f t="shared" si="90"/>
        <v>CharHackneyRoleSenior practitionerRoleSenior practitioner</v>
      </c>
      <c r="K2901" s="325" t="s">
        <v>486</v>
      </c>
      <c r="L2901" s="325" t="s">
        <v>488</v>
      </c>
      <c r="M2901" s="325" t="str">
        <f t="shared" si="91"/>
        <v>RoleSenior practitioner</v>
      </c>
      <c r="N2901" s="325">
        <v>0</v>
      </c>
      <c r="O2901" s="325">
        <v>0</v>
      </c>
      <c r="P2901" s="325">
        <v>0</v>
      </c>
      <c r="Q2901" s="325">
        <v>0</v>
      </c>
    </row>
    <row r="2902" spans="1:17" x14ac:dyDescent="0.25">
      <c r="A2902" s="325">
        <v>201718</v>
      </c>
      <c r="B2902" s="325" t="s">
        <v>144</v>
      </c>
      <c r="C2902" s="325" t="s">
        <v>123</v>
      </c>
      <c r="D2902" s="325" t="s">
        <v>38</v>
      </c>
      <c r="E2902" s="325" t="s">
        <v>140</v>
      </c>
      <c r="F2902" s="325" t="s">
        <v>141</v>
      </c>
      <c r="G2902" s="325">
        <v>204</v>
      </c>
      <c r="H2902" s="325" t="s">
        <v>369</v>
      </c>
      <c r="I2902" s="325" t="s">
        <v>370</v>
      </c>
      <c r="J2902" s="325" t="str">
        <f t="shared" si="90"/>
        <v>CharHackneyRoleMiddle managerRoleMiddle manager</v>
      </c>
      <c r="K2902" s="325" t="s">
        <v>486</v>
      </c>
      <c r="L2902" s="325" t="s">
        <v>489</v>
      </c>
      <c r="M2902" s="325" t="str">
        <f t="shared" si="91"/>
        <v>RoleMiddle manager</v>
      </c>
      <c r="N2902" s="325">
        <v>10.9</v>
      </c>
      <c r="O2902" s="325">
        <v>6.4</v>
      </c>
      <c r="P2902" s="325">
        <v>11</v>
      </c>
      <c r="Q2902" s="325">
        <v>6.3</v>
      </c>
    </row>
    <row r="2903" spans="1:17" x14ac:dyDescent="0.25">
      <c r="A2903" s="325">
        <v>201718</v>
      </c>
      <c r="B2903" s="325" t="s">
        <v>144</v>
      </c>
      <c r="C2903" s="325" t="s">
        <v>123</v>
      </c>
      <c r="D2903" s="325" t="s">
        <v>38</v>
      </c>
      <c r="E2903" s="325" t="s">
        <v>140</v>
      </c>
      <c r="F2903" s="325" t="s">
        <v>141</v>
      </c>
      <c r="G2903" s="325">
        <v>204</v>
      </c>
      <c r="H2903" s="325" t="s">
        <v>369</v>
      </c>
      <c r="I2903" s="325" t="s">
        <v>370</v>
      </c>
      <c r="J2903" s="325" t="str">
        <f t="shared" si="90"/>
        <v>CharHackneyRoleFirst line managerRoleFirst line manager</v>
      </c>
      <c r="K2903" s="325" t="s">
        <v>486</v>
      </c>
      <c r="L2903" s="325" t="s">
        <v>490</v>
      </c>
      <c r="M2903" s="325" t="str">
        <f t="shared" si="91"/>
        <v>RoleFirst line manager</v>
      </c>
      <c r="N2903" s="325">
        <v>3.4</v>
      </c>
      <c r="O2903" s="325">
        <v>2</v>
      </c>
      <c r="P2903" s="325">
        <v>4</v>
      </c>
      <c r="Q2903" s="325">
        <v>2.2999999999999998</v>
      </c>
    </row>
    <row r="2904" spans="1:17" x14ac:dyDescent="0.25">
      <c r="A2904" s="325">
        <v>201718</v>
      </c>
      <c r="B2904" s="325" t="s">
        <v>144</v>
      </c>
      <c r="C2904" s="325" t="s">
        <v>123</v>
      </c>
      <c r="D2904" s="325" t="s">
        <v>38</v>
      </c>
      <c r="E2904" s="325" t="s">
        <v>140</v>
      </c>
      <c r="F2904" s="325" t="s">
        <v>141</v>
      </c>
      <c r="G2904" s="325">
        <v>204</v>
      </c>
      <c r="H2904" s="325" t="s">
        <v>369</v>
      </c>
      <c r="I2904" s="325" t="s">
        <v>370</v>
      </c>
      <c r="J2904" s="325" t="str">
        <f t="shared" si="90"/>
        <v>CharHackneyRoleCase holderRoleCase holder</v>
      </c>
      <c r="K2904" s="325" t="s">
        <v>486</v>
      </c>
      <c r="L2904" s="325" t="s">
        <v>491</v>
      </c>
      <c r="M2904" s="325" t="str">
        <f t="shared" si="91"/>
        <v>RoleCase holder</v>
      </c>
      <c r="N2904" s="325">
        <v>111.7</v>
      </c>
      <c r="O2904" s="325">
        <v>65.5</v>
      </c>
      <c r="P2904" s="325">
        <v>114</v>
      </c>
      <c r="Q2904" s="325">
        <v>65.099999999999994</v>
      </c>
    </row>
    <row r="2905" spans="1:17" x14ac:dyDescent="0.25">
      <c r="A2905" s="325">
        <v>201718</v>
      </c>
      <c r="B2905" s="325" t="s">
        <v>144</v>
      </c>
      <c r="C2905" s="325" t="s">
        <v>123</v>
      </c>
      <c r="D2905" s="325" t="s">
        <v>38</v>
      </c>
      <c r="E2905" s="325" t="s">
        <v>140</v>
      </c>
      <c r="F2905" s="325" t="s">
        <v>141</v>
      </c>
      <c r="G2905" s="325">
        <v>204</v>
      </c>
      <c r="H2905" s="325" t="s">
        <v>369</v>
      </c>
      <c r="I2905" s="325" t="s">
        <v>370</v>
      </c>
      <c r="J2905" s="325" t="str">
        <f t="shared" si="90"/>
        <v>CharHackneyRoleQualified without casesRoleQualified without cases</v>
      </c>
      <c r="K2905" s="325" t="s">
        <v>486</v>
      </c>
      <c r="L2905" s="325" t="s">
        <v>492</v>
      </c>
      <c r="M2905" s="325" t="str">
        <f t="shared" si="91"/>
        <v>RoleQualified without cases</v>
      </c>
      <c r="N2905" s="325">
        <v>40.6</v>
      </c>
      <c r="O2905" s="325">
        <v>23.8</v>
      </c>
      <c r="P2905" s="325">
        <v>42</v>
      </c>
      <c r="Q2905" s="325">
        <v>24</v>
      </c>
    </row>
    <row r="2906" spans="1:17" x14ac:dyDescent="0.25">
      <c r="A2906" s="325">
        <v>201718</v>
      </c>
      <c r="B2906" s="325" t="s">
        <v>144</v>
      </c>
      <c r="C2906" s="325" t="s">
        <v>123</v>
      </c>
      <c r="D2906" s="325" t="s">
        <v>38</v>
      </c>
      <c r="E2906" s="325" t="s">
        <v>140</v>
      </c>
      <c r="F2906" s="325" t="s">
        <v>141</v>
      </c>
      <c r="G2906" s="325">
        <v>205</v>
      </c>
      <c r="H2906" s="325" t="s">
        <v>371</v>
      </c>
      <c r="I2906" s="325" t="s">
        <v>372</v>
      </c>
      <c r="J2906" s="325" t="str">
        <f t="shared" si="90"/>
        <v>CharHammersmith and FulhamRoleSenior managerRoleSenior manager</v>
      </c>
      <c r="K2906" s="325" t="s">
        <v>486</v>
      </c>
      <c r="L2906" s="325" t="s">
        <v>487</v>
      </c>
      <c r="M2906" s="325" t="str">
        <f t="shared" si="91"/>
        <v>RoleSenior manager</v>
      </c>
      <c r="N2906" s="325">
        <v>6</v>
      </c>
      <c r="O2906" s="325">
        <v>4.4000000000000004</v>
      </c>
      <c r="P2906" s="325">
        <v>6</v>
      </c>
      <c r="Q2906" s="325">
        <v>4.2</v>
      </c>
    </row>
    <row r="2907" spans="1:17" x14ac:dyDescent="0.25">
      <c r="A2907" s="325">
        <v>201718</v>
      </c>
      <c r="B2907" s="325" t="s">
        <v>144</v>
      </c>
      <c r="C2907" s="325" t="s">
        <v>123</v>
      </c>
      <c r="D2907" s="325" t="s">
        <v>38</v>
      </c>
      <c r="E2907" s="325" t="s">
        <v>140</v>
      </c>
      <c r="F2907" s="325" t="s">
        <v>141</v>
      </c>
      <c r="G2907" s="325">
        <v>205</v>
      </c>
      <c r="H2907" s="325" t="s">
        <v>371</v>
      </c>
      <c r="I2907" s="325" t="s">
        <v>372</v>
      </c>
      <c r="J2907" s="325" t="str">
        <f t="shared" si="90"/>
        <v>CharHammersmith and FulhamRoleSenior practitionerRoleSenior practitioner</v>
      </c>
      <c r="K2907" s="325" t="s">
        <v>486</v>
      </c>
      <c r="L2907" s="325" t="s">
        <v>488</v>
      </c>
      <c r="M2907" s="325" t="str">
        <f t="shared" si="91"/>
        <v>RoleSenior practitioner</v>
      </c>
      <c r="N2907" s="325">
        <v>18.5</v>
      </c>
      <c r="O2907" s="325">
        <v>13.5</v>
      </c>
      <c r="P2907" s="325">
        <v>20</v>
      </c>
      <c r="Q2907" s="325">
        <v>14</v>
      </c>
    </row>
    <row r="2908" spans="1:17" x14ac:dyDescent="0.25">
      <c r="A2908" s="325">
        <v>201718</v>
      </c>
      <c r="B2908" s="325" t="s">
        <v>144</v>
      </c>
      <c r="C2908" s="325" t="s">
        <v>123</v>
      </c>
      <c r="D2908" s="325" t="s">
        <v>38</v>
      </c>
      <c r="E2908" s="325" t="s">
        <v>140</v>
      </c>
      <c r="F2908" s="325" t="s">
        <v>141</v>
      </c>
      <c r="G2908" s="325">
        <v>205</v>
      </c>
      <c r="H2908" s="325" t="s">
        <v>371</v>
      </c>
      <c r="I2908" s="325" t="s">
        <v>372</v>
      </c>
      <c r="J2908" s="325" t="str">
        <f t="shared" si="90"/>
        <v>CharHammersmith and FulhamRoleMiddle managerRoleMiddle manager</v>
      </c>
      <c r="K2908" s="325" t="s">
        <v>486</v>
      </c>
      <c r="L2908" s="325" t="s">
        <v>489</v>
      </c>
      <c r="M2908" s="325" t="str">
        <f t="shared" si="91"/>
        <v>RoleMiddle manager</v>
      </c>
      <c r="N2908" s="325">
        <v>14</v>
      </c>
      <c r="O2908" s="325">
        <v>10.199999999999999</v>
      </c>
      <c r="P2908" s="325">
        <v>14</v>
      </c>
      <c r="Q2908" s="325">
        <v>9.8000000000000007</v>
      </c>
    </row>
    <row r="2909" spans="1:17" x14ac:dyDescent="0.25">
      <c r="A2909" s="325">
        <v>201718</v>
      </c>
      <c r="B2909" s="325" t="s">
        <v>144</v>
      </c>
      <c r="C2909" s="325" t="s">
        <v>123</v>
      </c>
      <c r="D2909" s="325" t="s">
        <v>38</v>
      </c>
      <c r="E2909" s="325" t="s">
        <v>140</v>
      </c>
      <c r="F2909" s="325" t="s">
        <v>141</v>
      </c>
      <c r="G2909" s="325">
        <v>205</v>
      </c>
      <c r="H2909" s="325" t="s">
        <v>371</v>
      </c>
      <c r="I2909" s="325" t="s">
        <v>372</v>
      </c>
      <c r="J2909" s="325" t="str">
        <f t="shared" si="90"/>
        <v>CharHammersmith and FulhamRoleFirst line managerRoleFirst line manager</v>
      </c>
      <c r="K2909" s="325" t="s">
        <v>486</v>
      </c>
      <c r="L2909" s="325" t="s">
        <v>490</v>
      </c>
      <c r="M2909" s="325" t="str">
        <f t="shared" si="91"/>
        <v>RoleFirst line manager</v>
      </c>
      <c r="N2909" s="325">
        <v>20.6</v>
      </c>
      <c r="O2909" s="325">
        <v>15</v>
      </c>
      <c r="P2909" s="325">
        <v>21</v>
      </c>
      <c r="Q2909" s="325">
        <v>14.7</v>
      </c>
    </row>
    <row r="2910" spans="1:17" x14ac:dyDescent="0.25">
      <c r="A2910" s="325">
        <v>201718</v>
      </c>
      <c r="B2910" s="325" t="s">
        <v>144</v>
      </c>
      <c r="C2910" s="325" t="s">
        <v>123</v>
      </c>
      <c r="D2910" s="325" t="s">
        <v>38</v>
      </c>
      <c r="E2910" s="325" t="s">
        <v>140</v>
      </c>
      <c r="F2910" s="325" t="s">
        <v>141</v>
      </c>
      <c r="G2910" s="325">
        <v>205</v>
      </c>
      <c r="H2910" s="325" t="s">
        <v>371</v>
      </c>
      <c r="I2910" s="325" t="s">
        <v>372</v>
      </c>
      <c r="J2910" s="325" t="str">
        <f t="shared" si="90"/>
        <v>CharHammersmith and FulhamRoleCase holderRoleCase holder</v>
      </c>
      <c r="K2910" s="325" t="s">
        <v>486</v>
      </c>
      <c r="L2910" s="325" t="s">
        <v>491</v>
      </c>
      <c r="M2910" s="325" t="str">
        <f t="shared" si="91"/>
        <v>RoleCase holder</v>
      </c>
      <c r="N2910" s="325">
        <v>75.400000000000006</v>
      </c>
      <c r="O2910" s="325">
        <v>54.8</v>
      </c>
      <c r="P2910" s="325">
        <v>78</v>
      </c>
      <c r="Q2910" s="325">
        <v>54.5</v>
      </c>
    </row>
    <row r="2911" spans="1:17" x14ac:dyDescent="0.25">
      <c r="A2911" s="325">
        <v>201718</v>
      </c>
      <c r="B2911" s="325" t="s">
        <v>144</v>
      </c>
      <c r="C2911" s="325" t="s">
        <v>123</v>
      </c>
      <c r="D2911" s="325" t="s">
        <v>38</v>
      </c>
      <c r="E2911" s="325" t="s">
        <v>140</v>
      </c>
      <c r="F2911" s="325" t="s">
        <v>141</v>
      </c>
      <c r="G2911" s="325">
        <v>205</v>
      </c>
      <c r="H2911" s="325" t="s">
        <v>371</v>
      </c>
      <c r="I2911" s="325" t="s">
        <v>372</v>
      </c>
      <c r="J2911" s="325" t="str">
        <f t="shared" si="90"/>
        <v>CharHammersmith and FulhamRoleQualified without casesRoleQualified without cases</v>
      </c>
      <c r="K2911" s="325" t="s">
        <v>486</v>
      </c>
      <c r="L2911" s="325" t="s">
        <v>492</v>
      </c>
      <c r="M2911" s="325" t="str">
        <f t="shared" si="91"/>
        <v>RoleQualified without cases</v>
      </c>
      <c r="N2911" s="325">
        <v>3</v>
      </c>
      <c r="O2911" s="325">
        <v>2.2000000000000002</v>
      </c>
      <c r="P2911" s="325">
        <v>4</v>
      </c>
      <c r="Q2911" s="325">
        <v>2.8</v>
      </c>
    </row>
    <row r="2912" spans="1:17" x14ac:dyDescent="0.25">
      <c r="A2912" s="325">
        <v>201718</v>
      </c>
      <c r="B2912" s="325" t="s">
        <v>144</v>
      </c>
      <c r="C2912" s="325" t="s">
        <v>123</v>
      </c>
      <c r="D2912" s="325" t="s">
        <v>38</v>
      </c>
      <c r="E2912" s="325" t="s">
        <v>140</v>
      </c>
      <c r="F2912" s="325" t="s">
        <v>141</v>
      </c>
      <c r="G2912" s="325">
        <v>309</v>
      </c>
      <c r="H2912" s="325" t="s">
        <v>373</v>
      </c>
      <c r="I2912" s="325" t="s">
        <v>374</v>
      </c>
      <c r="J2912" s="325" t="str">
        <f t="shared" si="90"/>
        <v>CharHaringeyRoleSenior managerRoleSenior manager</v>
      </c>
      <c r="K2912" s="325" t="s">
        <v>486</v>
      </c>
      <c r="L2912" s="325" t="s">
        <v>487</v>
      </c>
      <c r="M2912" s="325" t="str">
        <f t="shared" si="91"/>
        <v>RoleSenior manager</v>
      </c>
      <c r="N2912" s="325">
        <v>4</v>
      </c>
      <c r="O2912" s="325">
        <v>2.8</v>
      </c>
      <c r="P2912" s="325">
        <v>4</v>
      </c>
      <c r="Q2912" s="325">
        <v>2.8</v>
      </c>
    </row>
    <row r="2913" spans="1:17" x14ac:dyDescent="0.25">
      <c r="A2913" s="325">
        <v>201718</v>
      </c>
      <c r="B2913" s="325" t="s">
        <v>144</v>
      </c>
      <c r="C2913" s="325" t="s">
        <v>123</v>
      </c>
      <c r="D2913" s="325" t="s">
        <v>38</v>
      </c>
      <c r="E2913" s="325" t="s">
        <v>140</v>
      </c>
      <c r="F2913" s="325" t="s">
        <v>141</v>
      </c>
      <c r="G2913" s="325">
        <v>309</v>
      </c>
      <c r="H2913" s="325" t="s">
        <v>373</v>
      </c>
      <c r="I2913" s="325" t="s">
        <v>374</v>
      </c>
      <c r="J2913" s="325" t="str">
        <f t="shared" si="90"/>
        <v>CharHaringeyRoleSenior practitionerRoleSenior practitioner</v>
      </c>
      <c r="K2913" s="325" t="s">
        <v>486</v>
      </c>
      <c r="L2913" s="325" t="s">
        <v>488</v>
      </c>
      <c r="M2913" s="325" t="str">
        <f t="shared" si="91"/>
        <v>RoleSenior practitioner</v>
      </c>
      <c r="N2913" s="325">
        <v>8.8000000000000007</v>
      </c>
      <c r="O2913" s="325">
        <v>6.3</v>
      </c>
      <c r="P2913" s="325">
        <v>9</v>
      </c>
      <c r="Q2913" s="325">
        <v>6.3</v>
      </c>
    </row>
    <row r="2914" spans="1:17" x14ac:dyDescent="0.25">
      <c r="A2914" s="325">
        <v>201718</v>
      </c>
      <c r="B2914" s="325" t="s">
        <v>144</v>
      </c>
      <c r="C2914" s="325" t="s">
        <v>123</v>
      </c>
      <c r="D2914" s="325" t="s">
        <v>38</v>
      </c>
      <c r="E2914" s="325" t="s">
        <v>140</v>
      </c>
      <c r="F2914" s="325" t="s">
        <v>141</v>
      </c>
      <c r="G2914" s="325">
        <v>309</v>
      </c>
      <c r="H2914" s="325" t="s">
        <v>373</v>
      </c>
      <c r="I2914" s="325" t="s">
        <v>374</v>
      </c>
      <c r="J2914" s="325" t="str">
        <f t="shared" si="90"/>
        <v>CharHaringeyRoleMiddle managerRoleMiddle manager</v>
      </c>
      <c r="K2914" s="325" t="s">
        <v>486</v>
      </c>
      <c r="L2914" s="325" t="s">
        <v>489</v>
      </c>
      <c r="M2914" s="325" t="str">
        <f t="shared" si="91"/>
        <v>RoleMiddle manager</v>
      </c>
      <c r="N2914" s="325">
        <v>6.8</v>
      </c>
      <c r="O2914" s="325">
        <v>4.8</v>
      </c>
      <c r="P2914" s="325">
        <v>7</v>
      </c>
      <c r="Q2914" s="325">
        <v>4.9000000000000004</v>
      </c>
    </row>
    <row r="2915" spans="1:17" x14ac:dyDescent="0.25">
      <c r="A2915" s="325">
        <v>201718</v>
      </c>
      <c r="B2915" s="325" t="s">
        <v>144</v>
      </c>
      <c r="C2915" s="325" t="s">
        <v>123</v>
      </c>
      <c r="D2915" s="325" t="s">
        <v>38</v>
      </c>
      <c r="E2915" s="325" t="s">
        <v>140</v>
      </c>
      <c r="F2915" s="325" t="s">
        <v>141</v>
      </c>
      <c r="G2915" s="325">
        <v>309</v>
      </c>
      <c r="H2915" s="325" t="s">
        <v>373</v>
      </c>
      <c r="I2915" s="325" t="s">
        <v>374</v>
      </c>
      <c r="J2915" s="325" t="str">
        <f t="shared" si="90"/>
        <v>CharHaringeyRoleFirst line managerRoleFirst line manager</v>
      </c>
      <c r="K2915" s="325" t="s">
        <v>486</v>
      </c>
      <c r="L2915" s="325" t="s">
        <v>490</v>
      </c>
      <c r="M2915" s="325" t="str">
        <f t="shared" si="91"/>
        <v>RoleFirst line manager</v>
      </c>
      <c r="N2915" s="325">
        <v>23</v>
      </c>
      <c r="O2915" s="325">
        <v>16.399999999999999</v>
      </c>
      <c r="P2915" s="325">
        <v>23</v>
      </c>
      <c r="Q2915" s="325">
        <v>16.100000000000001</v>
      </c>
    </row>
    <row r="2916" spans="1:17" x14ac:dyDescent="0.25">
      <c r="A2916" s="325">
        <v>201718</v>
      </c>
      <c r="B2916" s="325" t="s">
        <v>144</v>
      </c>
      <c r="C2916" s="325" t="s">
        <v>123</v>
      </c>
      <c r="D2916" s="325" t="s">
        <v>38</v>
      </c>
      <c r="E2916" s="325" t="s">
        <v>140</v>
      </c>
      <c r="F2916" s="325" t="s">
        <v>141</v>
      </c>
      <c r="G2916" s="325">
        <v>309</v>
      </c>
      <c r="H2916" s="325" t="s">
        <v>373</v>
      </c>
      <c r="I2916" s="325" t="s">
        <v>374</v>
      </c>
      <c r="J2916" s="325" t="str">
        <f t="shared" si="90"/>
        <v>CharHaringeyRoleCase holderRoleCase holder</v>
      </c>
      <c r="K2916" s="325" t="s">
        <v>486</v>
      </c>
      <c r="L2916" s="325" t="s">
        <v>491</v>
      </c>
      <c r="M2916" s="325" t="str">
        <f t="shared" si="91"/>
        <v>RoleCase holder</v>
      </c>
      <c r="N2916" s="325">
        <v>66.2</v>
      </c>
      <c r="O2916" s="325">
        <v>47.1</v>
      </c>
      <c r="P2916" s="325">
        <v>67</v>
      </c>
      <c r="Q2916" s="325">
        <v>46.9</v>
      </c>
    </row>
    <row r="2917" spans="1:17" x14ac:dyDescent="0.25">
      <c r="A2917" s="325">
        <v>201718</v>
      </c>
      <c r="B2917" s="325" t="s">
        <v>144</v>
      </c>
      <c r="C2917" s="325" t="s">
        <v>123</v>
      </c>
      <c r="D2917" s="325" t="s">
        <v>38</v>
      </c>
      <c r="E2917" s="325" t="s">
        <v>140</v>
      </c>
      <c r="F2917" s="325" t="s">
        <v>141</v>
      </c>
      <c r="G2917" s="325">
        <v>309</v>
      </c>
      <c r="H2917" s="325" t="s">
        <v>373</v>
      </c>
      <c r="I2917" s="325" t="s">
        <v>374</v>
      </c>
      <c r="J2917" s="325" t="str">
        <f t="shared" si="90"/>
        <v>CharHaringeyRoleQualified without casesRoleQualified without cases</v>
      </c>
      <c r="K2917" s="325" t="s">
        <v>486</v>
      </c>
      <c r="L2917" s="325" t="s">
        <v>492</v>
      </c>
      <c r="M2917" s="325" t="str">
        <f t="shared" si="91"/>
        <v>RoleQualified without cases</v>
      </c>
      <c r="N2917" s="325">
        <v>31.8</v>
      </c>
      <c r="O2917" s="325">
        <v>22.6</v>
      </c>
      <c r="P2917" s="325">
        <v>33</v>
      </c>
      <c r="Q2917" s="325">
        <v>23.1</v>
      </c>
    </row>
    <row r="2918" spans="1:17" x14ac:dyDescent="0.25">
      <c r="A2918" s="325">
        <v>201718</v>
      </c>
      <c r="B2918" s="325" t="s">
        <v>144</v>
      </c>
      <c r="C2918" s="325" t="s">
        <v>123</v>
      </c>
      <c r="D2918" s="325" t="s">
        <v>38</v>
      </c>
      <c r="E2918" s="325" t="s">
        <v>140</v>
      </c>
      <c r="F2918" s="325" t="s">
        <v>141</v>
      </c>
      <c r="G2918" s="325">
        <v>206</v>
      </c>
      <c r="H2918" s="325" t="s">
        <v>375</v>
      </c>
      <c r="I2918" s="325" t="s">
        <v>376</v>
      </c>
      <c r="J2918" s="325" t="str">
        <f t="shared" si="90"/>
        <v>CharIslingtonRoleSenior managerRoleSenior manager</v>
      </c>
      <c r="K2918" s="325" t="s">
        <v>486</v>
      </c>
      <c r="L2918" s="325" t="s">
        <v>487</v>
      </c>
      <c r="M2918" s="325" t="str">
        <f t="shared" si="91"/>
        <v>RoleSenior manager</v>
      </c>
      <c r="N2918" s="325">
        <v>12.9</v>
      </c>
      <c r="O2918" s="325">
        <v>6</v>
      </c>
      <c r="P2918" s="325">
        <v>13</v>
      </c>
      <c r="Q2918" s="325">
        <v>5.7</v>
      </c>
    </row>
    <row r="2919" spans="1:17" x14ac:dyDescent="0.25">
      <c r="A2919" s="325">
        <v>201718</v>
      </c>
      <c r="B2919" s="325" t="s">
        <v>144</v>
      </c>
      <c r="C2919" s="325" t="s">
        <v>123</v>
      </c>
      <c r="D2919" s="325" t="s">
        <v>38</v>
      </c>
      <c r="E2919" s="325" t="s">
        <v>140</v>
      </c>
      <c r="F2919" s="325" t="s">
        <v>141</v>
      </c>
      <c r="G2919" s="325">
        <v>206</v>
      </c>
      <c r="H2919" s="325" t="s">
        <v>375</v>
      </c>
      <c r="I2919" s="325" t="s">
        <v>376</v>
      </c>
      <c r="J2919" s="325" t="str">
        <f t="shared" si="90"/>
        <v>CharIslingtonRoleSenior practitionerRoleSenior practitioner</v>
      </c>
      <c r="K2919" s="325" t="s">
        <v>486</v>
      </c>
      <c r="L2919" s="325" t="s">
        <v>488</v>
      </c>
      <c r="M2919" s="325" t="str">
        <f t="shared" si="91"/>
        <v>RoleSenior practitioner</v>
      </c>
      <c r="N2919" s="325">
        <v>23.9</v>
      </c>
      <c r="O2919" s="325">
        <v>11.1</v>
      </c>
      <c r="P2919" s="325">
        <v>27</v>
      </c>
      <c r="Q2919" s="325">
        <v>11.8</v>
      </c>
    </row>
    <row r="2920" spans="1:17" x14ac:dyDescent="0.25">
      <c r="A2920" s="325">
        <v>201718</v>
      </c>
      <c r="B2920" s="325" t="s">
        <v>144</v>
      </c>
      <c r="C2920" s="325" t="s">
        <v>123</v>
      </c>
      <c r="D2920" s="325" t="s">
        <v>38</v>
      </c>
      <c r="E2920" s="325" t="s">
        <v>140</v>
      </c>
      <c r="F2920" s="325" t="s">
        <v>141</v>
      </c>
      <c r="G2920" s="325">
        <v>206</v>
      </c>
      <c r="H2920" s="325" t="s">
        <v>375</v>
      </c>
      <c r="I2920" s="325" t="s">
        <v>376</v>
      </c>
      <c r="J2920" s="325" t="str">
        <f t="shared" si="90"/>
        <v>CharIslingtonRoleMiddle managerRoleMiddle manager</v>
      </c>
      <c r="K2920" s="325" t="s">
        <v>486</v>
      </c>
      <c r="L2920" s="325" t="s">
        <v>489</v>
      </c>
      <c r="M2920" s="325" t="str">
        <f t="shared" si="91"/>
        <v>RoleMiddle manager</v>
      </c>
      <c r="N2920" s="325">
        <v>21.4</v>
      </c>
      <c r="O2920" s="325">
        <v>10</v>
      </c>
      <c r="P2920" s="325">
        <v>23</v>
      </c>
      <c r="Q2920" s="325">
        <v>10.1</v>
      </c>
    </row>
    <row r="2921" spans="1:17" x14ac:dyDescent="0.25">
      <c r="A2921" s="325">
        <v>201718</v>
      </c>
      <c r="B2921" s="325" t="s">
        <v>144</v>
      </c>
      <c r="C2921" s="325" t="s">
        <v>123</v>
      </c>
      <c r="D2921" s="325" t="s">
        <v>38</v>
      </c>
      <c r="E2921" s="325" t="s">
        <v>140</v>
      </c>
      <c r="F2921" s="325" t="s">
        <v>141</v>
      </c>
      <c r="G2921" s="325">
        <v>206</v>
      </c>
      <c r="H2921" s="325" t="s">
        <v>375</v>
      </c>
      <c r="I2921" s="325" t="s">
        <v>376</v>
      </c>
      <c r="J2921" s="325" t="str">
        <f t="shared" si="90"/>
        <v>CharIslingtonRoleFirst line managerRoleFirst line manager</v>
      </c>
      <c r="K2921" s="325" t="s">
        <v>486</v>
      </c>
      <c r="L2921" s="325" t="s">
        <v>490</v>
      </c>
      <c r="M2921" s="325" t="str">
        <f t="shared" si="91"/>
        <v>RoleFirst line manager</v>
      </c>
      <c r="N2921" s="325">
        <v>32</v>
      </c>
      <c r="O2921" s="325">
        <v>14.9</v>
      </c>
      <c r="P2921" s="325">
        <v>33</v>
      </c>
      <c r="Q2921" s="325">
        <v>14.5</v>
      </c>
    </row>
    <row r="2922" spans="1:17" x14ac:dyDescent="0.25">
      <c r="A2922" s="325">
        <v>201718</v>
      </c>
      <c r="B2922" s="325" t="s">
        <v>144</v>
      </c>
      <c r="C2922" s="325" t="s">
        <v>123</v>
      </c>
      <c r="D2922" s="325" t="s">
        <v>38</v>
      </c>
      <c r="E2922" s="325" t="s">
        <v>140</v>
      </c>
      <c r="F2922" s="325" t="s">
        <v>141</v>
      </c>
      <c r="G2922" s="325">
        <v>206</v>
      </c>
      <c r="H2922" s="325" t="s">
        <v>375</v>
      </c>
      <c r="I2922" s="325" t="s">
        <v>376</v>
      </c>
      <c r="J2922" s="325" t="str">
        <f t="shared" si="90"/>
        <v>CharIslingtonRoleCase holderRoleCase holder</v>
      </c>
      <c r="K2922" s="325" t="s">
        <v>486</v>
      </c>
      <c r="L2922" s="325" t="s">
        <v>491</v>
      </c>
      <c r="M2922" s="325" t="str">
        <f t="shared" si="91"/>
        <v>RoleCase holder</v>
      </c>
      <c r="N2922" s="325">
        <v>90</v>
      </c>
      <c r="O2922" s="325">
        <v>42</v>
      </c>
      <c r="P2922" s="325">
        <v>93</v>
      </c>
      <c r="Q2922" s="325">
        <v>40.799999999999997</v>
      </c>
    </row>
    <row r="2923" spans="1:17" x14ac:dyDescent="0.25">
      <c r="A2923" s="325">
        <v>201718</v>
      </c>
      <c r="B2923" s="325" t="s">
        <v>144</v>
      </c>
      <c r="C2923" s="325" t="s">
        <v>123</v>
      </c>
      <c r="D2923" s="325" t="s">
        <v>38</v>
      </c>
      <c r="E2923" s="325" t="s">
        <v>140</v>
      </c>
      <c r="F2923" s="325" t="s">
        <v>141</v>
      </c>
      <c r="G2923" s="325">
        <v>206</v>
      </c>
      <c r="H2923" s="325" t="s">
        <v>375</v>
      </c>
      <c r="I2923" s="325" t="s">
        <v>376</v>
      </c>
      <c r="J2923" s="325" t="str">
        <f t="shared" si="90"/>
        <v>CharIslingtonRoleQualified without casesRoleQualified without cases</v>
      </c>
      <c r="K2923" s="325" t="s">
        <v>486</v>
      </c>
      <c r="L2923" s="325" t="s">
        <v>492</v>
      </c>
      <c r="M2923" s="325" t="str">
        <f t="shared" si="91"/>
        <v>RoleQualified without cases</v>
      </c>
      <c r="N2923" s="325">
        <v>34.200000000000003</v>
      </c>
      <c r="O2923" s="325">
        <v>16</v>
      </c>
      <c r="P2923" s="325">
        <v>39</v>
      </c>
      <c r="Q2923" s="325">
        <v>17.100000000000001</v>
      </c>
    </row>
    <row r="2924" spans="1:17" x14ac:dyDescent="0.25">
      <c r="A2924" s="325">
        <v>201718</v>
      </c>
      <c r="B2924" s="325" t="s">
        <v>144</v>
      </c>
      <c r="C2924" s="325" t="s">
        <v>123</v>
      </c>
      <c r="D2924" s="325" t="s">
        <v>38</v>
      </c>
      <c r="E2924" s="325" t="s">
        <v>140</v>
      </c>
      <c r="F2924" s="325" t="s">
        <v>141</v>
      </c>
      <c r="G2924" s="325">
        <v>207</v>
      </c>
      <c r="H2924" s="325" t="s">
        <v>377</v>
      </c>
      <c r="I2924" s="325" t="s">
        <v>378</v>
      </c>
      <c r="J2924" s="325" t="str">
        <f t="shared" si="90"/>
        <v>CharKensington and ChelseaRoleSenior managerRoleSenior manager</v>
      </c>
      <c r="K2924" s="325" t="s">
        <v>486</v>
      </c>
      <c r="L2924" s="325" t="s">
        <v>487</v>
      </c>
      <c r="M2924" s="325" t="str">
        <f t="shared" si="91"/>
        <v>RoleSenior manager</v>
      </c>
      <c r="N2924" s="325">
        <v>1</v>
      </c>
      <c r="O2924" s="325">
        <v>0.7</v>
      </c>
      <c r="P2924" s="325">
        <v>1</v>
      </c>
      <c r="Q2924" s="325">
        <v>0.7</v>
      </c>
    </row>
    <row r="2925" spans="1:17" x14ac:dyDescent="0.25">
      <c r="A2925" s="325">
        <v>201718</v>
      </c>
      <c r="B2925" s="325" t="s">
        <v>144</v>
      </c>
      <c r="C2925" s="325" t="s">
        <v>123</v>
      </c>
      <c r="D2925" s="325" t="s">
        <v>38</v>
      </c>
      <c r="E2925" s="325" t="s">
        <v>140</v>
      </c>
      <c r="F2925" s="325" t="s">
        <v>141</v>
      </c>
      <c r="G2925" s="325">
        <v>207</v>
      </c>
      <c r="H2925" s="325" t="s">
        <v>377</v>
      </c>
      <c r="I2925" s="325" t="s">
        <v>378</v>
      </c>
      <c r="J2925" s="325" t="str">
        <f t="shared" si="90"/>
        <v>CharKensington and ChelseaRoleSenior practitionerRoleSenior practitioner</v>
      </c>
      <c r="K2925" s="325" t="s">
        <v>486</v>
      </c>
      <c r="L2925" s="325" t="s">
        <v>488</v>
      </c>
      <c r="M2925" s="325" t="str">
        <f t="shared" si="91"/>
        <v>RoleSenior practitioner</v>
      </c>
      <c r="N2925" s="325">
        <v>23.5</v>
      </c>
      <c r="O2925" s="325">
        <v>16.399999999999999</v>
      </c>
      <c r="P2925" s="325">
        <v>24</v>
      </c>
      <c r="Q2925" s="325">
        <v>15.9</v>
      </c>
    </row>
    <row r="2926" spans="1:17" x14ac:dyDescent="0.25">
      <c r="A2926" s="325">
        <v>201718</v>
      </c>
      <c r="B2926" s="325" t="s">
        <v>144</v>
      </c>
      <c r="C2926" s="325" t="s">
        <v>123</v>
      </c>
      <c r="D2926" s="325" t="s">
        <v>38</v>
      </c>
      <c r="E2926" s="325" t="s">
        <v>140</v>
      </c>
      <c r="F2926" s="325" t="s">
        <v>141</v>
      </c>
      <c r="G2926" s="325">
        <v>207</v>
      </c>
      <c r="H2926" s="325" t="s">
        <v>377</v>
      </c>
      <c r="I2926" s="325" t="s">
        <v>378</v>
      </c>
      <c r="J2926" s="325" t="str">
        <f t="shared" si="90"/>
        <v>CharKensington and ChelseaRoleMiddle managerRoleMiddle manager</v>
      </c>
      <c r="K2926" s="325" t="s">
        <v>486</v>
      </c>
      <c r="L2926" s="325" t="s">
        <v>489</v>
      </c>
      <c r="M2926" s="325" t="str">
        <f t="shared" si="91"/>
        <v>RoleMiddle manager</v>
      </c>
      <c r="N2926" s="325">
        <v>12.1</v>
      </c>
      <c r="O2926" s="325">
        <v>8.5</v>
      </c>
      <c r="P2926" s="325">
        <v>13</v>
      </c>
      <c r="Q2926" s="325">
        <v>8.6</v>
      </c>
    </row>
    <row r="2927" spans="1:17" x14ac:dyDescent="0.25">
      <c r="A2927" s="325">
        <v>201718</v>
      </c>
      <c r="B2927" s="325" t="s">
        <v>144</v>
      </c>
      <c r="C2927" s="325" t="s">
        <v>123</v>
      </c>
      <c r="D2927" s="325" t="s">
        <v>38</v>
      </c>
      <c r="E2927" s="325" t="s">
        <v>140</v>
      </c>
      <c r="F2927" s="325" t="s">
        <v>141</v>
      </c>
      <c r="G2927" s="325">
        <v>207</v>
      </c>
      <c r="H2927" s="325" t="s">
        <v>377</v>
      </c>
      <c r="I2927" s="325" t="s">
        <v>378</v>
      </c>
      <c r="J2927" s="325" t="str">
        <f t="shared" si="90"/>
        <v>CharKensington and ChelseaRoleFirst line managerRoleFirst line manager</v>
      </c>
      <c r="K2927" s="325" t="s">
        <v>486</v>
      </c>
      <c r="L2927" s="325" t="s">
        <v>490</v>
      </c>
      <c r="M2927" s="325" t="str">
        <f t="shared" si="91"/>
        <v>RoleFirst line manager</v>
      </c>
      <c r="N2927" s="325">
        <v>14.9</v>
      </c>
      <c r="O2927" s="325">
        <v>10.4</v>
      </c>
      <c r="P2927" s="325">
        <v>16</v>
      </c>
      <c r="Q2927" s="325">
        <v>10.6</v>
      </c>
    </row>
    <row r="2928" spans="1:17" x14ac:dyDescent="0.25">
      <c r="A2928" s="325">
        <v>201718</v>
      </c>
      <c r="B2928" s="325" t="s">
        <v>144</v>
      </c>
      <c r="C2928" s="325" t="s">
        <v>123</v>
      </c>
      <c r="D2928" s="325" t="s">
        <v>38</v>
      </c>
      <c r="E2928" s="325" t="s">
        <v>140</v>
      </c>
      <c r="F2928" s="325" t="s">
        <v>141</v>
      </c>
      <c r="G2928" s="325">
        <v>207</v>
      </c>
      <c r="H2928" s="325" t="s">
        <v>377</v>
      </c>
      <c r="I2928" s="325" t="s">
        <v>378</v>
      </c>
      <c r="J2928" s="325" t="str">
        <f t="shared" si="90"/>
        <v>CharKensington and ChelseaRoleCase holderRoleCase holder</v>
      </c>
      <c r="K2928" s="325" t="s">
        <v>486</v>
      </c>
      <c r="L2928" s="325" t="s">
        <v>491</v>
      </c>
      <c r="M2928" s="325" t="str">
        <f t="shared" si="91"/>
        <v>RoleCase holder</v>
      </c>
      <c r="N2928" s="325">
        <v>77</v>
      </c>
      <c r="O2928" s="325">
        <v>53.8</v>
      </c>
      <c r="P2928" s="325">
        <v>81</v>
      </c>
      <c r="Q2928" s="325">
        <v>53.6</v>
      </c>
    </row>
    <row r="2929" spans="1:17" x14ac:dyDescent="0.25">
      <c r="A2929" s="325">
        <v>201718</v>
      </c>
      <c r="B2929" s="325" t="s">
        <v>144</v>
      </c>
      <c r="C2929" s="325" t="s">
        <v>123</v>
      </c>
      <c r="D2929" s="325" t="s">
        <v>38</v>
      </c>
      <c r="E2929" s="325" t="s">
        <v>140</v>
      </c>
      <c r="F2929" s="325" t="s">
        <v>141</v>
      </c>
      <c r="G2929" s="325">
        <v>207</v>
      </c>
      <c r="H2929" s="325" t="s">
        <v>377</v>
      </c>
      <c r="I2929" s="325" t="s">
        <v>378</v>
      </c>
      <c r="J2929" s="325" t="str">
        <f t="shared" si="90"/>
        <v>CharKensington and ChelseaRoleQualified without casesRoleQualified without cases</v>
      </c>
      <c r="K2929" s="325" t="s">
        <v>486</v>
      </c>
      <c r="L2929" s="325" t="s">
        <v>492</v>
      </c>
      <c r="M2929" s="325" t="str">
        <f t="shared" si="91"/>
        <v>RoleQualified without cases</v>
      </c>
      <c r="N2929" s="325">
        <v>14.6</v>
      </c>
      <c r="O2929" s="325">
        <v>10.199999999999999</v>
      </c>
      <c r="P2929" s="325">
        <v>16</v>
      </c>
      <c r="Q2929" s="325">
        <v>10.6</v>
      </c>
    </row>
    <row r="2930" spans="1:17" x14ac:dyDescent="0.25">
      <c r="A2930" s="325">
        <v>201718</v>
      </c>
      <c r="B2930" s="325" t="s">
        <v>144</v>
      </c>
      <c r="C2930" s="325" t="s">
        <v>123</v>
      </c>
      <c r="D2930" s="325" t="s">
        <v>38</v>
      </c>
      <c r="E2930" s="325" t="s">
        <v>140</v>
      </c>
      <c r="F2930" s="325" t="s">
        <v>141</v>
      </c>
      <c r="G2930" s="325">
        <v>208</v>
      </c>
      <c r="H2930" s="325" t="s">
        <v>379</v>
      </c>
      <c r="I2930" s="325" t="s">
        <v>380</v>
      </c>
      <c r="J2930" s="325" t="str">
        <f t="shared" si="90"/>
        <v>CharLambethRoleSenior managerRoleSenior manager</v>
      </c>
      <c r="K2930" s="325" t="s">
        <v>486</v>
      </c>
      <c r="L2930" s="325" t="s">
        <v>487</v>
      </c>
      <c r="M2930" s="325" t="str">
        <f t="shared" si="91"/>
        <v>RoleSenior manager</v>
      </c>
      <c r="N2930" s="325">
        <v>3</v>
      </c>
      <c r="O2930" s="325">
        <v>1.8</v>
      </c>
      <c r="P2930" s="325">
        <v>3</v>
      </c>
      <c r="Q2930" s="325">
        <v>1.8</v>
      </c>
    </row>
    <row r="2931" spans="1:17" x14ac:dyDescent="0.25">
      <c r="A2931" s="325">
        <v>201718</v>
      </c>
      <c r="B2931" s="325" t="s">
        <v>144</v>
      </c>
      <c r="C2931" s="325" t="s">
        <v>123</v>
      </c>
      <c r="D2931" s="325" t="s">
        <v>38</v>
      </c>
      <c r="E2931" s="325" t="s">
        <v>140</v>
      </c>
      <c r="F2931" s="325" t="s">
        <v>141</v>
      </c>
      <c r="G2931" s="325">
        <v>208</v>
      </c>
      <c r="H2931" s="325" t="s">
        <v>379</v>
      </c>
      <c r="I2931" s="325" t="s">
        <v>380</v>
      </c>
      <c r="J2931" s="325" t="str">
        <f t="shared" si="90"/>
        <v>CharLambethRoleSenior practitionerRoleSenior practitioner</v>
      </c>
      <c r="K2931" s="325" t="s">
        <v>486</v>
      </c>
      <c r="L2931" s="325" t="s">
        <v>488</v>
      </c>
      <c r="M2931" s="325" t="str">
        <f t="shared" si="91"/>
        <v>RoleSenior practitioner</v>
      </c>
      <c r="N2931" s="325">
        <v>8.4</v>
      </c>
      <c r="O2931" s="325">
        <v>5.2</v>
      </c>
      <c r="P2931" s="325">
        <v>9</v>
      </c>
      <c r="Q2931" s="325">
        <v>5.4</v>
      </c>
    </row>
    <row r="2932" spans="1:17" x14ac:dyDescent="0.25">
      <c r="A2932" s="325">
        <v>201718</v>
      </c>
      <c r="B2932" s="325" t="s">
        <v>144</v>
      </c>
      <c r="C2932" s="325" t="s">
        <v>123</v>
      </c>
      <c r="D2932" s="325" t="s">
        <v>38</v>
      </c>
      <c r="E2932" s="325" t="s">
        <v>140</v>
      </c>
      <c r="F2932" s="325" t="s">
        <v>141</v>
      </c>
      <c r="G2932" s="325">
        <v>208</v>
      </c>
      <c r="H2932" s="325" t="s">
        <v>379</v>
      </c>
      <c r="I2932" s="325" t="s">
        <v>380</v>
      </c>
      <c r="J2932" s="325" t="str">
        <f t="shared" si="90"/>
        <v>CharLambethRoleMiddle managerRoleMiddle manager</v>
      </c>
      <c r="K2932" s="325" t="s">
        <v>486</v>
      </c>
      <c r="L2932" s="325" t="s">
        <v>489</v>
      </c>
      <c r="M2932" s="325" t="str">
        <f t="shared" si="91"/>
        <v>RoleMiddle manager</v>
      </c>
      <c r="N2932" s="325">
        <v>6.9</v>
      </c>
      <c r="O2932" s="325">
        <v>4.3</v>
      </c>
      <c r="P2932" s="325">
        <v>7</v>
      </c>
      <c r="Q2932" s="325">
        <v>4.2</v>
      </c>
    </row>
    <row r="2933" spans="1:17" x14ac:dyDescent="0.25">
      <c r="A2933" s="325">
        <v>201718</v>
      </c>
      <c r="B2933" s="325" t="s">
        <v>144</v>
      </c>
      <c r="C2933" s="325" t="s">
        <v>123</v>
      </c>
      <c r="D2933" s="325" t="s">
        <v>38</v>
      </c>
      <c r="E2933" s="325" t="s">
        <v>140</v>
      </c>
      <c r="F2933" s="325" t="s">
        <v>141</v>
      </c>
      <c r="G2933" s="325">
        <v>208</v>
      </c>
      <c r="H2933" s="325" t="s">
        <v>379</v>
      </c>
      <c r="I2933" s="325" t="s">
        <v>380</v>
      </c>
      <c r="J2933" s="325" t="str">
        <f t="shared" si="90"/>
        <v>CharLambethRoleFirst line managerRoleFirst line manager</v>
      </c>
      <c r="K2933" s="325" t="s">
        <v>486</v>
      </c>
      <c r="L2933" s="325" t="s">
        <v>490</v>
      </c>
      <c r="M2933" s="325" t="str">
        <f t="shared" si="91"/>
        <v>RoleFirst line manager</v>
      </c>
      <c r="N2933" s="325">
        <v>19</v>
      </c>
      <c r="O2933" s="325">
        <v>11.7</v>
      </c>
      <c r="P2933" s="325">
        <v>19</v>
      </c>
      <c r="Q2933" s="325">
        <v>11.4</v>
      </c>
    </row>
    <row r="2934" spans="1:17" x14ac:dyDescent="0.25">
      <c r="A2934" s="325">
        <v>201718</v>
      </c>
      <c r="B2934" s="325" t="s">
        <v>144</v>
      </c>
      <c r="C2934" s="325" t="s">
        <v>123</v>
      </c>
      <c r="D2934" s="325" t="s">
        <v>38</v>
      </c>
      <c r="E2934" s="325" t="s">
        <v>140</v>
      </c>
      <c r="F2934" s="325" t="s">
        <v>141</v>
      </c>
      <c r="G2934" s="325">
        <v>208</v>
      </c>
      <c r="H2934" s="325" t="s">
        <v>379</v>
      </c>
      <c r="I2934" s="325" t="s">
        <v>380</v>
      </c>
      <c r="J2934" s="325" t="str">
        <f t="shared" si="90"/>
        <v>CharLambethRoleCase holderRoleCase holder</v>
      </c>
      <c r="K2934" s="325" t="s">
        <v>486</v>
      </c>
      <c r="L2934" s="325" t="s">
        <v>491</v>
      </c>
      <c r="M2934" s="325" t="str">
        <f t="shared" si="91"/>
        <v>RoleCase holder</v>
      </c>
      <c r="N2934" s="325">
        <v>86</v>
      </c>
      <c r="O2934" s="325">
        <v>53</v>
      </c>
      <c r="P2934" s="325">
        <v>88</v>
      </c>
      <c r="Q2934" s="325">
        <v>53</v>
      </c>
    </row>
    <row r="2935" spans="1:17" x14ac:dyDescent="0.25">
      <c r="A2935" s="325">
        <v>201718</v>
      </c>
      <c r="B2935" s="325" t="s">
        <v>144</v>
      </c>
      <c r="C2935" s="325" t="s">
        <v>123</v>
      </c>
      <c r="D2935" s="325" t="s">
        <v>38</v>
      </c>
      <c r="E2935" s="325" t="s">
        <v>140</v>
      </c>
      <c r="F2935" s="325" t="s">
        <v>141</v>
      </c>
      <c r="G2935" s="325">
        <v>208</v>
      </c>
      <c r="H2935" s="325" t="s">
        <v>379</v>
      </c>
      <c r="I2935" s="325" t="s">
        <v>380</v>
      </c>
      <c r="J2935" s="325" t="str">
        <f t="shared" si="90"/>
        <v>CharLambethRoleQualified without casesRoleQualified without cases</v>
      </c>
      <c r="K2935" s="325" t="s">
        <v>486</v>
      </c>
      <c r="L2935" s="325" t="s">
        <v>492</v>
      </c>
      <c r="M2935" s="325" t="str">
        <f t="shared" si="91"/>
        <v>RoleQualified without cases</v>
      </c>
      <c r="N2935" s="325">
        <v>39</v>
      </c>
      <c r="O2935" s="325">
        <v>24</v>
      </c>
      <c r="P2935" s="325">
        <v>40</v>
      </c>
      <c r="Q2935" s="325">
        <v>24.1</v>
      </c>
    </row>
    <row r="2936" spans="1:17" x14ac:dyDescent="0.25">
      <c r="A2936" s="325">
        <v>201718</v>
      </c>
      <c r="B2936" s="325" t="s">
        <v>144</v>
      </c>
      <c r="C2936" s="325" t="s">
        <v>123</v>
      </c>
      <c r="D2936" s="325" t="s">
        <v>38</v>
      </c>
      <c r="E2936" s="325" t="s">
        <v>140</v>
      </c>
      <c r="F2936" s="325" t="s">
        <v>141</v>
      </c>
      <c r="G2936" s="325">
        <v>209</v>
      </c>
      <c r="H2936" s="325" t="s">
        <v>381</v>
      </c>
      <c r="I2936" s="325" t="s">
        <v>382</v>
      </c>
      <c r="J2936" s="325" t="str">
        <f t="shared" si="90"/>
        <v>CharLewishamRoleSenior managerRoleSenior manager</v>
      </c>
      <c r="K2936" s="325" t="s">
        <v>486</v>
      </c>
      <c r="L2936" s="325" t="s">
        <v>487</v>
      </c>
      <c r="M2936" s="325" t="str">
        <f t="shared" si="91"/>
        <v>RoleSenior manager</v>
      </c>
      <c r="N2936" s="325">
        <v>0</v>
      </c>
      <c r="O2936" s="325">
        <v>0</v>
      </c>
      <c r="P2936" s="325">
        <v>0</v>
      </c>
      <c r="Q2936" s="325">
        <v>0</v>
      </c>
    </row>
    <row r="2937" spans="1:17" x14ac:dyDescent="0.25">
      <c r="A2937" s="325">
        <v>201718</v>
      </c>
      <c r="B2937" s="325" t="s">
        <v>144</v>
      </c>
      <c r="C2937" s="325" t="s">
        <v>123</v>
      </c>
      <c r="D2937" s="325" t="s">
        <v>38</v>
      </c>
      <c r="E2937" s="325" t="s">
        <v>140</v>
      </c>
      <c r="F2937" s="325" t="s">
        <v>141</v>
      </c>
      <c r="G2937" s="325">
        <v>209</v>
      </c>
      <c r="H2937" s="325" t="s">
        <v>381</v>
      </c>
      <c r="I2937" s="325" t="s">
        <v>382</v>
      </c>
      <c r="J2937" s="325" t="str">
        <f t="shared" si="90"/>
        <v>CharLewishamRoleSenior practitionerRoleSenior practitioner</v>
      </c>
      <c r="K2937" s="325" t="s">
        <v>486</v>
      </c>
      <c r="L2937" s="325" t="s">
        <v>488</v>
      </c>
      <c r="M2937" s="325" t="str">
        <f t="shared" si="91"/>
        <v>RoleSenior practitioner</v>
      </c>
      <c r="N2937" s="325">
        <v>43.5</v>
      </c>
      <c r="O2937" s="325">
        <v>28.4</v>
      </c>
      <c r="P2937" s="325">
        <v>48</v>
      </c>
      <c r="Q2937" s="325">
        <v>29.3</v>
      </c>
    </row>
    <row r="2938" spans="1:17" x14ac:dyDescent="0.25">
      <c r="A2938" s="325">
        <v>201718</v>
      </c>
      <c r="B2938" s="325" t="s">
        <v>144</v>
      </c>
      <c r="C2938" s="325" t="s">
        <v>123</v>
      </c>
      <c r="D2938" s="325" t="s">
        <v>38</v>
      </c>
      <c r="E2938" s="325" t="s">
        <v>140</v>
      </c>
      <c r="F2938" s="325" t="s">
        <v>141</v>
      </c>
      <c r="G2938" s="325">
        <v>209</v>
      </c>
      <c r="H2938" s="325" t="s">
        <v>381</v>
      </c>
      <c r="I2938" s="325" t="s">
        <v>382</v>
      </c>
      <c r="J2938" s="325" t="str">
        <f t="shared" si="90"/>
        <v>CharLewishamRoleMiddle managerRoleMiddle manager</v>
      </c>
      <c r="K2938" s="325" t="s">
        <v>486</v>
      </c>
      <c r="L2938" s="325" t="s">
        <v>489</v>
      </c>
      <c r="M2938" s="325" t="str">
        <f t="shared" si="91"/>
        <v>RoleMiddle manager</v>
      </c>
      <c r="N2938" s="325">
        <v>0.8</v>
      </c>
      <c r="O2938" s="325">
        <v>0.5</v>
      </c>
      <c r="P2938" s="325">
        <v>1</v>
      </c>
      <c r="Q2938" s="325">
        <v>0.6</v>
      </c>
    </row>
    <row r="2939" spans="1:17" x14ac:dyDescent="0.25">
      <c r="A2939" s="325">
        <v>201718</v>
      </c>
      <c r="B2939" s="325" t="s">
        <v>144</v>
      </c>
      <c r="C2939" s="325" t="s">
        <v>123</v>
      </c>
      <c r="D2939" s="325" t="s">
        <v>38</v>
      </c>
      <c r="E2939" s="325" t="s">
        <v>140</v>
      </c>
      <c r="F2939" s="325" t="s">
        <v>141</v>
      </c>
      <c r="G2939" s="325">
        <v>209</v>
      </c>
      <c r="H2939" s="325" t="s">
        <v>381</v>
      </c>
      <c r="I2939" s="325" t="s">
        <v>382</v>
      </c>
      <c r="J2939" s="325" t="str">
        <f t="shared" si="90"/>
        <v>CharLewishamRoleFirst line managerRoleFirst line manager</v>
      </c>
      <c r="K2939" s="325" t="s">
        <v>486</v>
      </c>
      <c r="L2939" s="325" t="s">
        <v>490</v>
      </c>
      <c r="M2939" s="325" t="str">
        <f t="shared" si="91"/>
        <v>RoleFirst line manager</v>
      </c>
      <c r="N2939" s="325">
        <v>17.899999999999999</v>
      </c>
      <c r="O2939" s="325">
        <v>11.6</v>
      </c>
      <c r="P2939" s="325">
        <v>18</v>
      </c>
      <c r="Q2939" s="325">
        <v>11</v>
      </c>
    </row>
    <row r="2940" spans="1:17" x14ac:dyDescent="0.25">
      <c r="A2940" s="325">
        <v>201718</v>
      </c>
      <c r="B2940" s="325" t="s">
        <v>144</v>
      </c>
      <c r="C2940" s="325" t="s">
        <v>123</v>
      </c>
      <c r="D2940" s="325" t="s">
        <v>38</v>
      </c>
      <c r="E2940" s="325" t="s">
        <v>140</v>
      </c>
      <c r="F2940" s="325" t="s">
        <v>141</v>
      </c>
      <c r="G2940" s="325">
        <v>209</v>
      </c>
      <c r="H2940" s="325" t="s">
        <v>381</v>
      </c>
      <c r="I2940" s="325" t="s">
        <v>382</v>
      </c>
      <c r="J2940" s="325" t="str">
        <f t="shared" si="90"/>
        <v>CharLewishamRoleCase holderRoleCase holder</v>
      </c>
      <c r="K2940" s="325" t="s">
        <v>486</v>
      </c>
      <c r="L2940" s="325" t="s">
        <v>491</v>
      </c>
      <c r="M2940" s="325" t="str">
        <f t="shared" si="91"/>
        <v>RoleCase holder</v>
      </c>
      <c r="N2940" s="325">
        <v>78.7</v>
      </c>
      <c r="O2940" s="325">
        <v>51.3</v>
      </c>
      <c r="P2940" s="325">
        <v>83</v>
      </c>
      <c r="Q2940" s="325">
        <v>50.6</v>
      </c>
    </row>
    <row r="2941" spans="1:17" x14ac:dyDescent="0.25">
      <c r="A2941" s="325">
        <v>201718</v>
      </c>
      <c r="B2941" s="325" t="s">
        <v>144</v>
      </c>
      <c r="C2941" s="325" t="s">
        <v>123</v>
      </c>
      <c r="D2941" s="325" t="s">
        <v>38</v>
      </c>
      <c r="E2941" s="325" t="s">
        <v>140</v>
      </c>
      <c r="F2941" s="325" t="s">
        <v>141</v>
      </c>
      <c r="G2941" s="325">
        <v>209</v>
      </c>
      <c r="H2941" s="325" t="s">
        <v>381</v>
      </c>
      <c r="I2941" s="325" t="s">
        <v>382</v>
      </c>
      <c r="J2941" s="325" t="str">
        <f t="shared" si="90"/>
        <v>CharLewishamRoleQualified without casesRoleQualified without cases</v>
      </c>
      <c r="K2941" s="325" t="s">
        <v>486</v>
      </c>
      <c r="L2941" s="325" t="s">
        <v>492</v>
      </c>
      <c r="M2941" s="325" t="str">
        <f t="shared" si="91"/>
        <v>RoleQualified without cases</v>
      </c>
      <c r="N2941" s="325">
        <v>12.5</v>
      </c>
      <c r="O2941" s="325">
        <v>8.1999999999999993</v>
      </c>
      <c r="P2941" s="325">
        <v>14</v>
      </c>
      <c r="Q2941" s="325">
        <v>8.5</v>
      </c>
    </row>
    <row r="2942" spans="1:17" x14ac:dyDescent="0.25">
      <c r="A2942" s="325">
        <v>201718</v>
      </c>
      <c r="B2942" s="325" t="s">
        <v>144</v>
      </c>
      <c r="C2942" s="325" t="s">
        <v>123</v>
      </c>
      <c r="D2942" s="325" t="s">
        <v>38</v>
      </c>
      <c r="E2942" s="325" t="s">
        <v>140</v>
      </c>
      <c r="F2942" s="325" t="s">
        <v>141</v>
      </c>
      <c r="G2942" s="325">
        <v>316</v>
      </c>
      <c r="H2942" s="325" t="s">
        <v>383</v>
      </c>
      <c r="I2942" s="325" t="s">
        <v>384</v>
      </c>
      <c r="J2942" s="325" t="str">
        <f t="shared" si="90"/>
        <v>CharNewhamRoleSenior managerRoleSenior manager</v>
      </c>
      <c r="K2942" s="325" t="s">
        <v>486</v>
      </c>
      <c r="L2942" s="325" t="s">
        <v>487</v>
      </c>
      <c r="M2942" s="325" t="str">
        <f t="shared" si="91"/>
        <v>RoleSenior manager</v>
      </c>
      <c r="N2942" s="325">
        <v>1</v>
      </c>
      <c r="O2942" s="325">
        <v>0.6</v>
      </c>
      <c r="P2942" s="325">
        <v>1</v>
      </c>
      <c r="Q2942" s="325">
        <v>0.6</v>
      </c>
    </row>
    <row r="2943" spans="1:17" x14ac:dyDescent="0.25">
      <c r="A2943" s="325">
        <v>201718</v>
      </c>
      <c r="B2943" s="325" t="s">
        <v>144</v>
      </c>
      <c r="C2943" s="325" t="s">
        <v>123</v>
      </c>
      <c r="D2943" s="325" t="s">
        <v>38</v>
      </c>
      <c r="E2943" s="325" t="s">
        <v>140</v>
      </c>
      <c r="F2943" s="325" t="s">
        <v>141</v>
      </c>
      <c r="G2943" s="325">
        <v>316</v>
      </c>
      <c r="H2943" s="325" t="s">
        <v>383</v>
      </c>
      <c r="I2943" s="325" t="s">
        <v>384</v>
      </c>
      <c r="J2943" s="325" t="str">
        <f t="shared" si="90"/>
        <v>CharNewhamRoleSenior practitionerRoleSenior practitioner</v>
      </c>
      <c r="K2943" s="325" t="s">
        <v>486</v>
      </c>
      <c r="L2943" s="325" t="s">
        <v>488</v>
      </c>
      <c r="M2943" s="325" t="str">
        <f t="shared" si="91"/>
        <v>RoleSenior practitioner</v>
      </c>
      <c r="N2943" s="325">
        <v>24</v>
      </c>
      <c r="O2943" s="325">
        <v>14.9</v>
      </c>
      <c r="P2943" s="325">
        <v>24</v>
      </c>
      <c r="Q2943" s="325">
        <v>14.6</v>
      </c>
    </row>
    <row r="2944" spans="1:17" x14ac:dyDescent="0.25">
      <c r="A2944" s="325">
        <v>201718</v>
      </c>
      <c r="B2944" s="325" t="s">
        <v>144</v>
      </c>
      <c r="C2944" s="325" t="s">
        <v>123</v>
      </c>
      <c r="D2944" s="325" t="s">
        <v>38</v>
      </c>
      <c r="E2944" s="325" t="s">
        <v>140</v>
      </c>
      <c r="F2944" s="325" t="s">
        <v>141</v>
      </c>
      <c r="G2944" s="325">
        <v>316</v>
      </c>
      <c r="H2944" s="325" t="s">
        <v>383</v>
      </c>
      <c r="I2944" s="325" t="s">
        <v>384</v>
      </c>
      <c r="J2944" s="325" t="str">
        <f t="shared" si="90"/>
        <v>CharNewhamRoleMiddle managerRoleMiddle manager</v>
      </c>
      <c r="K2944" s="325" t="s">
        <v>486</v>
      </c>
      <c r="L2944" s="325" t="s">
        <v>489</v>
      </c>
      <c r="M2944" s="325" t="str">
        <f t="shared" si="91"/>
        <v>RoleMiddle manager</v>
      </c>
      <c r="N2944" s="325">
        <v>6</v>
      </c>
      <c r="O2944" s="325">
        <v>3.7</v>
      </c>
      <c r="P2944" s="325">
        <v>6</v>
      </c>
      <c r="Q2944" s="325">
        <v>3.7</v>
      </c>
    </row>
    <row r="2945" spans="1:17" x14ac:dyDescent="0.25">
      <c r="A2945" s="325">
        <v>201718</v>
      </c>
      <c r="B2945" s="325" t="s">
        <v>144</v>
      </c>
      <c r="C2945" s="325" t="s">
        <v>123</v>
      </c>
      <c r="D2945" s="325" t="s">
        <v>38</v>
      </c>
      <c r="E2945" s="325" t="s">
        <v>140</v>
      </c>
      <c r="F2945" s="325" t="s">
        <v>141</v>
      </c>
      <c r="G2945" s="325">
        <v>316</v>
      </c>
      <c r="H2945" s="325" t="s">
        <v>383</v>
      </c>
      <c r="I2945" s="325" t="s">
        <v>384</v>
      </c>
      <c r="J2945" s="325" t="str">
        <f t="shared" si="90"/>
        <v>CharNewhamRoleFirst line managerRoleFirst line manager</v>
      </c>
      <c r="K2945" s="325" t="s">
        <v>486</v>
      </c>
      <c r="L2945" s="325" t="s">
        <v>490</v>
      </c>
      <c r="M2945" s="325" t="str">
        <f t="shared" si="91"/>
        <v>RoleFirst line manager</v>
      </c>
      <c r="N2945" s="325">
        <v>31</v>
      </c>
      <c r="O2945" s="325">
        <v>19.2</v>
      </c>
      <c r="P2945" s="325">
        <v>31</v>
      </c>
      <c r="Q2945" s="325">
        <v>18.899999999999999</v>
      </c>
    </row>
    <row r="2946" spans="1:17" x14ac:dyDescent="0.25">
      <c r="A2946" s="325">
        <v>201718</v>
      </c>
      <c r="B2946" s="325" t="s">
        <v>144</v>
      </c>
      <c r="C2946" s="325" t="s">
        <v>123</v>
      </c>
      <c r="D2946" s="325" t="s">
        <v>38</v>
      </c>
      <c r="E2946" s="325" t="s">
        <v>140</v>
      </c>
      <c r="F2946" s="325" t="s">
        <v>141</v>
      </c>
      <c r="G2946" s="325">
        <v>316</v>
      </c>
      <c r="H2946" s="325" t="s">
        <v>383</v>
      </c>
      <c r="I2946" s="325" t="s">
        <v>384</v>
      </c>
      <c r="J2946" s="325" t="str">
        <f t="shared" si="90"/>
        <v>CharNewhamRoleCase holderRoleCase holder</v>
      </c>
      <c r="K2946" s="325" t="s">
        <v>486</v>
      </c>
      <c r="L2946" s="325" t="s">
        <v>491</v>
      </c>
      <c r="M2946" s="325" t="str">
        <f t="shared" si="91"/>
        <v>RoleCase holder</v>
      </c>
      <c r="N2946" s="325">
        <v>71</v>
      </c>
      <c r="O2946" s="325">
        <v>44</v>
      </c>
      <c r="P2946" s="325">
        <v>71</v>
      </c>
      <c r="Q2946" s="325">
        <v>43.3</v>
      </c>
    </row>
    <row r="2947" spans="1:17" x14ac:dyDescent="0.25">
      <c r="A2947" s="325">
        <v>201718</v>
      </c>
      <c r="B2947" s="325" t="s">
        <v>144</v>
      </c>
      <c r="C2947" s="325" t="s">
        <v>123</v>
      </c>
      <c r="D2947" s="325" t="s">
        <v>38</v>
      </c>
      <c r="E2947" s="325" t="s">
        <v>140</v>
      </c>
      <c r="F2947" s="325" t="s">
        <v>141</v>
      </c>
      <c r="G2947" s="325">
        <v>316</v>
      </c>
      <c r="H2947" s="325" t="s">
        <v>383</v>
      </c>
      <c r="I2947" s="325" t="s">
        <v>384</v>
      </c>
      <c r="J2947" s="325" t="str">
        <f t="shared" ref="J2947:J3010" si="92">CONCATENATE("Char",I2947,K2947,L2947,M2947)</f>
        <v>CharNewhamRoleQualified without casesRoleQualified without cases</v>
      </c>
      <c r="K2947" s="325" t="s">
        <v>486</v>
      </c>
      <c r="L2947" s="325" t="s">
        <v>492</v>
      </c>
      <c r="M2947" s="325" t="str">
        <f t="shared" ref="M2947:M3010" si="93">CONCATENATE(K2947,L2947,)</f>
        <v>RoleQualified without cases</v>
      </c>
      <c r="N2947" s="325">
        <v>28.2</v>
      </c>
      <c r="O2947" s="325">
        <v>17.5</v>
      </c>
      <c r="P2947" s="325">
        <v>31</v>
      </c>
      <c r="Q2947" s="325">
        <v>18.899999999999999</v>
      </c>
    </row>
    <row r="2948" spans="1:17" x14ac:dyDescent="0.25">
      <c r="A2948" s="325">
        <v>201718</v>
      </c>
      <c r="B2948" s="325" t="s">
        <v>144</v>
      </c>
      <c r="C2948" s="325" t="s">
        <v>123</v>
      </c>
      <c r="D2948" s="325" t="s">
        <v>38</v>
      </c>
      <c r="E2948" s="325" t="s">
        <v>140</v>
      </c>
      <c r="F2948" s="325" t="s">
        <v>141</v>
      </c>
      <c r="G2948" s="325">
        <v>210</v>
      </c>
      <c r="H2948" s="325" t="s">
        <v>385</v>
      </c>
      <c r="I2948" s="325" t="s">
        <v>386</v>
      </c>
      <c r="J2948" s="325" t="str">
        <f t="shared" si="92"/>
        <v>CharSouthwarkRoleSenior managerRoleSenior manager</v>
      </c>
      <c r="K2948" s="325" t="s">
        <v>486</v>
      </c>
      <c r="L2948" s="325" t="s">
        <v>487</v>
      </c>
      <c r="M2948" s="325" t="str">
        <f t="shared" si="93"/>
        <v>RoleSenior manager</v>
      </c>
      <c r="N2948" s="325">
        <v>7</v>
      </c>
      <c r="O2948" s="325">
        <v>3.1</v>
      </c>
      <c r="P2948" s="325">
        <v>7</v>
      </c>
      <c r="Q2948" s="325">
        <v>2.8</v>
      </c>
    </row>
    <row r="2949" spans="1:17" x14ac:dyDescent="0.25">
      <c r="A2949" s="325">
        <v>201718</v>
      </c>
      <c r="B2949" s="325" t="s">
        <v>144</v>
      </c>
      <c r="C2949" s="325" t="s">
        <v>123</v>
      </c>
      <c r="D2949" s="325" t="s">
        <v>38</v>
      </c>
      <c r="E2949" s="325" t="s">
        <v>140</v>
      </c>
      <c r="F2949" s="325" t="s">
        <v>141</v>
      </c>
      <c r="G2949" s="325">
        <v>210</v>
      </c>
      <c r="H2949" s="325" t="s">
        <v>385</v>
      </c>
      <c r="I2949" s="325" t="s">
        <v>386</v>
      </c>
      <c r="J2949" s="325" t="str">
        <f t="shared" si="92"/>
        <v>CharSouthwarkRoleSenior practitionerRoleSenior practitioner</v>
      </c>
      <c r="K2949" s="325" t="s">
        <v>486</v>
      </c>
      <c r="L2949" s="325" t="s">
        <v>488</v>
      </c>
      <c r="M2949" s="325" t="str">
        <f t="shared" si="93"/>
        <v>RoleSenior practitioner</v>
      </c>
      <c r="N2949" s="325">
        <v>25.8</v>
      </c>
      <c r="O2949" s="325">
        <v>11.3</v>
      </c>
      <c r="P2949" s="325">
        <v>27</v>
      </c>
      <c r="Q2949" s="325">
        <v>10.6</v>
      </c>
    </row>
    <row r="2950" spans="1:17" x14ac:dyDescent="0.25">
      <c r="A2950" s="325">
        <v>201718</v>
      </c>
      <c r="B2950" s="325" t="s">
        <v>144</v>
      </c>
      <c r="C2950" s="325" t="s">
        <v>123</v>
      </c>
      <c r="D2950" s="325" t="s">
        <v>38</v>
      </c>
      <c r="E2950" s="325" t="s">
        <v>140</v>
      </c>
      <c r="F2950" s="325" t="s">
        <v>141</v>
      </c>
      <c r="G2950" s="325">
        <v>210</v>
      </c>
      <c r="H2950" s="325" t="s">
        <v>385</v>
      </c>
      <c r="I2950" s="325" t="s">
        <v>386</v>
      </c>
      <c r="J2950" s="325" t="str">
        <f t="shared" si="92"/>
        <v>CharSouthwarkRoleMiddle managerRoleMiddle manager</v>
      </c>
      <c r="K2950" s="325" t="s">
        <v>486</v>
      </c>
      <c r="L2950" s="325" t="s">
        <v>489</v>
      </c>
      <c r="M2950" s="325" t="str">
        <f t="shared" si="93"/>
        <v>RoleMiddle manager</v>
      </c>
      <c r="N2950" s="325">
        <v>11.5</v>
      </c>
      <c r="O2950" s="325">
        <v>5</v>
      </c>
      <c r="P2950" s="325">
        <v>12</v>
      </c>
      <c r="Q2950" s="325">
        <v>4.7</v>
      </c>
    </row>
    <row r="2951" spans="1:17" x14ac:dyDescent="0.25">
      <c r="A2951" s="325">
        <v>201718</v>
      </c>
      <c r="B2951" s="325" t="s">
        <v>144</v>
      </c>
      <c r="C2951" s="325" t="s">
        <v>123</v>
      </c>
      <c r="D2951" s="325" t="s">
        <v>38</v>
      </c>
      <c r="E2951" s="325" t="s">
        <v>140</v>
      </c>
      <c r="F2951" s="325" t="s">
        <v>141</v>
      </c>
      <c r="G2951" s="325">
        <v>210</v>
      </c>
      <c r="H2951" s="325" t="s">
        <v>385</v>
      </c>
      <c r="I2951" s="325" t="s">
        <v>386</v>
      </c>
      <c r="J2951" s="325" t="str">
        <f t="shared" si="92"/>
        <v>CharSouthwarkRoleFirst line managerRoleFirst line manager</v>
      </c>
      <c r="K2951" s="325" t="s">
        <v>486</v>
      </c>
      <c r="L2951" s="325" t="s">
        <v>490</v>
      </c>
      <c r="M2951" s="325" t="str">
        <f t="shared" si="93"/>
        <v>RoleFirst line manager</v>
      </c>
      <c r="N2951" s="325">
        <v>50</v>
      </c>
      <c r="O2951" s="325">
        <v>21.8</v>
      </c>
      <c r="P2951" s="325">
        <v>53</v>
      </c>
      <c r="Q2951" s="325">
        <v>20.9</v>
      </c>
    </row>
    <row r="2952" spans="1:17" x14ac:dyDescent="0.25">
      <c r="A2952" s="325">
        <v>201718</v>
      </c>
      <c r="B2952" s="325" t="s">
        <v>144</v>
      </c>
      <c r="C2952" s="325" t="s">
        <v>123</v>
      </c>
      <c r="D2952" s="325" t="s">
        <v>38</v>
      </c>
      <c r="E2952" s="325" t="s">
        <v>140</v>
      </c>
      <c r="F2952" s="325" t="s">
        <v>141</v>
      </c>
      <c r="G2952" s="325">
        <v>210</v>
      </c>
      <c r="H2952" s="325" t="s">
        <v>385</v>
      </c>
      <c r="I2952" s="325" t="s">
        <v>386</v>
      </c>
      <c r="J2952" s="325" t="str">
        <f t="shared" si="92"/>
        <v>CharSouthwarkRoleCase holderRoleCase holder</v>
      </c>
      <c r="K2952" s="325" t="s">
        <v>486</v>
      </c>
      <c r="L2952" s="325" t="s">
        <v>491</v>
      </c>
      <c r="M2952" s="325" t="str">
        <f t="shared" si="93"/>
        <v>RoleCase holder</v>
      </c>
      <c r="N2952" s="325">
        <v>99.3</v>
      </c>
      <c r="O2952" s="325">
        <v>43.4</v>
      </c>
      <c r="P2952" s="325">
        <v>110</v>
      </c>
      <c r="Q2952" s="325">
        <v>43.3</v>
      </c>
    </row>
    <row r="2953" spans="1:17" x14ac:dyDescent="0.25">
      <c r="A2953" s="325">
        <v>201718</v>
      </c>
      <c r="B2953" s="325" t="s">
        <v>144</v>
      </c>
      <c r="C2953" s="325" t="s">
        <v>123</v>
      </c>
      <c r="D2953" s="325" t="s">
        <v>38</v>
      </c>
      <c r="E2953" s="325" t="s">
        <v>140</v>
      </c>
      <c r="F2953" s="325" t="s">
        <v>141</v>
      </c>
      <c r="G2953" s="325">
        <v>210</v>
      </c>
      <c r="H2953" s="325" t="s">
        <v>385</v>
      </c>
      <c r="I2953" s="325" t="s">
        <v>386</v>
      </c>
      <c r="J2953" s="325" t="str">
        <f t="shared" si="92"/>
        <v>CharSouthwarkRoleQualified without casesRoleQualified without cases</v>
      </c>
      <c r="K2953" s="325" t="s">
        <v>486</v>
      </c>
      <c r="L2953" s="325" t="s">
        <v>492</v>
      </c>
      <c r="M2953" s="325" t="str">
        <f t="shared" si="93"/>
        <v>RoleQualified without cases</v>
      </c>
      <c r="N2953" s="325">
        <v>35.5</v>
      </c>
      <c r="O2953" s="325">
        <v>15.5</v>
      </c>
      <c r="P2953" s="325">
        <v>45</v>
      </c>
      <c r="Q2953" s="325">
        <v>17.7</v>
      </c>
    </row>
    <row r="2954" spans="1:17" x14ac:dyDescent="0.25">
      <c r="A2954" s="325">
        <v>201718</v>
      </c>
      <c r="B2954" s="325" t="s">
        <v>144</v>
      </c>
      <c r="C2954" s="325" t="s">
        <v>123</v>
      </c>
      <c r="D2954" s="325" t="s">
        <v>38</v>
      </c>
      <c r="E2954" s="325" t="s">
        <v>140</v>
      </c>
      <c r="F2954" s="325" t="s">
        <v>141</v>
      </c>
      <c r="G2954" s="325">
        <v>211</v>
      </c>
      <c r="H2954" s="325" t="s">
        <v>387</v>
      </c>
      <c r="I2954" s="325" t="s">
        <v>388</v>
      </c>
      <c r="J2954" s="325" t="str">
        <f t="shared" si="92"/>
        <v>CharTower HamletsRoleSenior managerRoleSenior manager</v>
      </c>
      <c r="K2954" s="325" t="s">
        <v>486</v>
      </c>
      <c r="L2954" s="325" t="s">
        <v>487</v>
      </c>
      <c r="M2954" s="325" t="str">
        <f t="shared" si="93"/>
        <v>RoleSenior manager</v>
      </c>
      <c r="N2954" s="325">
        <v>6</v>
      </c>
      <c r="O2954" s="325">
        <v>2.8</v>
      </c>
      <c r="P2954" s="325">
        <v>6</v>
      </c>
      <c r="Q2954" s="325">
        <v>2.7</v>
      </c>
    </row>
    <row r="2955" spans="1:17" x14ac:dyDescent="0.25">
      <c r="A2955" s="325">
        <v>201718</v>
      </c>
      <c r="B2955" s="325" t="s">
        <v>144</v>
      </c>
      <c r="C2955" s="325" t="s">
        <v>123</v>
      </c>
      <c r="D2955" s="325" t="s">
        <v>38</v>
      </c>
      <c r="E2955" s="325" t="s">
        <v>140</v>
      </c>
      <c r="F2955" s="325" t="s">
        <v>141</v>
      </c>
      <c r="G2955" s="325">
        <v>211</v>
      </c>
      <c r="H2955" s="325" t="s">
        <v>387</v>
      </c>
      <c r="I2955" s="325" t="s">
        <v>388</v>
      </c>
      <c r="J2955" s="325" t="str">
        <f t="shared" si="92"/>
        <v>CharTower HamletsRoleSenior practitionerRoleSenior practitioner</v>
      </c>
      <c r="K2955" s="325" t="s">
        <v>486</v>
      </c>
      <c r="L2955" s="325" t="s">
        <v>488</v>
      </c>
      <c r="M2955" s="325" t="str">
        <f t="shared" si="93"/>
        <v>RoleSenior practitioner</v>
      </c>
      <c r="N2955" s="325">
        <v>11.5</v>
      </c>
      <c r="O2955" s="325">
        <v>5.3</v>
      </c>
      <c r="P2955" s="325">
        <v>12</v>
      </c>
      <c r="Q2955" s="325">
        <v>5.3</v>
      </c>
    </row>
    <row r="2956" spans="1:17" x14ac:dyDescent="0.25">
      <c r="A2956" s="325">
        <v>201718</v>
      </c>
      <c r="B2956" s="325" t="s">
        <v>144</v>
      </c>
      <c r="C2956" s="325" t="s">
        <v>123</v>
      </c>
      <c r="D2956" s="325" t="s">
        <v>38</v>
      </c>
      <c r="E2956" s="325" t="s">
        <v>140</v>
      </c>
      <c r="F2956" s="325" t="s">
        <v>141</v>
      </c>
      <c r="G2956" s="325">
        <v>211</v>
      </c>
      <c r="H2956" s="325" t="s">
        <v>387</v>
      </c>
      <c r="I2956" s="325" t="s">
        <v>388</v>
      </c>
      <c r="J2956" s="325" t="str">
        <f t="shared" si="92"/>
        <v>CharTower HamletsRoleMiddle managerRoleMiddle manager</v>
      </c>
      <c r="K2956" s="325" t="s">
        <v>486</v>
      </c>
      <c r="L2956" s="325" t="s">
        <v>489</v>
      </c>
      <c r="M2956" s="325" t="str">
        <f t="shared" si="93"/>
        <v>RoleMiddle manager</v>
      </c>
      <c r="N2956" s="325">
        <v>38.299999999999997</v>
      </c>
      <c r="O2956" s="325">
        <v>17.8</v>
      </c>
      <c r="P2956" s="325">
        <v>39</v>
      </c>
      <c r="Q2956" s="325">
        <v>17.3</v>
      </c>
    </row>
    <row r="2957" spans="1:17" x14ac:dyDescent="0.25">
      <c r="A2957" s="325">
        <v>201718</v>
      </c>
      <c r="B2957" s="325" t="s">
        <v>144</v>
      </c>
      <c r="C2957" s="325" t="s">
        <v>123</v>
      </c>
      <c r="D2957" s="325" t="s">
        <v>38</v>
      </c>
      <c r="E2957" s="325" t="s">
        <v>140</v>
      </c>
      <c r="F2957" s="325" t="s">
        <v>141</v>
      </c>
      <c r="G2957" s="325">
        <v>211</v>
      </c>
      <c r="H2957" s="325" t="s">
        <v>387</v>
      </c>
      <c r="I2957" s="325" t="s">
        <v>388</v>
      </c>
      <c r="J2957" s="325" t="str">
        <f t="shared" si="92"/>
        <v>CharTower HamletsRoleFirst line managerRoleFirst line manager</v>
      </c>
      <c r="K2957" s="325" t="s">
        <v>486</v>
      </c>
      <c r="L2957" s="325" t="s">
        <v>490</v>
      </c>
      <c r="M2957" s="325" t="str">
        <f t="shared" si="93"/>
        <v>RoleFirst line manager</v>
      </c>
      <c r="N2957" s="325">
        <v>3</v>
      </c>
      <c r="O2957" s="325">
        <v>1.4</v>
      </c>
      <c r="P2957" s="325">
        <v>3</v>
      </c>
      <c r="Q2957" s="325">
        <v>1.3</v>
      </c>
    </row>
    <row r="2958" spans="1:17" x14ac:dyDescent="0.25">
      <c r="A2958" s="325">
        <v>201718</v>
      </c>
      <c r="B2958" s="325" t="s">
        <v>144</v>
      </c>
      <c r="C2958" s="325" t="s">
        <v>123</v>
      </c>
      <c r="D2958" s="325" t="s">
        <v>38</v>
      </c>
      <c r="E2958" s="325" t="s">
        <v>140</v>
      </c>
      <c r="F2958" s="325" t="s">
        <v>141</v>
      </c>
      <c r="G2958" s="325">
        <v>211</v>
      </c>
      <c r="H2958" s="325" t="s">
        <v>387</v>
      </c>
      <c r="I2958" s="325" t="s">
        <v>388</v>
      </c>
      <c r="J2958" s="325" t="str">
        <f t="shared" si="92"/>
        <v>CharTower HamletsRoleCase holderRoleCase holder</v>
      </c>
      <c r="K2958" s="325" t="s">
        <v>486</v>
      </c>
      <c r="L2958" s="325" t="s">
        <v>491</v>
      </c>
      <c r="M2958" s="325" t="str">
        <f t="shared" si="93"/>
        <v>RoleCase holder</v>
      </c>
      <c r="N2958" s="325">
        <v>128.5</v>
      </c>
      <c r="O2958" s="325">
        <v>59.7</v>
      </c>
      <c r="P2958" s="325">
        <v>134</v>
      </c>
      <c r="Q2958" s="325">
        <v>59.6</v>
      </c>
    </row>
    <row r="2959" spans="1:17" x14ac:dyDescent="0.25">
      <c r="A2959" s="325">
        <v>201718</v>
      </c>
      <c r="B2959" s="325" t="s">
        <v>144</v>
      </c>
      <c r="C2959" s="325" t="s">
        <v>123</v>
      </c>
      <c r="D2959" s="325" t="s">
        <v>38</v>
      </c>
      <c r="E2959" s="325" t="s">
        <v>140</v>
      </c>
      <c r="F2959" s="325" t="s">
        <v>141</v>
      </c>
      <c r="G2959" s="325">
        <v>211</v>
      </c>
      <c r="H2959" s="325" t="s">
        <v>387</v>
      </c>
      <c r="I2959" s="325" t="s">
        <v>388</v>
      </c>
      <c r="J2959" s="325" t="str">
        <f t="shared" si="92"/>
        <v>CharTower HamletsRoleQualified without casesRoleQualified without cases</v>
      </c>
      <c r="K2959" s="325" t="s">
        <v>486</v>
      </c>
      <c r="L2959" s="325" t="s">
        <v>492</v>
      </c>
      <c r="M2959" s="325" t="str">
        <f t="shared" si="93"/>
        <v>RoleQualified without cases</v>
      </c>
      <c r="N2959" s="325">
        <v>27.8</v>
      </c>
      <c r="O2959" s="325">
        <v>12.9</v>
      </c>
      <c r="P2959" s="325">
        <v>31</v>
      </c>
      <c r="Q2959" s="325">
        <v>13.8</v>
      </c>
    </row>
    <row r="2960" spans="1:17" x14ac:dyDescent="0.25">
      <c r="A2960" s="325">
        <v>201718</v>
      </c>
      <c r="B2960" s="325" t="s">
        <v>144</v>
      </c>
      <c r="C2960" s="325" t="s">
        <v>123</v>
      </c>
      <c r="D2960" s="325" t="s">
        <v>38</v>
      </c>
      <c r="E2960" s="325" t="s">
        <v>140</v>
      </c>
      <c r="F2960" s="325" t="s">
        <v>141</v>
      </c>
      <c r="G2960" s="325">
        <v>212</v>
      </c>
      <c r="H2960" s="325" t="s">
        <v>389</v>
      </c>
      <c r="I2960" s="325" t="s">
        <v>390</v>
      </c>
      <c r="J2960" s="325" t="str">
        <f t="shared" si="92"/>
        <v>CharWandsworthRoleSenior managerRoleSenior manager</v>
      </c>
      <c r="K2960" s="325" t="s">
        <v>486</v>
      </c>
      <c r="L2960" s="325" t="s">
        <v>487</v>
      </c>
      <c r="M2960" s="325" t="str">
        <f t="shared" si="93"/>
        <v>RoleSenior manager</v>
      </c>
      <c r="N2960" s="325">
        <v>10</v>
      </c>
      <c r="O2960" s="325">
        <v>6.6</v>
      </c>
      <c r="P2960" s="325">
        <v>10</v>
      </c>
      <c r="Q2960" s="325">
        <v>6.4</v>
      </c>
    </row>
    <row r="2961" spans="1:17" x14ac:dyDescent="0.25">
      <c r="A2961" s="325">
        <v>201718</v>
      </c>
      <c r="B2961" s="325" t="s">
        <v>144</v>
      </c>
      <c r="C2961" s="325" t="s">
        <v>123</v>
      </c>
      <c r="D2961" s="325" t="s">
        <v>38</v>
      </c>
      <c r="E2961" s="325" t="s">
        <v>140</v>
      </c>
      <c r="F2961" s="325" t="s">
        <v>141</v>
      </c>
      <c r="G2961" s="325">
        <v>212</v>
      </c>
      <c r="H2961" s="325" t="s">
        <v>389</v>
      </c>
      <c r="I2961" s="325" t="s">
        <v>390</v>
      </c>
      <c r="J2961" s="325" t="str">
        <f t="shared" si="92"/>
        <v>CharWandsworthRoleSenior practitionerRoleSenior practitioner</v>
      </c>
      <c r="K2961" s="325" t="s">
        <v>486</v>
      </c>
      <c r="L2961" s="325" t="s">
        <v>488</v>
      </c>
      <c r="M2961" s="325" t="str">
        <f t="shared" si="93"/>
        <v>RoleSenior practitioner</v>
      </c>
      <c r="N2961" s="325">
        <v>33.5</v>
      </c>
      <c r="O2961" s="325">
        <v>22.3</v>
      </c>
      <c r="P2961" s="325">
        <v>34</v>
      </c>
      <c r="Q2961" s="325">
        <v>21.7</v>
      </c>
    </row>
    <row r="2962" spans="1:17" x14ac:dyDescent="0.25">
      <c r="A2962" s="325">
        <v>201718</v>
      </c>
      <c r="B2962" s="325" t="s">
        <v>144</v>
      </c>
      <c r="C2962" s="325" t="s">
        <v>123</v>
      </c>
      <c r="D2962" s="325" t="s">
        <v>38</v>
      </c>
      <c r="E2962" s="325" t="s">
        <v>140</v>
      </c>
      <c r="F2962" s="325" t="s">
        <v>141</v>
      </c>
      <c r="G2962" s="325">
        <v>212</v>
      </c>
      <c r="H2962" s="325" t="s">
        <v>389</v>
      </c>
      <c r="I2962" s="325" t="s">
        <v>390</v>
      </c>
      <c r="J2962" s="325" t="str">
        <f t="shared" si="92"/>
        <v>CharWandsworthRoleMiddle managerRoleMiddle manager</v>
      </c>
      <c r="K2962" s="325" t="s">
        <v>486</v>
      </c>
      <c r="L2962" s="325" t="s">
        <v>489</v>
      </c>
      <c r="M2962" s="325" t="str">
        <f t="shared" si="93"/>
        <v>RoleMiddle manager</v>
      </c>
      <c r="N2962" s="325">
        <v>0</v>
      </c>
      <c r="O2962" s="325">
        <v>0</v>
      </c>
      <c r="P2962" s="325">
        <v>0</v>
      </c>
      <c r="Q2962" s="325">
        <v>0</v>
      </c>
    </row>
    <row r="2963" spans="1:17" x14ac:dyDescent="0.25">
      <c r="A2963" s="325">
        <v>201718</v>
      </c>
      <c r="B2963" s="325" t="s">
        <v>144</v>
      </c>
      <c r="C2963" s="325" t="s">
        <v>123</v>
      </c>
      <c r="D2963" s="325" t="s">
        <v>38</v>
      </c>
      <c r="E2963" s="325" t="s">
        <v>140</v>
      </c>
      <c r="F2963" s="325" t="s">
        <v>141</v>
      </c>
      <c r="G2963" s="325">
        <v>212</v>
      </c>
      <c r="H2963" s="325" t="s">
        <v>389</v>
      </c>
      <c r="I2963" s="325" t="s">
        <v>390</v>
      </c>
      <c r="J2963" s="325" t="str">
        <f t="shared" si="92"/>
        <v>CharWandsworthRoleFirst line managerRoleFirst line manager</v>
      </c>
      <c r="K2963" s="325" t="s">
        <v>486</v>
      </c>
      <c r="L2963" s="325" t="s">
        <v>490</v>
      </c>
      <c r="M2963" s="325" t="str">
        <f t="shared" si="93"/>
        <v>RoleFirst line manager</v>
      </c>
      <c r="N2963" s="325">
        <v>13</v>
      </c>
      <c r="O2963" s="325">
        <v>8.6</v>
      </c>
      <c r="P2963" s="325">
        <v>13</v>
      </c>
      <c r="Q2963" s="325">
        <v>8.3000000000000007</v>
      </c>
    </row>
    <row r="2964" spans="1:17" x14ac:dyDescent="0.25">
      <c r="A2964" s="325">
        <v>201718</v>
      </c>
      <c r="B2964" s="325" t="s">
        <v>144</v>
      </c>
      <c r="C2964" s="325" t="s">
        <v>123</v>
      </c>
      <c r="D2964" s="325" t="s">
        <v>38</v>
      </c>
      <c r="E2964" s="325" t="s">
        <v>140</v>
      </c>
      <c r="F2964" s="325" t="s">
        <v>141</v>
      </c>
      <c r="G2964" s="325">
        <v>212</v>
      </c>
      <c r="H2964" s="325" t="s">
        <v>389</v>
      </c>
      <c r="I2964" s="325" t="s">
        <v>390</v>
      </c>
      <c r="J2964" s="325" t="str">
        <f t="shared" si="92"/>
        <v>CharWandsworthRoleCase holderRoleCase holder</v>
      </c>
      <c r="K2964" s="325" t="s">
        <v>486</v>
      </c>
      <c r="L2964" s="325" t="s">
        <v>491</v>
      </c>
      <c r="M2964" s="325" t="str">
        <f t="shared" si="93"/>
        <v>RoleCase holder</v>
      </c>
      <c r="N2964" s="325">
        <v>73.7</v>
      </c>
      <c r="O2964" s="325">
        <v>49</v>
      </c>
      <c r="P2964" s="325">
        <v>78</v>
      </c>
      <c r="Q2964" s="325">
        <v>49.7</v>
      </c>
    </row>
    <row r="2965" spans="1:17" x14ac:dyDescent="0.25">
      <c r="A2965" s="325">
        <v>201718</v>
      </c>
      <c r="B2965" s="325" t="s">
        <v>144</v>
      </c>
      <c r="C2965" s="325" t="s">
        <v>123</v>
      </c>
      <c r="D2965" s="325" t="s">
        <v>38</v>
      </c>
      <c r="E2965" s="325" t="s">
        <v>140</v>
      </c>
      <c r="F2965" s="325" t="s">
        <v>141</v>
      </c>
      <c r="G2965" s="325">
        <v>212</v>
      </c>
      <c r="H2965" s="325" t="s">
        <v>389</v>
      </c>
      <c r="I2965" s="325" t="s">
        <v>390</v>
      </c>
      <c r="J2965" s="325" t="str">
        <f t="shared" si="92"/>
        <v>CharWandsworthRoleQualified without casesRoleQualified without cases</v>
      </c>
      <c r="K2965" s="325" t="s">
        <v>486</v>
      </c>
      <c r="L2965" s="325" t="s">
        <v>492</v>
      </c>
      <c r="M2965" s="325" t="str">
        <f t="shared" si="93"/>
        <v>RoleQualified without cases</v>
      </c>
      <c r="N2965" s="325">
        <v>20.2</v>
      </c>
      <c r="O2965" s="325">
        <v>13.4</v>
      </c>
      <c r="P2965" s="325">
        <v>22</v>
      </c>
      <c r="Q2965" s="325">
        <v>14</v>
      </c>
    </row>
    <row r="2966" spans="1:17" x14ac:dyDescent="0.25">
      <c r="A2966" s="325">
        <v>201718</v>
      </c>
      <c r="B2966" s="325" t="s">
        <v>144</v>
      </c>
      <c r="C2966" s="325" t="s">
        <v>123</v>
      </c>
      <c r="D2966" s="325" t="s">
        <v>38</v>
      </c>
      <c r="E2966" s="325" t="s">
        <v>140</v>
      </c>
      <c r="F2966" s="325" t="s">
        <v>141</v>
      </c>
      <c r="G2966" s="325">
        <v>213</v>
      </c>
      <c r="H2966" s="325" t="s">
        <v>391</v>
      </c>
      <c r="I2966" s="325" t="s">
        <v>392</v>
      </c>
      <c r="J2966" s="325" t="str">
        <f t="shared" si="92"/>
        <v>CharWestminsterRoleSenior managerRoleSenior manager</v>
      </c>
      <c r="K2966" s="325" t="s">
        <v>486</v>
      </c>
      <c r="L2966" s="325" t="s">
        <v>487</v>
      </c>
      <c r="M2966" s="325" t="str">
        <f t="shared" si="93"/>
        <v>RoleSenior manager</v>
      </c>
      <c r="N2966" s="325">
        <v>1</v>
      </c>
      <c r="O2966" s="325">
        <v>0.8</v>
      </c>
      <c r="P2966" s="325">
        <v>1</v>
      </c>
      <c r="Q2966" s="325">
        <v>0.8</v>
      </c>
    </row>
    <row r="2967" spans="1:17" x14ac:dyDescent="0.25">
      <c r="A2967" s="325">
        <v>201718</v>
      </c>
      <c r="B2967" s="325" t="s">
        <v>144</v>
      </c>
      <c r="C2967" s="325" t="s">
        <v>123</v>
      </c>
      <c r="D2967" s="325" t="s">
        <v>38</v>
      </c>
      <c r="E2967" s="325" t="s">
        <v>140</v>
      </c>
      <c r="F2967" s="325" t="s">
        <v>141</v>
      </c>
      <c r="G2967" s="325">
        <v>213</v>
      </c>
      <c r="H2967" s="325" t="s">
        <v>391</v>
      </c>
      <c r="I2967" s="325" t="s">
        <v>392</v>
      </c>
      <c r="J2967" s="325" t="str">
        <f t="shared" si="92"/>
        <v>CharWestminsterRoleSenior practitionerRoleSenior practitioner</v>
      </c>
      <c r="K2967" s="325" t="s">
        <v>486</v>
      </c>
      <c r="L2967" s="325" t="s">
        <v>488</v>
      </c>
      <c r="M2967" s="325" t="str">
        <f t="shared" si="93"/>
        <v>RoleSenior practitioner</v>
      </c>
      <c r="N2967" s="325">
        <v>30.8</v>
      </c>
      <c r="O2967" s="325">
        <v>25</v>
      </c>
      <c r="P2967" s="325">
        <v>31</v>
      </c>
      <c r="Q2967" s="325">
        <v>24.8</v>
      </c>
    </row>
    <row r="2968" spans="1:17" x14ac:dyDescent="0.25">
      <c r="A2968" s="325">
        <v>201718</v>
      </c>
      <c r="B2968" s="325" t="s">
        <v>144</v>
      </c>
      <c r="C2968" s="325" t="s">
        <v>123</v>
      </c>
      <c r="D2968" s="325" t="s">
        <v>38</v>
      </c>
      <c r="E2968" s="325" t="s">
        <v>140</v>
      </c>
      <c r="F2968" s="325" t="s">
        <v>141</v>
      </c>
      <c r="G2968" s="325">
        <v>213</v>
      </c>
      <c r="H2968" s="325" t="s">
        <v>391</v>
      </c>
      <c r="I2968" s="325" t="s">
        <v>392</v>
      </c>
      <c r="J2968" s="325" t="str">
        <f t="shared" si="92"/>
        <v>CharWestminsterRoleMiddle managerRoleMiddle manager</v>
      </c>
      <c r="K2968" s="325" t="s">
        <v>486</v>
      </c>
      <c r="L2968" s="325" t="s">
        <v>489</v>
      </c>
      <c r="M2968" s="325" t="str">
        <f t="shared" si="93"/>
        <v>RoleMiddle manager</v>
      </c>
      <c r="N2968" s="325">
        <v>11</v>
      </c>
      <c r="O2968" s="325">
        <v>8.9</v>
      </c>
      <c r="P2968" s="325">
        <v>11</v>
      </c>
      <c r="Q2968" s="325">
        <v>8.8000000000000007</v>
      </c>
    </row>
    <row r="2969" spans="1:17" x14ac:dyDescent="0.25">
      <c r="A2969" s="325">
        <v>201718</v>
      </c>
      <c r="B2969" s="325" t="s">
        <v>144</v>
      </c>
      <c r="C2969" s="325" t="s">
        <v>123</v>
      </c>
      <c r="D2969" s="325" t="s">
        <v>38</v>
      </c>
      <c r="E2969" s="325" t="s">
        <v>140</v>
      </c>
      <c r="F2969" s="325" t="s">
        <v>141</v>
      </c>
      <c r="G2969" s="325">
        <v>213</v>
      </c>
      <c r="H2969" s="325" t="s">
        <v>391</v>
      </c>
      <c r="I2969" s="325" t="s">
        <v>392</v>
      </c>
      <c r="J2969" s="325" t="str">
        <f t="shared" si="92"/>
        <v>CharWestminsterRoleFirst line managerRoleFirst line manager</v>
      </c>
      <c r="K2969" s="325" t="s">
        <v>486</v>
      </c>
      <c r="L2969" s="325" t="s">
        <v>490</v>
      </c>
      <c r="M2969" s="325" t="str">
        <f t="shared" si="93"/>
        <v>RoleFirst line manager</v>
      </c>
      <c r="N2969" s="325">
        <v>16.600000000000001</v>
      </c>
      <c r="O2969" s="325">
        <v>13.5</v>
      </c>
      <c r="P2969" s="325">
        <v>17</v>
      </c>
      <c r="Q2969" s="325">
        <v>13.6</v>
      </c>
    </row>
    <row r="2970" spans="1:17" x14ac:dyDescent="0.25">
      <c r="A2970" s="325">
        <v>201718</v>
      </c>
      <c r="B2970" s="325" t="s">
        <v>144</v>
      </c>
      <c r="C2970" s="325" t="s">
        <v>123</v>
      </c>
      <c r="D2970" s="325" t="s">
        <v>38</v>
      </c>
      <c r="E2970" s="325" t="s">
        <v>140</v>
      </c>
      <c r="F2970" s="325" t="s">
        <v>141</v>
      </c>
      <c r="G2970" s="325">
        <v>213</v>
      </c>
      <c r="H2970" s="325" t="s">
        <v>391</v>
      </c>
      <c r="I2970" s="325" t="s">
        <v>392</v>
      </c>
      <c r="J2970" s="325" t="str">
        <f t="shared" si="92"/>
        <v>CharWestminsterRoleCase holderRoleCase holder</v>
      </c>
      <c r="K2970" s="325" t="s">
        <v>486</v>
      </c>
      <c r="L2970" s="325" t="s">
        <v>491</v>
      </c>
      <c r="M2970" s="325" t="str">
        <f t="shared" si="93"/>
        <v>RoleCase holder</v>
      </c>
      <c r="N2970" s="325">
        <v>56</v>
      </c>
      <c r="O2970" s="325">
        <v>45.4</v>
      </c>
      <c r="P2970" s="325">
        <v>57</v>
      </c>
      <c r="Q2970" s="325">
        <v>45.6</v>
      </c>
    </row>
    <row r="2971" spans="1:17" x14ac:dyDescent="0.25">
      <c r="A2971" s="325">
        <v>201718</v>
      </c>
      <c r="B2971" s="325" t="s">
        <v>144</v>
      </c>
      <c r="C2971" s="325" t="s">
        <v>123</v>
      </c>
      <c r="D2971" s="325" t="s">
        <v>38</v>
      </c>
      <c r="E2971" s="325" t="s">
        <v>140</v>
      </c>
      <c r="F2971" s="325" t="s">
        <v>141</v>
      </c>
      <c r="G2971" s="325">
        <v>213</v>
      </c>
      <c r="H2971" s="325" t="s">
        <v>391</v>
      </c>
      <c r="I2971" s="325" t="s">
        <v>392</v>
      </c>
      <c r="J2971" s="325" t="str">
        <f t="shared" si="92"/>
        <v>CharWestminsterRoleQualified without casesRoleQualified without cases</v>
      </c>
      <c r="K2971" s="325" t="s">
        <v>486</v>
      </c>
      <c r="L2971" s="325" t="s">
        <v>492</v>
      </c>
      <c r="M2971" s="325" t="str">
        <f t="shared" si="93"/>
        <v>RoleQualified without cases</v>
      </c>
      <c r="N2971" s="325">
        <v>8</v>
      </c>
      <c r="O2971" s="325">
        <v>6.5</v>
      </c>
      <c r="P2971" s="325">
        <v>8</v>
      </c>
      <c r="Q2971" s="325">
        <v>6.4</v>
      </c>
    </row>
    <row r="2972" spans="1:17" x14ac:dyDescent="0.25">
      <c r="A2972" s="325">
        <v>201718</v>
      </c>
      <c r="B2972" s="325" t="s">
        <v>144</v>
      </c>
      <c r="C2972" s="325" t="s">
        <v>123</v>
      </c>
      <c r="D2972" s="325" t="s">
        <v>38</v>
      </c>
      <c r="E2972" s="325" t="s">
        <v>142</v>
      </c>
      <c r="F2972" s="325" t="s">
        <v>143</v>
      </c>
      <c r="G2972" s="325">
        <v>301</v>
      </c>
      <c r="H2972" s="325" t="s">
        <v>393</v>
      </c>
      <c r="I2972" s="325" t="s">
        <v>394</v>
      </c>
      <c r="J2972" s="325" t="str">
        <f t="shared" si="92"/>
        <v>CharBarking and DagenhamRoleSenior managerRoleSenior manager</v>
      </c>
      <c r="K2972" s="325" t="s">
        <v>486</v>
      </c>
      <c r="L2972" s="325" t="s">
        <v>487</v>
      </c>
      <c r="M2972" s="325" t="str">
        <f t="shared" si="93"/>
        <v>RoleSenior manager</v>
      </c>
      <c r="N2972" s="325">
        <v>5</v>
      </c>
      <c r="O2972" s="325">
        <v>3.7</v>
      </c>
      <c r="P2972" s="325">
        <v>5</v>
      </c>
      <c r="Q2972" s="325">
        <v>3.6</v>
      </c>
    </row>
    <row r="2973" spans="1:17" x14ac:dyDescent="0.25">
      <c r="A2973" s="325">
        <v>201718</v>
      </c>
      <c r="B2973" s="325" t="s">
        <v>144</v>
      </c>
      <c r="C2973" s="325" t="s">
        <v>123</v>
      </c>
      <c r="D2973" s="325" t="s">
        <v>38</v>
      </c>
      <c r="E2973" s="325" t="s">
        <v>142</v>
      </c>
      <c r="F2973" s="325" t="s">
        <v>143</v>
      </c>
      <c r="G2973" s="325">
        <v>301</v>
      </c>
      <c r="H2973" s="325" t="s">
        <v>393</v>
      </c>
      <c r="I2973" s="325" t="s">
        <v>394</v>
      </c>
      <c r="J2973" s="325" t="str">
        <f t="shared" si="92"/>
        <v>CharBarking and DagenhamRoleSenior practitionerRoleSenior practitioner</v>
      </c>
      <c r="K2973" s="325" t="s">
        <v>486</v>
      </c>
      <c r="L2973" s="325" t="s">
        <v>488</v>
      </c>
      <c r="M2973" s="325" t="str">
        <f t="shared" si="93"/>
        <v>RoleSenior practitioner</v>
      </c>
      <c r="N2973" s="325">
        <v>34.5</v>
      </c>
      <c r="O2973" s="325">
        <v>25.8</v>
      </c>
      <c r="P2973" s="325">
        <v>36</v>
      </c>
      <c r="Q2973" s="325">
        <v>26.3</v>
      </c>
    </row>
    <row r="2974" spans="1:17" x14ac:dyDescent="0.25">
      <c r="A2974" s="325">
        <v>201718</v>
      </c>
      <c r="B2974" s="325" t="s">
        <v>144</v>
      </c>
      <c r="C2974" s="325" t="s">
        <v>123</v>
      </c>
      <c r="D2974" s="325" t="s">
        <v>38</v>
      </c>
      <c r="E2974" s="325" t="s">
        <v>142</v>
      </c>
      <c r="F2974" s="325" t="s">
        <v>143</v>
      </c>
      <c r="G2974" s="325">
        <v>301</v>
      </c>
      <c r="H2974" s="325" t="s">
        <v>393</v>
      </c>
      <c r="I2974" s="325" t="s">
        <v>394</v>
      </c>
      <c r="J2974" s="325" t="str">
        <f t="shared" si="92"/>
        <v>CharBarking and DagenhamRoleMiddle managerRoleMiddle manager</v>
      </c>
      <c r="K2974" s="325" t="s">
        <v>486</v>
      </c>
      <c r="L2974" s="325" t="s">
        <v>489</v>
      </c>
      <c r="M2974" s="325" t="str">
        <f t="shared" si="93"/>
        <v>RoleMiddle manager</v>
      </c>
      <c r="N2974" s="325">
        <v>10</v>
      </c>
      <c r="O2974" s="325">
        <v>7.5</v>
      </c>
      <c r="P2974" s="325">
        <v>10</v>
      </c>
      <c r="Q2974" s="325">
        <v>7.3</v>
      </c>
    </row>
    <row r="2975" spans="1:17" x14ac:dyDescent="0.25">
      <c r="A2975" s="325">
        <v>201718</v>
      </c>
      <c r="B2975" s="325" t="s">
        <v>144</v>
      </c>
      <c r="C2975" s="325" t="s">
        <v>123</v>
      </c>
      <c r="D2975" s="325" t="s">
        <v>38</v>
      </c>
      <c r="E2975" s="325" t="s">
        <v>142</v>
      </c>
      <c r="F2975" s="325" t="s">
        <v>143</v>
      </c>
      <c r="G2975" s="325">
        <v>301</v>
      </c>
      <c r="H2975" s="325" t="s">
        <v>393</v>
      </c>
      <c r="I2975" s="325" t="s">
        <v>394</v>
      </c>
      <c r="J2975" s="325" t="str">
        <f t="shared" si="92"/>
        <v>CharBarking and DagenhamRoleFirst line managerRoleFirst line manager</v>
      </c>
      <c r="K2975" s="325" t="s">
        <v>486</v>
      </c>
      <c r="L2975" s="325" t="s">
        <v>490</v>
      </c>
      <c r="M2975" s="325" t="str">
        <f t="shared" si="93"/>
        <v>RoleFirst line manager</v>
      </c>
      <c r="N2975" s="325">
        <v>16</v>
      </c>
      <c r="O2975" s="325">
        <v>12</v>
      </c>
      <c r="P2975" s="325">
        <v>16</v>
      </c>
      <c r="Q2975" s="325">
        <v>11.7</v>
      </c>
    </row>
    <row r="2976" spans="1:17" x14ac:dyDescent="0.25">
      <c r="A2976" s="325">
        <v>201718</v>
      </c>
      <c r="B2976" s="325" t="s">
        <v>144</v>
      </c>
      <c r="C2976" s="325" t="s">
        <v>123</v>
      </c>
      <c r="D2976" s="325" t="s">
        <v>38</v>
      </c>
      <c r="E2976" s="325" t="s">
        <v>142</v>
      </c>
      <c r="F2976" s="325" t="s">
        <v>143</v>
      </c>
      <c r="G2976" s="325">
        <v>301</v>
      </c>
      <c r="H2976" s="325" t="s">
        <v>393</v>
      </c>
      <c r="I2976" s="325" t="s">
        <v>394</v>
      </c>
      <c r="J2976" s="325" t="str">
        <f t="shared" si="92"/>
        <v>CharBarking and DagenhamRoleCase holderRoleCase holder</v>
      </c>
      <c r="K2976" s="325" t="s">
        <v>486</v>
      </c>
      <c r="L2976" s="325" t="s">
        <v>491</v>
      </c>
      <c r="M2976" s="325" t="str">
        <f t="shared" si="93"/>
        <v>RoleCase holder</v>
      </c>
      <c r="N2976" s="325">
        <v>37.6</v>
      </c>
      <c r="O2976" s="325">
        <v>28.1</v>
      </c>
      <c r="P2976" s="325">
        <v>39</v>
      </c>
      <c r="Q2976" s="325">
        <v>28.5</v>
      </c>
    </row>
    <row r="2977" spans="1:17" x14ac:dyDescent="0.25">
      <c r="A2977" s="325">
        <v>201718</v>
      </c>
      <c r="B2977" s="325" t="s">
        <v>144</v>
      </c>
      <c r="C2977" s="325" t="s">
        <v>123</v>
      </c>
      <c r="D2977" s="325" t="s">
        <v>38</v>
      </c>
      <c r="E2977" s="325" t="s">
        <v>142</v>
      </c>
      <c r="F2977" s="325" t="s">
        <v>143</v>
      </c>
      <c r="G2977" s="325">
        <v>301</v>
      </c>
      <c r="H2977" s="325" t="s">
        <v>393</v>
      </c>
      <c r="I2977" s="325" t="s">
        <v>394</v>
      </c>
      <c r="J2977" s="325" t="str">
        <f t="shared" si="92"/>
        <v>CharBarking and DagenhamRoleQualified without casesRoleQualified without cases</v>
      </c>
      <c r="K2977" s="325" t="s">
        <v>486</v>
      </c>
      <c r="L2977" s="325" t="s">
        <v>492</v>
      </c>
      <c r="M2977" s="325" t="str">
        <f t="shared" si="93"/>
        <v>RoleQualified without cases</v>
      </c>
      <c r="N2977" s="325">
        <v>30.6</v>
      </c>
      <c r="O2977" s="325">
        <v>22.9</v>
      </c>
      <c r="P2977" s="325">
        <v>31</v>
      </c>
      <c r="Q2977" s="325">
        <v>22.6</v>
      </c>
    </row>
    <row r="2978" spans="1:17" x14ac:dyDescent="0.25">
      <c r="A2978" s="325">
        <v>201718</v>
      </c>
      <c r="B2978" s="325" t="s">
        <v>144</v>
      </c>
      <c r="C2978" s="325" t="s">
        <v>123</v>
      </c>
      <c r="D2978" s="325" t="s">
        <v>38</v>
      </c>
      <c r="E2978" s="325" t="s">
        <v>142</v>
      </c>
      <c r="F2978" s="325" t="s">
        <v>143</v>
      </c>
      <c r="G2978" s="325">
        <v>302</v>
      </c>
      <c r="H2978" s="325" t="s">
        <v>395</v>
      </c>
      <c r="I2978" s="325" t="s">
        <v>396</v>
      </c>
      <c r="J2978" s="325" t="str">
        <f t="shared" si="92"/>
        <v>CharBarnetRoleSenior managerRoleSenior manager</v>
      </c>
      <c r="K2978" s="325" t="s">
        <v>486</v>
      </c>
      <c r="L2978" s="325" t="s">
        <v>487</v>
      </c>
      <c r="M2978" s="325" t="str">
        <f t="shared" si="93"/>
        <v>RoleSenior manager</v>
      </c>
      <c r="N2978" s="325">
        <v>2</v>
      </c>
      <c r="O2978" s="325">
        <v>1.4</v>
      </c>
      <c r="P2978" s="325">
        <v>2</v>
      </c>
      <c r="Q2978" s="325">
        <v>1.4</v>
      </c>
    </row>
    <row r="2979" spans="1:17" x14ac:dyDescent="0.25">
      <c r="A2979" s="325">
        <v>201718</v>
      </c>
      <c r="B2979" s="325" t="s">
        <v>144</v>
      </c>
      <c r="C2979" s="325" t="s">
        <v>123</v>
      </c>
      <c r="D2979" s="325" t="s">
        <v>38</v>
      </c>
      <c r="E2979" s="325" t="s">
        <v>142</v>
      </c>
      <c r="F2979" s="325" t="s">
        <v>143</v>
      </c>
      <c r="G2979" s="325">
        <v>302</v>
      </c>
      <c r="H2979" s="325" t="s">
        <v>395</v>
      </c>
      <c r="I2979" s="325" t="s">
        <v>396</v>
      </c>
      <c r="J2979" s="325" t="str">
        <f t="shared" si="92"/>
        <v>CharBarnetRoleSenior practitionerRoleSenior practitioner</v>
      </c>
      <c r="K2979" s="325" t="s">
        <v>486</v>
      </c>
      <c r="L2979" s="325" t="s">
        <v>488</v>
      </c>
      <c r="M2979" s="325" t="str">
        <f t="shared" si="93"/>
        <v>RoleSenior practitioner</v>
      </c>
      <c r="N2979" s="325">
        <v>21.5</v>
      </c>
      <c r="O2979" s="325">
        <v>15.5</v>
      </c>
      <c r="P2979" s="325">
        <v>24</v>
      </c>
      <c r="Q2979" s="325">
        <v>16.3</v>
      </c>
    </row>
    <row r="2980" spans="1:17" x14ac:dyDescent="0.25">
      <c r="A2980" s="325">
        <v>201718</v>
      </c>
      <c r="B2980" s="325" t="s">
        <v>144</v>
      </c>
      <c r="C2980" s="325" t="s">
        <v>123</v>
      </c>
      <c r="D2980" s="325" t="s">
        <v>38</v>
      </c>
      <c r="E2980" s="325" t="s">
        <v>142</v>
      </c>
      <c r="F2980" s="325" t="s">
        <v>143</v>
      </c>
      <c r="G2980" s="325">
        <v>302</v>
      </c>
      <c r="H2980" s="325" t="s">
        <v>395</v>
      </c>
      <c r="I2980" s="325" t="s">
        <v>396</v>
      </c>
      <c r="J2980" s="325" t="str">
        <f t="shared" si="92"/>
        <v>CharBarnetRoleMiddle managerRoleMiddle manager</v>
      </c>
      <c r="K2980" s="325" t="s">
        <v>486</v>
      </c>
      <c r="L2980" s="325" t="s">
        <v>489</v>
      </c>
      <c r="M2980" s="325" t="str">
        <f t="shared" si="93"/>
        <v>RoleMiddle manager</v>
      </c>
      <c r="N2980" s="325">
        <v>5.8</v>
      </c>
      <c r="O2980" s="325">
        <v>4.2</v>
      </c>
      <c r="P2980" s="325">
        <v>6</v>
      </c>
      <c r="Q2980" s="325">
        <v>4.0999999999999996</v>
      </c>
    </row>
    <row r="2981" spans="1:17" x14ac:dyDescent="0.25">
      <c r="A2981" s="325">
        <v>201718</v>
      </c>
      <c r="B2981" s="325" t="s">
        <v>144</v>
      </c>
      <c r="C2981" s="325" t="s">
        <v>123</v>
      </c>
      <c r="D2981" s="325" t="s">
        <v>38</v>
      </c>
      <c r="E2981" s="325" t="s">
        <v>142</v>
      </c>
      <c r="F2981" s="325" t="s">
        <v>143</v>
      </c>
      <c r="G2981" s="325">
        <v>302</v>
      </c>
      <c r="H2981" s="325" t="s">
        <v>395</v>
      </c>
      <c r="I2981" s="325" t="s">
        <v>396</v>
      </c>
      <c r="J2981" s="325" t="str">
        <f t="shared" si="92"/>
        <v>CharBarnetRoleFirst line managerRoleFirst line manager</v>
      </c>
      <c r="K2981" s="325" t="s">
        <v>486</v>
      </c>
      <c r="L2981" s="325" t="s">
        <v>490</v>
      </c>
      <c r="M2981" s="325" t="str">
        <f t="shared" si="93"/>
        <v>RoleFirst line manager</v>
      </c>
      <c r="N2981" s="325">
        <v>22.4</v>
      </c>
      <c r="O2981" s="325">
        <v>16.100000000000001</v>
      </c>
      <c r="P2981" s="325">
        <v>23</v>
      </c>
      <c r="Q2981" s="325">
        <v>15.6</v>
      </c>
    </row>
    <row r="2982" spans="1:17" x14ac:dyDescent="0.25">
      <c r="A2982" s="325">
        <v>201718</v>
      </c>
      <c r="B2982" s="325" t="s">
        <v>144</v>
      </c>
      <c r="C2982" s="325" t="s">
        <v>123</v>
      </c>
      <c r="D2982" s="325" t="s">
        <v>38</v>
      </c>
      <c r="E2982" s="325" t="s">
        <v>142</v>
      </c>
      <c r="F2982" s="325" t="s">
        <v>143</v>
      </c>
      <c r="G2982" s="325">
        <v>302</v>
      </c>
      <c r="H2982" s="325" t="s">
        <v>395</v>
      </c>
      <c r="I2982" s="325" t="s">
        <v>396</v>
      </c>
      <c r="J2982" s="325" t="str">
        <f t="shared" si="92"/>
        <v>CharBarnetRoleCase holderRoleCase holder</v>
      </c>
      <c r="K2982" s="325" t="s">
        <v>486</v>
      </c>
      <c r="L2982" s="325" t="s">
        <v>491</v>
      </c>
      <c r="M2982" s="325" t="str">
        <f t="shared" si="93"/>
        <v>RoleCase holder</v>
      </c>
      <c r="N2982" s="325">
        <v>64.900000000000006</v>
      </c>
      <c r="O2982" s="325">
        <v>46.7</v>
      </c>
      <c r="P2982" s="325">
        <v>68</v>
      </c>
      <c r="Q2982" s="325">
        <v>46.3</v>
      </c>
    </row>
    <row r="2983" spans="1:17" x14ac:dyDescent="0.25">
      <c r="A2983" s="325">
        <v>201718</v>
      </c>
      <c r="B2983" s="325" t="s">
        <v>144</v>
      </c>
      <c r="C2983" s="325" t="s">
        <v>123</v>
      </c>
      <c r="D2983" s="325" t="s">
        <v>38</v>
      </c>
      <c r="E2983" s="325" t="s">
        <v>142</v>
      </c>
      <c r="F2983" s="325" t="s">
        <v>143</v>
      </c>
      <c r="G2983" s="325">
        <v>302</v>
      </c>
      <c r="H2983" s="325" t="s">
        <v>395</v>
      </c>
      <c r="I2983" s="325" t="s">
        <v>396</v>
      </c>
      <c r="J2983" s="325" t="str">
        <f t="shared" si="92"/>
        <v>CharBarnetRoleQualified without casesRoleQualified without cases</v>
      </c>
      <c r="K2983" s="325" t="s">
        <v>486</v>
      </c>
      <c r="L2983" s="325" t="s">
        <v>492</v>
      </c>
      <c r="M2983" s="325" t="str">
        <f t="shared" si="93"/>
        <v>RoleQualified without cases</v>
      </c>
      <c r="N2983" s="325">
        <v>22.2</v>
      </c>
      <c r="O2983" s="325">
        <v>16</v>
      </c>
      <c r="P2983" s="325">
        <v>24</v>
      </c>
      <c r="Q2983" s="325">
        <v>16.3</v>
      </c>
    </row>
    <row r="2984" spans="1:17" x14ac:dyDescent="0.25">
      <c r="A2984" s="325">
        <v>201718</v>
      </c>
      <c r="B2984" s="325" t="s">
        <v>144</v>
      </c>
      <c r="C2984" s="325" t="s">
        <v>123</v>
      </c>
      <c r="D2984" s="325" t="s">
        <v>38</v>
      </c>
      <c r="E2984" s="325" t="s">
        <v>142</v>
      </c>
      <c r="F2984" s="325" t="s">
        <v>143</v>
      </c>
      <c r="G2984" s="325">
        <v>303</v>
      </c>
      <c r="H2984" s="325" t="s">
        <v>397</v>
      </c>
      <c r="I2984" s="325" t="s">
        <v>398</v>
      </c>
      <c r="J2984" s="325" t="str">
        <f t="shared" si="92"/>
        <v>CharBexleyRoleSenior managerRoleSenior manager</v>
      </c>
      <c r="K2984" s="325" t="s">
        <v>486</v>
      </c>
      <c r="L2984" s="325" t="s">
        <v>487</v>
      </c>
      <c r="M2984" s="325" t="str">
        <f t="shared" si="93"/>
        <v>RoleSenior manager</v>
      </c>
      <c r="N2984" s="325">
        <v>5</v>
      </c>
      <c r="O2984" s="325">
        <v>2.8</v>
      </c>
      <c r="P2984" s="325">
        <v>5</v>
      </c>
      <c r="Q2984" s="325">
        <v>2.7</v>
      </c>
    </row>
    <row r="2985" spans="1:17" x14ac:dyDescent="0.25">
      <c r="A2985" s="325">
        <v>201718</v>
      </c>
      <c r="B2985" s="325" t="s">
        <v>144</v>
      </c>
      <c r="C2985" s="325" t="s">
        <v>123</v>
      </c>
      <c r="D2985" s="325" t="s">
        <v>38</v>
      </c>
      <c r="E2985" s="325" t="s">
        <v>142</v>
      </c>
      <c r="F2985" s="325" t="s">
        <v>143</v>
      </c>
      <c r="G2985" s="325">
        <v>303</v>
      </c>
      <c r="H2985" s="325" t="s">
        <v>397</v>
      </c>
      <c r="I2985" s="325" t="s">
        <v>398</v>
      </c>
      <c r="J2985" s="325" t="str">
        <f t="shared" si="92"/>
        <v>CharBexleyRoleSenior practitionerRoleSenior practitioner</v>
      </c>
      <c r="K2985" s="325" t="s">
        <v>486</v>
      </c>
      <c r="L2985" s="325" t="s">
        <v>488</v>
      </c>
      <c r="M2985" s="325" t="str">
        <f t="shared" si="93"/>
        <v>RoleSenior practitioner</v>
      </c>
      <c r="N2985" s="325">
        <v>35.700000000000003</v>
      </c>
      <c r="O2985" s="325">
        <v>19.8</v>
      </c>
      <c r="P2985" s="325">
        <v>36</v>
      </c>
      <c r="Q2985" s="325">
        <v>19.3</v>
      </c>
    </row>
    <row r="2986" spans="1:17" x14ac:dyDescent="0.25">
      <c r="A2986" s="325">
        <v>201718</v>
      </c>
      <c r="B2986" s="325" t="s">
        <v>144</v>
      </c>
      <c r="C2986" s="325" t="s">
        <v>123</v>
      </c>
      <c r="D2986" s="325" t="s">
        <v>38</v>
      </c>
      <c r="E2986" s="325" t="s">
        <v>142</v>
      </c>
      <c r="F2986" s="325" t="s">
        <v>143</v>
      </c>
      <c r="G2986" s="325">
        <v>303</v>
      </c>
      <c r="H2986" s="325" t="s">
        <v>397</v>
      </c>
      <c r="I2986" s="325" t="s">
        <v>398</v>
      </c>
      <c r="J2986" s="325" t="str">
        <f t="shared" si="92"/>
        <v>CharBexleyRoleMiddle managerRoleMiddle manager</v>
      </c>
      <c r="K2986" s="325" t="s">
        <v>486</v>
      </c>
      <c r="L2986" s="325" t="s">
        <v>489</v>
      </c>
      <c r="M2986" s="325" t="str">
        <f t="shared" si="93"/>
        <v>RoleMiddle manager</v>
      </c>
      <c r="N2986" s="325">
        <v>8</v>
      </c>
      <c r="O2986" s="325">
        <v>4.4000000000000004</v>
      </c>
      <c r="P2986" s="325">
        <v>8</v>
      </c>
      <c r="Q2986" s="325">
        <v>4.3</v>
      </c>
    </row>
    <row r="2987" spans="1:17" x14ac:dyDescent="0.25">
      <c r="A2987" s="325">
        <v>201718</v>
      </c>
      <c r="B2987" s="325" t="s">
        <v>144</v>
      </c>
      <c r="C2987" s="325" t="s">
        <v>123</v>
      </c>
      <c r="D2987" s="325" t="s">
        <v>38</v>
      </c>
      <c r="E2987" s="325" t="s">
        <v>142</v>
      </c>
      <c r="F2987" s="325" t="s">
        <v>143</v>
      </c>
      <c r="G2987" s="325">
        <v>303</v>
      </c>
      <c r="H2987" s="325" t="s">
        <v>397</v>
      </c>
      <c r="I2987" s="325" t="s">
        <v>398</v>
      </c>
      <c r="J2987" s="325" t="str">
        <f t="shared" si="92"/>
        <v>CharBexleyRoleFirst line managerRoleFirst line manager</v>
      </c>
      <c r="K2987" s="325" t="s">
        <v>486</v>
      </c>
      <c r="L2987" s="325" t="s">
        <v>490</v>
      </c>
      <c r="M2987" s="325" t="str">
        <f t="shared" si="93"/>
        <v>RoleFirst line manager</v>
      </c>
      <c r="N2987" s="325">
        <v>20.7</v>
      </c>
      <c r="O2987" s="325">
        <v>11.5</v>
      </c>
      <c r="P2987" s="325">
        <v>21</v>
      </c>
      <c r="Q2987" s="325">
        <v>11.2</v>
      </c>
    </row>
    <row r="2988" spans="1:17" x14ac:dyDescent="0.25">
      <c r="A2988" s="325">
        <v>201718</v>
      </c>
      <c r="B2988" s="325" t="s">
        <v>144</v>
      </c>
      <c r="C2988" s="325" t="s">
        <v>123</v>
      </c>
      <c r="D2988" s="325" t="s">
        <v>38</v>
      </c>
      <c r="E2988" s="325" t="s">
        <v>142</v>
      </c>
      <c r="F2988" s="325" t="s">
        <v>143</v>
      </c>
      <c r="G2988" s="325">
        <v>303</v>
      </c>
      <c r="H2988" s="325" t="s">
        <v>397</v>
      </c>
      <c r="I2988" s="325" t="s">
        <v>398</v>
      </c>
      <c r="J2988" s="325" t="str">
        <f t="shared" si="92"/>
        <v>CharBexleyRoleCase holderRoleCase holder</v>
      </c>
      <c r="K2988" s="325" t="s">
        <v>486</v>
      </c>
      <c r="L2988" s="325" t="s">
        <v>491</v>
      </c>
      <c r="M2988" s="325" t="str">
        <f t="shared" si="93"/>
        <v>RoleCase holder</v>
      </c>
      <c r="N2988" s="325">
        <v>62.2</v>
      </c>
      <c r="O2988" s="325">
        <v>34.5</v>
      </c>
      <c r="P2988" s="325">
        <v>63</v>
      </c>
      <c r="Q2988" s="325">
        <v>33.700000000000003</v>
      </c>
    </row>
    <row r="2989" spans="1:17" x14ac:dyDescent="0.25">
      <c r="A2989" s="325">
        <v>201718</v>
      </c>
      <c r="B2989" s="325" t="s">
        <v>144</v>
      </c>
      <c r="C2989" s="325" t="s">
        <v>123</v>
      </c>
      <c r="D2989" s="325" t="s">
        <v>38</v>
      </c>
      <c r="E2989" s="325" t="s">
        <v>142</v>
      </c>
      <c r="F2989" s="325" t="s">
        <v>143</v>
      </c>
      <c r="G2989" s="325">
        <v>303</v>
      </c>
      <c r="H2989" s="325" t="s">
        <v>397</v>
      </c>
      <c r="I2989" s="325" t="s">
        <v>398</v>
      </c>
      <c r="J2989" s="325" t="str">
        <f t="shared" si="92"/>
        <v>CharBexleyRoleQualified without casesRoleQualified without cases</v>
      </c>
      <c r="K2989" s="325" t="s">
        <v>486</v>
      </c>
      <c r="L2989" s="325" t="s">
        <v>492</v>
      </c>
      <c r="M2989" s="325" t="str">
        <f t="shared" si="93"/>
        <v>RoleQualified without cases</v>
      </c>
      <c r="N2989" s="325">
        <v>48.5</v>
      </c>
      <c r="O2989" s="325">
        <v>27</v>
      </c>
      <c r="P2989" s="325">
        <v>54</v>
      </c>
      <c r="Q2989" s="325">
        <v>28.9</v>
      </c>
    </row>
    <row r="2990" spans="1:17" x14ac:dyDescent="0.25">
      <c r="A2990" s="325">
        <v>201718</v>
      </c>
      <c r="B2990" s="325" t="s">
        <v>144</v>
      </c>
      <c r="C2990" s="325" t="s">
        <v>123</v>
      </c>
      <c r="D2990" s="325" t="s">
        <v>38</v>
      </c>
      <c r="E2990" s="325" t="s">
        <v>142</v>
      </c>
      <c r="F2990" s="325" t="s">
        <v>143</v>
      </c>
      <c r="G2990" s="325">
        <v>304</v>
      </c>
      <c r="H2990" s="325" t="s">
        <v>399</v>
      </c>
      <c r="I2990" s="325" t="s">
        <v>400</v>
      </c>
      <c r="J2990" s="325" t="str">
        <f t="shared" si="92"/>
        <v>CharBrentRoleSenior managerRoleSenior manager</v>
      </c>
      <c r="K2990" s="325" t="s">
        <v>486</v>
      </c>
      <c r="L2990" s="325" t="s">
        <v>487</v>
      </c>
      <c r="M2990" s="325" t="str">
        <f t="shared" si="93"/>
        <v>RoleSenior manager</v>
      </c>
      <c r="N2990" s="325">
        <v>3</v>
      </c>
      <c r="O2990" s="325">
        <v>2.6</v>
      </c>
      <c r="P2990" s="325">
        <v>3</v>
      </c>
      <c r="Q2990" s="325">
        <v>2.5</v>
      </c>
    </row>
    <row r="2991" spans="1:17" x14ac:dyDescent="0.25">
      <c r="A2991" s="325">
        <v>201718</v>
      </c>
      <c r="B2991" s="325" t="s">
        <v>144</v>
      </c>
      <c r="C2991" s="325" t="s">
        <v>123</v>
      </c>
      <c r="D2991" s="325" t="s">
        <v>38</v>
      </c>
      <c r="E2991" s="325" t="s">
        <v>142</v>
      </c>
      <c r="F2991" s="325" t="s">
        <v>143</v>
      </c>
      <c r="G2991" s="325">
        <v>304</v>
      </c>
      <c r="H2991" s="325" t="s">
        <v>399</v>
      </c>
      <c r="I2991" s="325" t="s">
        <v>400</v>
      </c>
      <c r="J2991" s="325" t="str">
        <f t="shared" si="92"/>
        <v>CharBrentRoleSenior practitionerRoleSenior practitioner</v>
      </c>
      <c r="K2991" s="325" t="s">
        <v>486</v>
      </c>
      <c r="L2991" s="325" t="s">
        <v>488</v>
      </c>
      <c r="M2991" s="325" t="str">
        <f t="shared" si="93"/>
        <v>RoleSenior practitioner</v>
      </c>
      <c r="N2991" s="325">
        <v>3.6</v>
      </c>
      <c r="O2991" s="325">
        <v>3.1</v>
      </c>
      <c r="P2991" s="325">
        <v>4</v>
      </c>
      <c r="Q2991" s="325">
        <v>3.4</v>
      </c>
    </row>
    <row r="2992" spans="1:17" x14ac:dyDescent="0.25">
      <c r="A2992" s="325">
        <v>201718</v>
      </c>
      <c r="B2992" s="325" t="s">
        <v>144</v>
      </c>
      <c r="C2992" s="325" t="s">
        <v>123</v>
      </c>
      <c r="D2992" s="325" t="s">
        <v>38</v>
      </c>
      <c r="E2992" s="325" t="s">
        <v>142</v>
      </c>
      <c r="F2992" s="325" t="s">
        <v>143</v>
      </c>
      <c r="G2992" s="325">
        <v>304</v>
      </c>
      <c r="H2992" s="325" t="s">
        <v>399</v>
      </c>
      <c r="I2992" s="325" t="s">
        <v>400</v>
      </c>
      <c r="J2992" s="325" t="str">
        <f t="shared" si="92"/>
        <v>CharBrentRoleMiddle managerRoleMiddle manager</v>
      </c>
      <c r="K2992" s="325" t="s">
        <v>486</v>
      </c>
      <c r="L2992" s="325" t="s">
        <v>489</v>
      </c>
      <c r="M2992" s="325" t="str">
        <f t="shared" si="93"/>
        <v>RoleMiddle manager</v>
      </c>
      <c r="N2992" s="325">
        <v>1</v>
      </c>
      <c r="O2992" s="325">
        <v>0.9</v>
      </c>
      <c r="P2992" s="325">
        <v>1</v>
      </c>
      <c r="Q2992" s="325">
        <v>0.8</v>
      </c>
    </row>
    <row r="2993" spans="1:17" x14ac:dyDescent="0.25">
      <c r="A2993" s="325">
        <v>201718</v>
      </c>
      <c r="B2993" s="325" t="s">
        <v>144</v>
      </c>
      <c r="C2993" s="325" t="s">
        <v>123</v>
      </c>
      <c r="D2993" s="325" t="s">
        <v>38</v>
      </c>
      <c r="E2993" s="325" t="s">
        <v>142</v>
      </c>
      <c r="F2993" s="325" t="s">
        <v>143</v>
      </c>
      <c r="G2993" s="325">
        <v>304</v>
      </c>
      <c r="H2993" s="325" t="s">
        <v>399</v>
      </c>
      <c r="I2993" s="325" t="s">
        <v>400</v>
      </c>
      <c r="J2993" s="325" t="str">
        <f t="shared" si="92"/>
        <v>CharBrentRoleFirst line managerRoleFirst line manager</v>
      </c>
      <c r="K2993" s="325" t="s">
        <v>486</v>
      </c>
      <c r="L2993" s="325" t="s">
        <v>490</v>
      </c>
      <c r="M2993" s="325" t="str">
        <f t="shared" si="93"/>
        <v>RoleFirst line manager</v>
      </c>
      <c r="N2993" s="325">
        <v>20.9</v>
      </c>
      <c r="O2993" s="325">
        <v>18.100000000000001</v>
      </c>
      <c r="P2993" s="325">
        <v>21</v>
      </c>
      <c r="Q2993" s="325">
        <v>17.8</v>
      </c>
    </row>
    <row r="2994" spans="1:17" x14ac:dyDescent="0.25">
      <c r="A2994" s="325">
        <v>201718</v>
      </c>
      <c r="B2994" s="325" t="s">
        <v>144</v>
      </c>
      <c r="C2994" s="325" t="s">
        <v>123</v>
      </c>
      <c r="D2994" s="325" t="s">
        <v>38</v>
      </c>
      <c r="E2994" s="325" t="s">
        <v>142</v>
      </c>
      <c r="F2994" s="325" t="s">
        <v>143</v>
      </c>
      <c r="G2994" s="325">
        <v>304</v>
      </c>
      <c r="H2994" s="325" t="s">
        <v>399</v>
      </c>
      <c r="I2994" s="325" t="s">
        <v>400</v>
      </c>
      <c r="J2994" s="325" t="str">
        <f t="shared" si="92"/>
        <v>CharBrentRoleCase holderRoleCase holder</v>
      </c>
      <c r="K2994" s="325" t="s">
        <v>486</v>
      </c>
      <c r="L2994" s="325" t="s">
        <v>491</v>
      </c>
      <c r="M2994" s="325" t="str">
        <f t="shared" si="93"/>
        <v>RoleCase holder</v>
      </c>
      <c r="N2994" s="325">
        <v>86</v>
      </c>
      <c r="O2994" s="325">
        <v>74.5</v>
      </c>
      <c r="P2994" s="325">
        <v>88</v>
      </c>
      <c r="Q2994" s="325">
        <v>74.599999999999994</v>
      </c>
    </row>
    <row r="2995" spans="1:17" x14ac:dyDescent="0.25">
      <c r="A2995" s="325">
        <v>201718</v>
      </c>
      <c r="B2995" s="325" t="s">
        <v>144</v>
      </c>
      <c r="C2995" s="325" t="s">
        <v>123</v>
      </c>
      <c r="D2995" s="325" t="s">
        <v>38</v>
      </c>
      <c r="E2995" s="325" t="s">
        <v>142</v>
      </c>
      <c r="F2995" s="325" t="s">
        <v>143</v>
      </c>
      <c r="G2995" s="325">
        <v>304</v>
      </c>
      <c r="H2995" s="325" t="s">
        <v>399</v>
      </c>
      <c r="I2995" s="325" t="s">
        <v>400</v>
      </c>
      <c r="J2995" s="325" t="str">
        <f t="shared" si="92"/>
        <v>CharBrentRoleQualified without casesRoleQualified without cases</v>
      </c>
      <c r="K2995" s="325" t="s">
        <v>486</v>
      </c>
      <c r="L2995" s="325" t="s">
        <v>492</v>
      </c>
      <c r="M2995" s="325" t="str">
        <f t="shared" si="93"/>
        <v>RoleQualified without cases</v>
      </c>
      <c r="N2995" s="325">
        <v>1</v>
      </c>
      <c r="O2995" s="325">
        <v>0.9</v>
      </c>
      <c r="P2995" s="325">
        <v>1</v>
      </c>
      <c r="Q2995" s="325">
        <v>0.8</v>
      </c>
    </row>
    <row r="2996" spans="1:17" x14ac:dyDescent="0.25">
      <c r="A2996" s="325">
        <v>201718</v>
      </c>
      <c r="B2996" s="325" t="s">
        <v>144</v>
      </c>
      <c r="C2996" s="325" t="s">
        <v>123</v>
      </c>
      <c r="D2996" s="325" t="s">
        <v>38</v>
      </c>
      <c r="E2996" s="325" t="s">
        <v>142</v>
      </c>
      <c r="F2996" s="325" t="s">
        <v>143</v>
      </c>
      <c r="G2996" s="325">
        <v>305</v>
      </c>
      <c r="H2996" s="325" t="s">
        <v>401</v>
      </c>
      <c r="I2996" s="325" t="s">
        <v>402</v>
      </c>
      <c r="J2996" s="325" t="str">
        <f t="shared" si="92"/>
        <v>CharBromleyRoleSenior managerRoleSenior manager</v>
      </c>
      <c r="K2996" s="325" t="s">
        <v>486</v>
      </c>
      <c r="L2996" s="325" t="s">
        <v>487</v>
      </c>
      <c r="M2996" s="325" t="str">
        <f t="shared" si="93"/>
        <v>RoleSenior manager</v>
      </c>
      <c r="N2996" s="325">
        <v>4</v>
      </c>
      <c r="O2996" s="325">
        <v>2.6</v>
      </c>
      <c r="P2996" s="325">
        <v>4</v>
      </c>
      <c r="Q2996" s="325">
        <v>2.4</v>
      </c>
    </row>
    <row r="2997" spans="1:17" x14ac:dyDescent="0.25">
      <c r="A2997" s="325">
        <v>201718</v>
      </c>
      <c r="B2997" s="325" t="s">
        <v>144</v>
      </c>
      <c r="C2997" s="325" t="s">
        <v>123</v>
      </c>
      <c r="D2997" s="325" t="s">
        <v>38</v>
      </c>
      <c r="E2997" s="325" t="s">
        <v>142</v>
      </c>
      <c r="F2997" s="325" t="s">
        <v>143</v>
      </c>
      <c r="G2997" s="325">
        <v>305</v>
      </c>
      <c r="H2997" s="325" t="s">
        <v>401</v>
      </c>
      <c r="I2997" s="325" t="s">
        <v>402</v>
      </c>
      <c r="J2997" s="325" t="str">
        <f t="shared" si="92"/>
        <v>CharBromleyRoleSenior practitionerRoleSenior practitioner</v>
      </c>
      <c r="K2997" s="325" t="s">
        <v>486</v>
      </c>
      <c r="L2997" s="325" t="s">
        <v>488</v>
      </c>
      <c r="M2997" s="325" t="str">
        <f t="shared" si="93"/>
        <v>RoleSenior practitioner</v>
      </c>
      <c r="N2997" s="325">
        <v>52.8</v>
      </c>
      <c r="O2997" s="325">
        <v>33.700000000000003</v>
      </c>
      <c r="P2997" s="325">
        <v>60</v>
      </c>
      <c r="Q2997" s="325">
        <v>35.299999999999997</v>
      </c>
    </row>
    <row r="2998" spans="1:17" x14ac:dyDescent="0.25">
      <c r="A2998" s="325">
        <v>201718</v>
      </c>
      <c r="B2998" s="325" t="s">
        <v>144</v>
      </c>
      <c r="C2998" s="325" t="s">
        <v>123</v>
      </c>
      <c r="D2998" s="325" t="s">
        <v>38</v>
      </c>
      <c r="E2998" s="325" t="s">
        <v>142</v>
      </c>
      <c r="F2998" s="325" t="s">
        <v>143</v>
      </c>
      <c r="G2998" s="325">
        <v>305</v>
      </c>
      <c r="H2998" s="325" t="s">
        <v>401</v>
      </c>
      <c r="I2998" s="325" t="s">
        <v>402</v>
      </c>
      <c r="J2998" s="325" t="str">
        <f t="shared" si="92"/>
        <v>CharBromleyRoleMiddle managerRoleMiddle manager</v>
      </c>
      <c r="K2998" s="325" t="s">
        <v>486</v>
      </c>
      <c r="L2998" s="325" t="s">
        <v>489</v>
      </c>
      <c r="M2998" s="325" t="str">
        <f t="shared" si="93"/>
        <v>RoleMiddle manager</v>
      </c>
      <c r="N2998" s="325">
        <v>10</v>
      </c>
      <c r="O2998" s="325">
        <v>6.4</v>
      </c>
      <c r="P2998" s="325">
        <v>10</v>
      </c>
      <c r="Q2998" s="325">
        <v>5.9</v>
      </c>
    </row>
    <row r="2999" spans="1:17" x14ac:dyDescent="0.25">
      <c r="A2999" s="325">
        <v>201718</v>
      </c>
      <c r="B2999" s="325" t="s">
        <v>144</v>
      </c>
      <c r="C2999" s="325" t="s">
        <v>123</v>
      </c>
      <c r="D2999" s="325" t="s">
        <v>38</v>
      </c>
      <c r="E2999" s="325" t="s">
        <v>142</v>
      </c>
      <c r="F2999" s="325" t="s">
        <v>143</v>
      </c>
      <c r="G2999" s="325">
        <v>305</v>
      </c>
      <c r="H2999" s="325" t="s">
        <v>401</v>
      </c>
      <c r="I2999" s="325" t="s">
        <v>402</v>
      </c>
      <c r="J2999" s="325" t="str">
        <f t="shared" si="92"/>
        <v>CharBromleyRoleFirst line managerRoleFirst line manager</v>
      </c>
      <c r="K2999" s="325" t="s">
        <v>486</v>
      </c>
      <c r="L2999" s="325" t="s">
        <v>490</v>
      </c>
      <c r="M2999" s="325" t="str">
        <f t="shared" si="93"/>
        <v>RoleFirst line manager</v>
      </c>
      <c r="N2999" s="325">
        <v>22</v>
      </c>
      <c r="O2999" s="325">
        <v>14</v>
      </c>
      <c r="P2999" s="325">
        <v>22</v>
      </c>
      <c r="Q2999" s="325">
        <v>12.9</v>
      </c>
    </row>
    <row r="3000" spans="1:17" x14ac:dyDescent="0.25">
      <c r="A3000" s="325">
        <v>201718</v>
      </c>
      <c r="B3000" s="325" t="s">
        <v>144</v>
      </c>
      <c r="C3000" s="325" t="s">
        <v>123</v>
      </c>
      <c r="D3000" s="325" t="s">
        <v>38</v>
      </c>
      <c r="E3000" s="325" t="s">
        <v>142</v>
      </c>
      <c r="F3000" s="325" t="s">
        <v>143</v>
      </c>
      <c r="G3000" s="325">
        <v>305</v>
      </c>
      <c r="H3000" s="325" t="s">
        <v>401</v>
      </c>
      <c r="I3000" s="325" t="s">
        <v>402</v>
      </c>
      <c r="J3000" s="325" t="str">
        <f t="shared" si="92"/>
        <v>CharBromleyRoleCase holderRoleCase holder</v>
      </c>
      <c r="K3000" s="325" t="s">
        <v>486</v>
      </c>
      <c r="L3000" s="325" t="s">
        <v>491</v>
      </c>
      <c r="M3000" s="325" t="str">
        <f t="shared" si="93"/>
        <v>RoleCase holder</v>
      </c>
      <c r="N3000" s="325">
        <v>60.3</v>
      </c>
      <c r="O3000" s="325">
        <v>38.5</v>
      </c>
      <c r="P3000" s="325">
        <v>65</v>
      </c>
      <c r="Q3000" s="325">
        <v>38.200000000000003</v>
      </c>
    </row>
    <row r="3001" spans="1:17" x14ac:dyDescent="0.25">
      <c r="A3001" s="325">
        <v>201718</v>
      </c>
      <c r="B3001" s="325" t="s">
        <v>144</v>
      </c>
      <c r="C3001" s="325" t="s">
        <v>123</v>
      </c>
      <c r="D3001" s="325" t="s">
        <v>38</v>
      </c>
      <c r="E3001" s="325" t="s">
        <v>142</v>
      </c>
      <c r="F3001" s="325" t="s">
        <v>143</v>
      </c>
      <c r="G3001" s="325">
        <v>305</v>
      </c>
      <c r="H3001" s="325" t="s">
        <v>401</v>
      </c>
      <c r="I3001" s="325" t="s">
        <v>402</v>
      </c>
      <c r="J3001" s="325" t="str">
        <f t="shared" si="92"/>
        <v>CharBromleyRoleQualified without casesRoleQualified without cases</v>
      </c>
      <c r="K3001" s="325" t="s">
        <v>486</v>
      </c>
      <c r="L3001" s="325" t="s">
        <v>492</v>
      </c>
      <c r="M3001" s="325" t="str">
        <f t="shared" si="93"/>
        <v>RoleQualified without cases</v>
      </c>
      <c r="N3001" s="325">
        <v>7.5</v>
      </c>
      <c r="O3001" s="325">
        <v>4.8</v>
      </c>
      <c r="P3001" s="325">
        <v>9</v>
      </c>
      <c r="Q3001" s="325">
        <v>5.3</v>
      </c>
    </row>
    <row r="3002" spans="1:17" x14ac:dyDescent="0.25">
      <c r="A3002" s="325">
        <v>201718</v>
      </c>
      <c r="B3002" s="325" t="s">
        <v>144</v>
      </c>
      <c r="C3002" s="325" t="s">
        <v>123</v>
      </c>
      <c r="D3002" s="325" t="s">
        <v>38</v>
      </c>
      <c r="E3002" s="325" t="s">
        <v>142</v>
      </c>
      <c r="F3002" s="325" t="s">
        <v>143</v>
      </c>
      <c r="G3002" s="325">
        <v>306</v>
      </c>
      <c r="H3002" s="325" t="s">
        <v>403</v>
      </c>
      <c r="I3002" s="325" t="s">
        <v>404</v>
      </c>
      <c r="J3002" s="325" t="str">
        <f t="shared" si="92"/>
        <v>CharCroydonRoleSenior managerRoleSenior manager</v>
      </c>
      <c r="K3002" s="325" t="s">
        <v>486</v>
      </c>
      <c r="L3002" s="325" t="s">
        <v>487</v>
      </c>
      <c r="M3002" s="325" t="str">
        <f t="shared" si="93"/>
        <v>RoleSenior manager</v>
      </c>
      <c r="N3002" s="325">
        <v>4</v>
      </c>
      <c r="O3002" s="325">
        <v>1.9</v>
      </c>
      <c r="P3002" s="325">
        <v>4</v>
      </c>
      <c r="Q3002" s="325">
        <v>1.9</v>
      </c>
    </row>
    <row r="3003" spans="1:17" x14ac:dyDescent="0.25">
      <c r="A3003" s="325">
        <v>201718</v>
      </c>
      <c r="B3003" s="325" t="s">
        <v>144</v>
      </c>
      <c r="C3003" s="325" t="s">
        <v>123</v>
      </c>
      <c r="D3003" s="325" t="s">
        <v>38</v>
      </c>
      <c r="E3003" s="325" t="s">
        <v>142</v>
      </c>
      <c r="F3003" s="325" t="s">
        <v>143</v>
      </c>
      <c r="G3003" s="325">
        <v>306</v>
      </c>
      <c r="H3003" s="325" t="s">
        <v>403</v>
      </c>
      <c r="I3003" s="325" t="s">
        <v>404</v>
      </c>
      <c r="J3003" s="325" t="str">
        <f t="shared" si="92"/>
        <v>CharCroydonRoleSenior practitionerRoleSenior practitioner</v>
      </c>
      <c r="K3003" s="325" t="s">
        <v>486</v>
      </c>
      <c r="L3003" s="325" t="s">
        <v>488</v>
      </c>
      <c r="M3003" s="325" t="str">
        <f t="shared" si="93"/>
        <v>RoleSenior practitioner</v>
      </c>
      <c r="N3003" s="325">
        <v>4</v>
      </c>
      <c r="O3003" s="325">
        <v>1.9</v>
      </c>
      <c r="P3003" s="325">
        <v>4</v>
      </c>
      <c r="Q3003" s="325">
        <v>1.9</v>
      </c>
    </row>
    <row r="3004" spans="1:17" x14ac:dyDescent="0.25">
      <c r="A3004" s="325">
        <v>201718</v>
      </c>
      <c r="B3004" s="325" t="s">
        <v>144</v>
      </c>
      <c r="C3004" s="325" t="s">
        <v>123</v>
      </c>
      <c r="D3004" s="325" t="s">
        <v>38</v>
      </c>
      <c r="E3004" s="325" t="s">
        <v>142</v>
      </c>
      <c r="F3004" s="325" t="s">
        <v>143</v>
      </c>
      <c r="G3004" s="325">
        <v>306</v>
      </c>
      <c r="H3004" s="325" t="s">
        <v>403</v>
      </c>
      <c r="I3004" s="325" t="s">
        <v>404</v>
      </c>
      <c r="J3004" s="325" t="str">
        <f t="shared" si="92"/>
        <v>CharCroydonRoleMiddle managerRoleMiddle manager</v>
      </c>
      <c r="K3004" s="325" t="s">
        <v>486</v>
      </c>
      <c r="L3004" s="325" t="s">
        <v>489</v>
      </c>
      <c r="M3004" s="325" t="str">
        <f t="shared" si="93"/>
        <v>RoleMiddle manager</v>
      </c>
      <c r="N3004" s="325">
        <v>8</v>
      </c>
      <c r="O3004" s="325">
        <v>3.9</v>
      </c>
      <c r="P3004" s="325">
        <v>8</v>
      </c>
      <c r="Q3004" s="325">
        <v>3.8</v>
      </c>
    </row>
    <row r="3005" spans="1:17" x14ac:dyDescent="0.25">
      <c r="A3005" s="325">
        <v>201718</v>
      </c>
      <c r="B3005" s="325" t="s">
        <v>144</v>
      </c>
      <c r="C3005" s="325" t="s">
        <v>123</v>
      </c>
      <c r="D3005" s="325" t="s">
        <v>38</v>
      </c>
      <c r="E3005" s="325" t="s">
        <v>142</v>
      </c>
      <c r="F3005" s="325" t="s">
        <v>143</v>
      </c>
      <c r="G3005" s="325">
        <v>306</v>
      </c>
      <c r="H3005" s="325" t="s">
        <v>403</v>
      </c>
      <c r="I3005" s="325" t="s">
        <v>404</v>
      </c>
      <c r="J3005" s="325" t="str">
        <f t="shared" si="92"/>
        <v>CharCroydonRoleFirst line managerRoleFirst line manager</v>
      </c>
      <c r="K3005" s="325" t="s">
        <v>486</v>
      </c>
      <c r="L3005" s="325" t="s">
        <v>490</v>
      </c>
      <c r="M3005" s="325" t="str">
        <f t="shared" si="93"/>
        <v>RoleFirst line manager</v>
      </c>
      <c r="N3005" s="325">
        <v>29</v>
      </c>
      <c r="O3005" s="325">
        <v>14.1</v>
      </c>
      <c r="P3005" s="325">
        <v>29</v>
      </c>
      <c r="Q3005" s="325">
        <v>13.9</v>
      </c>
    </row>
    <row r="3006" spans="1:17" x14ac:dyDescent="0.25">
      <c r="A3006" s="325">
        <v>201718</v>
      </c>
      <c r="B3006" s="325" t="s">
        <v>144</v>
      </c>
      <c r="C3006" s="325" t="s">
        <v>123</v>
      </c>
      <c r="D3006" s="325" t="s">
        <v>38</v>
      </c>
      <c r="E3006" s="325" t="s">
        <v>142</v>
      </c>
      <c r="F3006" s="325" t="s">
        <v>143</v>
      </c>
      <c r="G3006" s="325">
        <v>306</v>
      </c>
      <c r="H3006" s="325" t="s">
        <v>403</v>
      </c>
      <c r="I3006" s="325" t="s">
        <v>404</v>
      </c>
      <c r="J3006" s="325" t="str">
        <f t="shared" si="92"/>
        <v>CharCroydonRoleCase holderRoleCase holder</v>
      </c>
      <c r="K3006" s="325" t="s">
        <v>486</v>
      </c>
      <c r="L3006" s="325" t="s">
        <v>491</v>
      </c>
      <c r="M3006" s="325" t="str">
        <f t="shared" si="93"/>
        <v>RoleCase holder</v>
      </c>
      <c r="N3006" s="325">
        <v>143.1</v>
      </c>
      <c r="O3006" s="325">
        <v>69.8</v>
      </c>
      <c r="P3006" s="325">
        <v>146</v>
      </c>
      <c r="Q3006" s="325">
        <v>69.900000000000006</v>
      </c>
    </row>
    <row r="3007" spans="1:17" x14ac:dyDescent="0.25">
      <c r="A3007" s="325">
        <v>201718</v>
      </c>
      <c r="B3007" s="325" t="s">
        <v>144</v>
      </c>
      <c r="C3007" s="325" t="s">
        <v>123</v>
      </c>
      <c r="D3007" s="325" t="s">
        <v>38</v>
      </c>
      <c r="E3007" s="325" t="s">
        <v>142</v>
      </c>
      <c r="F3007" s="325" t="s">
        <v>143</v>
      </c>
      <c r="G3007" s="325">
        <v>306</v>
      </c>
      <c r="H3007" s="325" t="s">
        <v>403</v>
      </c>
      <c r="I3007" s="325" t="s">
        <v>404</v>
      </c>
      <c r="J3007" s="325" t="str">
        <f t="shared" si="92"/>
        <v>CharCroydonRoleQualified without casesRoleQualified without cases</v>
      </c>
      <c r="K3007" s="325" t="s">
        <v>486</v>
      </c>
      <c r="L3007" s="325" t="s">
        <v>492</v>
      </c>
      <c r="M3007" s="325" t="str">
        <f t="shared" si="93"/>
        <v>RoleQualified without cases</v>
      </c>
      <c r="N3007" s="325">
        <v>17.100000000000001</v>
      </c>
      <c r="O3007" s="325">
        <v>8.3000000000000007</v>
      </c>
      <c r="P3007" s="325">
        <v>18</v>
      </c>
      <c r="Q3007" s="325">
        <v>8.6</v>
      </c>
    </row>
    <row r="3008" spans="1:17" x14ac:dyDescent="0.25">
      <c r="A3008" s="325">
        <v>201718</v>
      </c>
      <c r="B3008" s="325" t="s">
        <v>144</v>
      </c>
      <c r="C3008" s="325" t="s">
        <v>123</v>
      </c>
      <c r="D3008" s="325" t="s">
        <v>38</v>
      </c>
      <c r="E3008" s="325" t="s">
        <v>142</v>
      </c>
      <c r="F3008" s="325" t="s">
        <v>143</v>
      </c>
      <c r="G3008" s="325">
        <v>307</v>
      </c>
      <c r="H3008" s="325" t="s">
        <v>405</v>
      </c>
      <c r="I3008" s="325" t="s">
        <v>406</v>
      </c>
      <c r="J3008" s="325" t="str">
        <f t="shared" si="92"/>
        <v>CharEalingRoleSenior managerRoleSenior manager</v>
      </c>
      <c r="K3008" s="325" t="s">
        <v>486</v>
      </c>
      <c r="L3008" s="325" t="s">
        <v>487</v>
      </c>
      <c r="M3008" s="325" t="str">
        <f t="shared" si="93"/>
        <v>RoleSenior manager</v>
      </c>
      <c r="N3008" s="325">
        <v>1.6</v>
      </c>
      <c r="O3008" s="325">
        <v>0.9</v>
      </c>
      <c r="P3008" s="325">
        <v>2</v>
      </c>
      <c r="Q3008" s="325">
        <v>1</v>
      </c>
    </row>
    <row r="3009" spans="1:17" x14ac:dyDescent="0.25">
      <c r="A3009" s="325">
        <v>201718</v>
      </c>
      <c r="B3009" s="325" t="s">
        <v>144</v>
      </c>
      <c r="C3009" s="325" t="s">
        <v>123</v>
      </c>
      <c r="D3009" s="325" t="s">
        <v>38</v>
      </c>
      <c r="E3009" s="325" t="s">
        <v>142</v>
      </c>
      <c r="F3009" s="325" t="s">
        <v>143</v>
      </c>
      <c r="G3009" s="325">
        <v>307</v>
      </c>
      <c r="H3009" s="325" t="s">
        <v>405</v>
      </c>
      <c r="I3009" s="325" t="s">
        <v>406</v>
      </c>
      <c r="J3009" s="325" t="str">
        <f t="shared" si="92"/>
        <v>CharEalingRoleSenior practitionerRoleSenior practitioner</v>
      </c>
      <c r="K3009" s="325" t="s">
        <v>486</v>
      </c>
      <c r="L3009" s="325" t="s">
        <v>488</v>
      </c>
      <c r="M3009" s="325" t="str">
        <f t="shared" si="93"/>
        <v>RoleSenior practitioner</v>
      </c>
      <c r="N3009" s="325">
        <v>31.6</v>
      </c>
      <c r="O3009" s="325">
        <v>16.899999999999999</v>
      </c>
      <c r="P3009" s="325">
        <v>32</v>
      </c>
      <c r="Q3009" s="325">
        <v>15.8</v>
      </c>
    </row>
    <row r="3010" spans="1:17" x14ac:dyDescent="0.25">
      <c r="A3010" s="325">
        <v>201718</v>
      </c>
      <c r="B3010" s="325" t="s">
        <v>144</v>
      </c>
      <c r="C3010" s="325" t="s">
        <v>123</v>
      </c>
      <c r="D3010" s="325" t="s">
        <v>38</v>
      </c>
      <c r="E3010" s="325" t="s">
        <v>142</v>
      </c>
      <c r="F3010" s="325" t="s">
        <v>143</v>
      </c>
      <c r="G3010" s="325">
        <v>307</v>
      </c>
      <c r="H3010" s="325" t="s">
        <v>405</v>
      </c>
      <c r="I3010" s="325" t="s">
        <v>406</v>
      </c>
      <c r="J3010" s="325" t="str">
        <f t="shared" si="92"/>
        <v>CharEalingRoleMiddle managerRoleMiddle manager</v>
      </c>
      <c r="K3010" s="325" t="s">
        <v>486</v>
      </c>
      <c r="L3010" s="325" t="s">
        <v>489</v>
      </c>
      <c r="M3010" s="325" t="str">
        <f t="shared" si="93"/>
        <v>RoleMiddle manager</v>
      </c>
      <c r="N3010" s="325">
        <v>7.1</v>
      </c>
      <c r="O3010" s="325">
        <v>3.8</v>
      </c>
      <c r="P3010" s="325">
        <v>8</v>
      </c>
      <c r="Q3010" s="325">
        <v>3.9</v>
      </c>
    </row>
    <row r="3011" spans="1:17" x14ac:dyDescent="0.25">
      <c r="A3011" s="325">
        <v>201718</v>
      </c>
      <c r="B3011" s="325" t="s">
        <v>144</v>
      </c>
      <c r="C3011" s="325" t="s">
        <v>123</v>
      </c>
      <c r="D3011" s="325" t="s">
        <v>38</v>
      </c>
      <c r="E3011" s="325" t="s">
        <v>142</v>
      </c>
      <c r="F3011" s="325" t="s">
        <v>143</v>
      </c>
      <c r="G3011" s="325">
        <v>307</v>
      </c>
      <c r="H3011" s="325" t="s">
        <v>405</v>
      </c>
      <c r="I3011" s="325" t="s">
        <v>406</v>
      </c>
      <c r="J3011" s="325" t="str">
        <f t="shared" ref="J3011:J3074" si="94">CONCATENATE("Char",I3011,K3011,L3011,M3011)</f>
        <v>CharEalingRoleFirst line managerRoleFirst line manager</v>
      </c>
      <c r="K3011" s="325" t="s">
        <v>486</v>
      </c>
      <c r="L3011" s="325" t="s">
        <v>490</v>
      </c>
      <c r="M3011" s="325" t="str">
        <f t="shared" ref="M3011:M3074" si="95">CONCATENATE(K3011,L3011,)</f>
        <v>RoleFirst line manager</v>
      </c>
      <c r="N3011" s="325">
        <v>18.7</v>
      </c>
      <c r="O3011" s="325">
        <v>10</v>
      </c>
      <c r="P3011" s="325">
        <v>19</v>
      </c>
      <c r="Q3011" s="325">
        <v>9.4</v>
      </c>
    </row>
    <row r="3012" spans="1:17" x14ac:dyDescent="0.25">
      <c r="A3012" s="325">
        <v>201718</v>
      </c>
      <c r="B3012" s="325" t="s">
        <v>144</v>
      </c>
      <c r="C3012" s="325" t="s">
        <v>123</v>
      </c>
      <c r="D3012" s="325" t="s">
        <v>38</v>
      </c>
      <c r="E3012" s="325" t="s">
        <v>142</v>
      </c>
      <c r="F3012" s="325" t="s">
        <v>143</v>
      </c>
      <c r="G3012" s="325">
        <v>307</v>
      </c>
      <c r="H3012" s="325" t="s">
        <v>405</v>
      </c>
      <c r="I3012" s="325" t="s">
        <v>406</v>
      </c>
      <c r="J3012" s="325" t="str">
        <f t="shared" si="94"/>
        <v>CharEalingRoleCase holderRoleCase holder</v>
      </c>
      <c r="K3012" s="325" t="s">
        <v>486</v>
      </c>
      <c r="L3012" s="325" t="s">
        <v>491</v>
      </c>
      <c r="M3012" s="325" t="str">
        <f t="shared" si="95"/>
        <v>RoleCase holder</v>
      </c>
      <c r="N3012" s="325">
        <v>76</v>
      </c>
      <c r="O3012" s="325">
        <v>40.6</v>
      </c>
      <c r="P3012" s="325">
        <v>80</v>
      </c>
      <c r="Q3012" s="325">
        <v>39.4</v>
      </c>
    </row>
    <row r="3013" spans="1:17" x14ac:dyDescent="0.25">
      <c r="A3013" s="325">
        <v>201718</v>
      </c>
      <c r="B3013" s="325" t="s">
        <v>144</v>
      </c>
      <c r="C3013" s="325" t="s">
        <v>123</v>
      </c>
      <c r="D3013" s="325" t="s">
        <v>38</v>
      </c>
      <c r="E3013" s="325" t="s">
        <v>142</v>
      </c>
      <c r="F3013" s="325" t="s">
        <v>143</v>
      </c>
      <c r="G3013" s="325">
        <v>307</v>
      </c>
      <c r="H3013" s="325" t="s">
        <v>405</v>
      </c>
      <c r="I3013" s="325" t="s">
        <v>406</v>
      </c>
      <c r="J3013" s="325" t="str">
        <f t="shared" si="94"/>
        <v>CharEalingRoleQualified without casesRoleQualified without cases</v>
      </c>
      <c r="K3013" s="325" t="s">
        <v>486</v>
      </c>
      <c r="L3013" s="325" t="s">
        <v>492</v>
      </c>
      <c r="M3013" s="325" t="str">
        <f t="shared" si="95"/>
        <v>RoleQualified without cases</v>
      </c>
      <c r="N3013" s="325">
        <v>52</v>
      </c>
      <c r="O3013" s="325">
        <v>27.8</v>
      </c>
      <c r="P3013" s="325">
        <v>62</v>
      </c>
      <c r="Q3013" s="325">
        <v>30.5</v>
      </c>
    </row>
    <row r="3014" spans="1:17" x14ac:dyDescent="0.25">
      <c r="A3014" s="325">
        <v>201718</v>
      </c>
      <c r="B3014" s="325" t="s">
        <v>144</v>
      </c>
      <c r="C3014" s="325" t="s">
        <v>123</v>
      </c>
      <c r="D3014" s="325" t="s">
        <v>38</v>
      </c>
      <c r="E3014" s="325" t="s">
        <v>142</v>
      </c>
      <c r="F3014" s="325" t="s">
        <v>143</v>
      </c>
      <c r="G3014" s="325">
        <v>308</v>
      </c>
      <c r="H3014" s="325" t="s">
        <v>407</v>
      </c>
      <c r="I3014" s="325" t="s">
        <v>408</v>
      </c>
      <c r="J3014" s="325" t="str">
        <f t="shared" si="94"/>
        <v>CharEnfieldRoleSenior managerRoleSenior manager</v>
      </c>
      <c r="K3014" s="325" t="s">
        <v>486</v>
      </c>
      <c r="L3014" s="325" t="s">
        <v>487</v>
      </c>
      <c r="M3014" s="325" t="str">
        <f t="shared" si="95"/>
        <v>RoleSenior manager</v>
      </c>
      <c r="N3014" s="325">
        <v>9</v>
      </c>
      <c r="O3014" s="325">
        <v>5.4</v>
      </c>
      <c r="P3014" s="325">
        <v>9</v>
      </c>
      <c r="Q3014" s="325">
        <v>5.2</v>
      </c>
    </row>
    <row r="3015" spans="1:17" x14ac:dyDescent="0.25">
      <c r="A3015" s="325">
        <v>201718</v>
      </c>
      <c r="B3015" s="325" t="s">
        <v>144</v>
      </c>
      <c r="C3015" s="325" t="s">
        <v>123</v>
      </c>
      <c r="D3015" s="325" t="s">
        <v>38</v>
      </c>
      <c r="E3015" s="325" t="s">
        <v>142</v>
      </c>
      <c r="F3015" s="325" t="s">
        <v>143</v>
      </c>
      <c r="G3015" s="325">
        <v>308</v>
      </c>
      <c r="H3015" s="325" t="s">
        <v>407</v>
      </c>
      <c r="I3015" s="325" t="s">
        <v>408</v>
      </c>
      <c r="J3015" s="325" t="str">
        <f t="shared" si="94"/>
        <v>CharEnfieldRoleSenior practitionerRoleSenior practitioner</v>
      </c>
      <c r="K3015" s="325" t="s">
        <v>486</v>
      </c>
      <c r="L3015" s="325" t="s">
        <v>488</v>
      </c>
      <c r="M3015" s="325" t="str">
        <f t="shared" si="95"/>
        <v>RoleSenior practitioner</v>
      </c>
      <c r="N3015" s="325">
        <v>25</v>
      </c>
      <c r="O3015" s="325">
        <v>15</v>
      </c>
      <c r="P3015" s="325">
        <v>25</v>
      </c>
      <c r="Q3015" s="325">
        <v>14.5</v>
      </c>
    </row>
    <row r="3016" spans="1:17" x14ac:dyDescent="0.25">
      <c r="A3016" s="325">
        <v>201718</v>
      </c>
      <c r="B3016" s="325" t="s">
        <v>144</v>
      </c>
      <c r="C3016" s="325" t="s">
        <v>123</v>
      </c>
      <c r="D3016" s="325" t="s">
        <v>38</v>
      </c>
      <c r="E3016" s="325" t="s">
        <v>142</v>
      </c>
      <c r="F3016" s="325" t="s">
        <v>143</v>
      </c>
      <c r="G3016" s="325">
        <v>308</v>
      </c>
      <c r="H3016" s="325" t="s">
        <v>407</v>
      </c>
      <c r="I3016" s="325" t="s">
        <v>408</v>
      </c>
      <c r="J3016" s="325" t="str">
        <f t="shared" si="94"/>
        <v>CharEnfieldRoleMiddle managerRoleMiddle manager</v>
      </c>
      <c r="K3016" s="325" t="s">
        <v>486</v>
      </c>
      <c r="L3016" s="325" t="s">
        <v>489</v>
      </c>
      <c r="M3016" s="325" t="str">
        <f t="shared" si="95"/>
        <v>RoleMiddle manager</v>
      </c>
      <c r="N3016" s="325">
        <v>1</v>
      </c>
      <c r="O3016" s="325">
        <v>0.6</v>
      </c>
      <c r="P3016" s="325">
        <v>1</v>
      </c>
      <c r="Q3016" s="325">
        <v>0.6</v>
      </c>
    </row>
    <row r="3017" spans="1:17" x14ac:dyDescent="0.25">
      <c r="A3017" s="325">
        <v>201718</v>
      </c>
      <c r="B3017" s="325" t="s">
        <v>144</v>
      </c>
      <c r="C3017" s="325" t="s">
        <v>123</v>
      </c>
      <c r="D3017" s="325" t="s">
        <v>38</v>
      </c>
      <c r="E3017" s="325" t="s">
        <v>142</v>
      </c>
      <c r="F3017" s="325" t="s">
        <v>143</v>
      </c>
      <c r="G3017" s="325">
        <v>308</v>
      </c>
      <c r="H3017" s="325" t="s">
        <v>407</v>
      </c>
      <c r="I3017" s="325" t="s">
        <v>408</v>
      </c>
      <c r="J3017" s="325" t="str">
        <f t="shared" si="94"/>
        <v>CharEnfieldRoleFirst line managerRoleFirst line manager</v>
      </c>
      <c r="K3017" s="325" t="s">
        <v>486</v>
      </c>
      <c r="L3017" s="325" t="s">
        <v>490</v>
      </c>
      <c r="M3017" s="325" t="str">
        <f t="shared" si="95"/>
        <v>RoleFirst line manager</v>
      </c>
      <c r="N3017" s="325">
        <v>35</v>
      </c>
      <c r="O3017" s="325">
        <v>21</v>
      </c>
      <c r="P3017" s="325">
        <v>35</v>
      </c>
      <c r="Q3017" s="325">
        <v>20.3</v>
      </c>
    </row>
    <row r="3018" spans="1:17" x14ac:dyDescent="0.25">
      <c r="A3018" s="325">
        <v>201718</v>
      </c>
      <c r="B3018" s="325" t="s">
        <v>144</v>
      </c>
      <c r="C3018" s="325" t="s">
        <v>123</v>
      </c>
      <c r="D3018" s="325" t="s">
        <v>38</v>
      </c>
      <c r="E3018" s="325" t="s">
        <v>142</v>
      </c>
      <c r="F3018" s="325" t="s">
        <v>143</v>
      </c>
      <c r="G3018" s="325">
        <v>308</v>
      </c>
      <c r="H3018" s="325" t="s">
        <v>407</v>
      </c>
      <c r="I3018" s="325" t="s">
        <v>408</v>
      </c>
      <c r="J3018" s="325" t="str">
        <f t="shared" si="94"/>
        <v>CharEnfieldRoleCase holderRoleCase holder</v>
      </c>
      <c r="K3018" s="325" t="s">
        <v>486</v>
      </c>
      <c r="L3018" s="325" t="s">
        <v>491</v>
      </c>
      <c r="M3018" s="325" t="str">
        <f t="shared" si="95"/>
        <v>RoleCase holder</v>
      </c>
      <c r="N3018" s="325">
        <v>67.599999999999994</v>
      </c>
      <c r="O3018" s="325">
        <v>40.6</v>
      </c>
      <c r="P3018" s="325">
        <v>70</v>
      </c>
      <c r="Q3018" s="325">
        <v>40.700000000000003</v>
      </c>
    </row>
    <row r="3019" spans="1:17" x14ac:dyDescent="0.25">
      <c r="A3019" s="325">
        <v>201718</v>
      </c>
      <c r="B3019" s="325" t="s">
        <v>144</v>
      </c>
      <c r="C3019" s="325" t="s">
        <v>123</v>
      </c>
      <c r="D3019" s="325" t="s">
        <v>38</v>
      </c>
      <c r="E3019" s="325" t="s">
        <v>142</v>
      </c>
      <c r="F3019" s="325" t="s">
        <v>143</v>
      </c>
      <c r="G3019" s="325">
        <v>308</v>
      </c>
      <c r="H3019" s="325" t="s">
        <v>407</v>
      </c>
      <c r="I3019" s="325" t="s">
        <v>408</v>
      </c>
      <c r="J3019" s="325" t="str">
        <f t="shared" si="94"/>
        <v>CharEnfieldRoleQualified without casesRoleQualified without cases</v>
      </c>
      <c r="K3019" s="325" t="s">
        <v>486</v>
      </c>
      <c r="L3019" s="325" t="s">
        <v>492</v>
      </c>
      <c r="M3019" s="325" t="str">
        <f t="shared" si="95"/>
        <v>RoleQualified without cases</v>
      </c>
      <c r="N3019" s="325">
        <v>28.7</v>
      </c>
      <c r="O3019" s="325">
        <v>17.3</v>
      </c>
      <c r="P3019" s="325">
        <v>32</v>
      </c>
      <c r="Q3019" s="325">
        <v>18.600000000000001</v>
      </c>
    </row>
    <row r="3020" spans="1:17" x14ac:dyDescent="0.25">
      <c r="A3020" s="325">
        <v>201718</v>
      </c>
      <c r="B3020" s="325" t="s">
        <v>144</v>
      </c>
      <c r="C3020" s="325" t="s">
        <v>123</v>
      </c>
      <c r="D3020" s="325" t="s">
        <v>38</v>
      </c>
      <c r="E3020" s="325" t="s">
        <v>142</v>
      </c>
      <c r="F3020" s="325" t="s">
        <v>143</v>
      </c>
      <c r="G3020" s="325">
        <v>203</v>
      </c>
      <c r="H3020" s="325" t="s">
        <v>409</v>
      </c>
      <c r="I3020" s="325" t="s">
        <v>410</v>
      </c>
      <c r="J3020" s="325" t="str">
        <f t="shared" si="94"/>
        <v>CharGreenwichRoleSenior managerRoleSenior manager</v>
      </c>
      <c r="K3020" s="325" t="s">
        <v>486</v>
      </c>
      <c r="L3020" s="325" t="s">
        <v>487</v>
      </c>
      <c r="M3020" s="325" t="str">
        <f t="shared" si="95"/>
        <v>RoleSenior manager</v>
      </c>
      <c r="N3020" s="325">
        <v>5.4</v>
      </c>
      <c r="O3020" s="325">
        <v>2.2999999999999998</v>
      </c>
      <c r="P3020" s="325">
        <v>6</v>
      </c>
      <c r="Q3020" s="325">
        <v>2.5</v>
      </c>
    </row>
    <row r="3021" spans="1:17" x14ac:dyDescent="0.25">
      <c r="A3021" s="325">
        <v>201718</v>
      </c>
      <c r="B3021" s="325" t="s">
        <v>144</v>
      </c>
      <c r="C3021" s="325" t="s">
        <v>123</v>
      </c>
      <c r="D3021" s="325" t="s">
        <v>38</v>
      </c>
      <c r="E3021" s="325" t="s">
        <v>142</v>
      </c>
      <c r="F3021" s="325" t="s">
        <v>143</v>
      </c>
      <c r="G3021" s="325">
        <v>203</v>
      </c>
      <c r="H3021" s="325" t="s">
        <v>409</v>
      </c>
      <c r="I3021" s="325" t="s">
        <v>410</v>
      </c>
      <c r="J3021" s="325" t="str">
        <f t="shared" si="94"/>
        <v>CharGreenwichRoleSenior practitionerRoleSenior practitioner</v>
      </c>
      <c r="K3021" s="325" t="s">
        <v>486</v>
      </c>
      <c r="L3021" s="325" t="s">
        <v>488</v>
      </c>
      <c r="M3021" s="325" t="str">
        <f t="shared" si="95"/>
        <v>RoleSenior practitioner</v>
      </c>
      <c r="N3021" s="325">
        <v>9</v>
      </c>
      <c r="O3021" s="325">
        <v>3.9</v>
      </c>
      <c r="P3021" s="325">
        <v>9</v>
      </c>
      <c r="Q3021" s="325">
        <v>3.7</v>
      </c>
    </row>
    <row r="3022" spans="1:17" x14ac:dyDescent="0.25">
      <c r="A3022" s="325">
        <v>201718</v>
      </c>
      <c r="B3022" s="325" t="s">
        <v>144</v>
      </c>
      <c r="C3022" s="325" t="s">
        <v>123</v>
      </c>
      <c r="D3022" s="325" t="s">
        <v>38</v>
      </c>
      <c r="E3022" s="325" t="s">
        <v>142</v>
      </c>
      <c r="F3022" s="325" t="s">
        <v>143</v>
      </c>
      <c r="G3022" s="325">
        <v>203</v>
      </c>
      <c r="H3022" s="325" t="s">
        <v>409</v>
      </c>
      <c r="I3022" s="325" t="s">
        <v>410</v>
      </c>
      <c r="J3022" s="325" t="str">
        <f t="shared" si="94"/>
        <v>CharGreenwichRoleMiddle managerRoleMiddle manager</v>
      </c>
      <c r="K3022" s="325" t="s">
        <v>486</v>
      </c>
      <c r="L3022" s="325" t="s">
        <v>489</v>
      </c>
      <c r="M3022" s="325" t="str">
        <f t="shared" si="95"/>
        <v>RoleMiddle manager</v>
      </c>
      <c r="N3022" s="325">
        <v>10</v>
      </c>
      <c r="O3022" s="325">
        <v>4.3</v>
      </c>
      <c r="P3022" s="325">
        <v>10</v>
      </c>
      <c r="Q3022" s="325">
        <v>4.0999999999999996</v>
      </c>
    </row>
    <row r="3023" spans="1:17" x14ac:dyDescent="0.25">
      <c r="A3023" s="325">
        <v>201718</v>
      </c>
      <c r="B3023" s="325" t="s">
        <v>144</v>
      </c>
      <c r="C3023" s="325" t="s">
        <v>123</v>
      </c>
      <c r="D3023" s="325" t="s">
        <v>38</v>
      </c>
      <c r="E3023" s="325" t="s">
        <v>142</v>
      </c>
      <c r="F3023" s="325" t="s">
        <v>143</v>
      </c>
      <c r="G3023" s="325">
        <v>203</v>
      </c>
      <c r="H3023" s="325" t="s">
        <v>409</v>
      </c>
      <c r="I3023" s="325" t="s">
        <v>410</v>
      </c>
      <c r="J3023" s="325" t="str">
        <f t="shared" si="94"/>
        <v>CharGreenwichRoleFirst line managerRoleFirst line manager</v>
      </c>
      <c r="K3023" s="325" t="s">
        <v>486</v>
      </c>
      <c r="L3023" s="325" t="s">
        <v>490</v>
      </c>
      <c r="M3023" s="325" t="str">
        <f t="shared" si="95"/>
        <v>RoleFirst line manager</v>
      </c>
      <c r="N3023" s="325">
        <v>35.9</v>
      </c>
      <c r="O3023" s="325">
        <v>15.5</v>
      </c>
      <c r="P3023" s="325">
        <v>36</v>
      </c>
      <c r="Q3023" s="325">
        <v>14.9</v>
      </c>
    </row>
    <row r="3024" spans="1:17" x14ac:dyDescent="0.25">
      <c r="A3024" s="325">
        <v>201718</v>
      </c>
      <c r="B3024" s="325" t="s">
        <v>144</v>
      </c>
      <c r="C3024" s="325" t="s">
        <v>123</v>
      </c>
      <c r="D3024" s="325" t="s">
        <v>38</v>
      </c>
      <c r="E3024" s="325" t="s">
        <v>142</v>
      </c>
      <c r="F3024" s="325" t="s">
        <v>143</v>
      </c>
      <c r="G3024" s="325">
        <v>203</v>
      </c>
      <c r="H3024" s="325" t="s">
        <v>409</v>
      </c>
      <c r="I3024" s="325" t="s">
        <v>410</v>
      </c>
      <c r="J3024" s="325" t="str">
        <f t="shared" si="94"/>
        <v>CharGreenwichRoleCase holderRoleCase holder</v>
      </c>
      <c r="K3024" s="325" t="s">
        <v>486</v>
      </c>
      <c r="L3024" s="325" t="s">
        <v>491</v>
      </c>
      <c r="M3024" s="325" t="str">
        <f t="shared" si="95"/>
        <v>RoleCase holder</v>
      </c>
      <c r="N3024" s="325">
        <v>147</v>
      </c>
      <c r="O3024" s="325">
        <v>63.7</v>
      </c>
      <c r="P3024" s="325">
        <v>153</v>
      </c>
      <c r="Q3024" s="325">
        <v>63.5</v>
      </c>
    </row>
    <row r="3025" spans="1:17" x14ac:dyDescent="0.25">
      <c r="A3025" s="325">
        <v>201718</v>
      </c>
      <c r="B3025" s="325" t="s">
        <v>144</v>
      </c>
      <c r="C3025" s="325" t="s">
        <v>123</v>
      </c>
      <c r="D3025" s="325" t="s">
        <v>38</v>
      </c>
      <c r="E3025" s="325" t="s">
        <v>142</v>
      </c>
      <c r="F3025" s="325" t="s">
        <v>143</v>
      </c>
      <c r="G3025" s="325">
        <v>203</v>
      </c>
      <c r="H3025" s="325" t="s">
        <v>409</v>
      </c>
      <c r="I3025" s="325" t="s">
        <v>410</v>
      </c>
      <c r="J3025" s="325" t="str">
        <f t="shared" si="94"/>
        <v>CharGreenwichRoleQualified without casesRoleQualified without cases</v>
      </c>
      <c r="K3025" s="325" t="s">
        <v>486</v>
      </c>
      <c r="L3025" s="325" t="s">
        <v>492</v>
      </c>
      <c r="M3025" s="325" t="str">
        <f t="shared" si="95"/>
        <v>RoleQualified without cases</v>
      </c>
      <c r="N3025" s="325">
        <v>23.4</v>
      </c>
      <c r="O3025" s="325">
        <v>10.1</v>
      </c>
      <c r="P3025" s="325">
        <v>27</v>
      </c>
      <c r="Q3025" s="325">
        <v>11.2</v>
      </c>
    </row>
    <row r="3026" spans="1:17" x14ac:dyDescent="0.25">
      <c r="A3026" s="325">
        <v>201718</v>
      </c>
      <c r="B3026" s="325" t="s">
        <v>144</v>
      </c>
      <c r="C3026" s="325" t="s">
        <v>123</v>
      </c>
      <c r="D3026" s="325" t="s">
        <v>38</v>
      </c>
      <c r="E3026" s="325" t="s">
        <v>142</v>
      </c>
      <c r="F3026" s="325" t="s">
        <v>143</v>
      </c>
      <c r="G3026" s="325">
        <v>310</v>
      </c>
      <c r="H3026" s="325" t="s">
        <v>411</v>
      </c>
      <c r="I3026" s="325" t="s">
        <v>412</v>
      </c>
      <c r="J3026" s="325" t="str">
        <f t="shared" si="94"/>
        <v>CharHarrowRoleSenior managerRoleSenior manager</v>
      </c>
      <c r="K3026" s="325" t="s">
        <v>486</v>
      </c>
      <c r="L3026" s="325" t="s">
        <v>487</v>
      </c>
      <c r="M3026" s="325" t="str">
        <f t="shared" si="95"/>
        <v>RoleSenior manager</v>
      </c>
      <c r="N3026" s="325">
        <v>6</v>
      </c>
      <c r="O3026" s="325">
        <v>4.5999999999999996</v>
      </c>
      <c r="P3026" s="325">
        <v>6</v>
      </c>
      <c r="Q3026" s="325">
        <v>4.4000000000000004</v>
      </c>
    </row>
    <row r="3027" spans="1:17" x14ac:dyDescent="0.25">
      <c r="A3027" s="325">
        <v>201718</v>
      </c>
      <c r="B3027" s="325" t="s">
        <v>144</v>
      </c>
      <c r="C3027" s="325" t="s">
        <v>123</v>
      </c>
      <c r="D3027" s="325" t="s">
        <v>38</v>
      </c>
      <c r="E3027" s="325" t="s">
        <v>142</v>
      </c>
      <c r="F3027" s="325" t="s">
        <v>143</v>
      </c>
      <c r="G3027" s="325">
        <v>310</v>
      </c>
      <c r="H3027" s="325" t="s">
        <v>411</v>
      </c>
      <c r="I3027" s="325" t="s">
        <v>412</v>
      </c>
      <c r="J3027" s="325" t="str">
        <f t="shared" si="94"/>
        <v>CharHarrowRoleSenior practitionerRoleSenior practitioner</v>
      </c>
      <c r="K3027" s="325" t="s">
        <v>486</v>
      </c>
      <c r="L3027" s="325" t="s">
        <v>488</v>
      </c>
      <c r="M3027" s="325" t="str">
        <f t="shared" si="95"/>
        <v>RoleSenior practitioner</v>
      </c>
      <c r="N3027" s="325">
        <v>20.399999999999999</v>
      </c>
      <c r="O3027" s="325">
        <v>15.7</v>
      </c>
      <c r="P3027" s="325">
        <v>21</v>
      </c>
      <c r="Q3027" s="325">
        <v>15.4</v>
      </c>
    </row>
    <row r="3028" spans="1:17" x14ac:dyDescent="0.25">
      <c r="A3028" s="325">
        <v>201718</v>
      </c>
      <c r="B3028" s="325" t="s">
        <v>144</v>
      </c>
      <c r="C3028" s="325" t="s">
        <v>123</v>
      </c>
      <c r="D3028" s="325" t="s">
        <v>38</v>
      </c>
      <c r="E3028" s="325" t="s">
        <v>142</v>
      </c>
      <c r="F3028" s="325" t="s">
        <v>143</v>
      </c>
      <c r="G3028" s="325">
        <v>310</v>
      </c>
      <c r="H3028" s="325" t="s">
        <v>411</v>
      </c>
      <c r="I3028" s="325" t="s">
        <v>412</v>
      </c>
      <c r="J3028" s="325" t="str">
        <f t="shared" si="94"/>
        <v>CharHarrowRoleMiddle managerRoleMiddle manager</v>
      </c>
      <c r="K3028" s="325" t="s">
        <v>486</v>
      </c>
      <c r="L3028" s="325" t="s">
        <v>489</v>
      </c>
      <c r="M3028" s="325" t="str">
        <f t="shared" si="95"/>
        <v>RoleMiddle manager</v>
      </c>
      <c r="N3028" s="325">
        <v>2</v>
      </c>
      <c r="O3028" s="325">
        <v>1.5</v>
      </c>
      <c r="P3028" s="325">
        <v>2</v>
      </c>
      <c r="Q3028" s="325">
        <v>1.5</v>
      </c>
    </row>
    <row r="3029" spans="1:17" x14ac:dyDescent="0.25">
      <c r="A3029" s="325">
        <v>201718</v>
      </c>
      <c r="B3029" s="325" t="s">
        <v>144</v>
      </c>
      <c r="C3029" s="325" t="s">
        <v>123</v>
      </c>
      <c r="D3029" s="325" t="s">
        <v>38</v>
      </c>
      <c r="E3029" s="325" t="s">
        <v>142</v>
      </c>
      <c r="F3029" s="325" t="s">
        <v>143</v>
      </c>
      <c r="G3029" s="325">
        <v>310</v>
      </c>
      <c r="H3029" s="325" t="s">
        <v>411</v>
      </c>
      <c r="I3029" s="325" t="s">
        <v>412</v>
      </c>
      <c r="J3029" s="325" t="str">
        <f t="shared" si="94"/>
        <v>CharHarrowRoleFirst line managerRoleFirst line manager</v>
      </c>
      <c r="K3029" s="325" t="s">
        <v>486</v>
      </c>
      <c r="L3029" s="325" t="s">
        <v>490</v>
      </c>
      <c r="M3029" s="325" t="str">
        <f t="shared" si="95"/>
        <v>RoleFirst line manager</v>
      </c>
      <c r="N3029" s="325">
        <v>11</v>
      </c>
      <c r="O3029" s="325">
        <v>8.5</v>
      </c>
      <c r="P3029" s="325">
        <v>11</v>
      </c>
      <c r="Q3029" s="325">
        <v>8.1</v>
      </c>
    </row>
    <row r="3030" spans="1:17" x14ac:dyDescent="0.25">
      <c r="A3030" s="325">
        <v>201718</v>
      </c>
      <c r="B3030" s="325" t="s">
        <v>144</v>
      </c>
      <c r="C3030" s="325" t="s">
        <v>123</v>
      </c>
      <c r="D3030" s="325" t="s">
        <v>38</v>
      </c>
      <c r="E3030" s="325" t="s">
        <v>142</v>
      </c>
      <c r="F3030" s="325" t="s">
        <v>143</v>
      </c>
      <c r="G3030" s="325">
        <v>310</v>
      </c>
      <c r="H3030" s="325" t="s">
        <v>411</v>
      </c>
      <c r="I3030" s="325" t="s">
        <v>412</v>
      </c>
      <c r="J3030" s="325" t="str">
        <f t="shared" si="94"/>
        <v>CharHarrowRoleCase holderRoleCase holder</v>
      </c>
      <c r="K3030" s="325" t="s">
        <v>486</v>
      </c>
      <c r="L3030" s="325" t="s">
        <v>491</v>
      </c>
      <c r="M3030" s="325" t="str">
        <f t="shared" si="95"/>
        <v>RoleCase holder</v>
      </c>
      <c r="N3030" s="325">
        <v>70.5</v>
      </c>
      <c r="O3030" s="325">
        <v>54.4</v>
      </c>
      <c r="P3030" s="325">
        <v>73</v>
      </c>
      <c r="Q3030" s="325">
        <v>53.7</v>
      </c>
    </row>
    <row r="3031" spans="1:17" x14ac:dyDescent="0.25">
      <c r="A3031" s="325">
        <v>201718</v>
      </c>
      <c r="B3031" s="325" t="s">
        <v>144</v>
      </c>
      <c r="C3031" s="325" t="s">
        <v>123</v>
      </c>
      <c r="D3031" s="325" t="s">
        <v>38</v>
      </c>
      <c r="E3031" s="325" t="s">
        <v>142</v>
      </c>
      <c r="F3031" s="325" t="s">
        <v>143</v>
      </c>
      <c r="G3031" s="325">
        <v>310</v>
      </c>
      <c r="H3031" s="325" t="s">
        <v>411</v>
      </c>
      <c r="I3031" s="325" t="s">
        <v>412</v>
      </c>
      <c r="J3031" s="325" t="str">
        <f t="shared" si="94"/>
        <v>CharHarrowRoleQualified without casesRoleQualified without cases</v>
      </c>
      <c r="K3031" s="325" t="s">
        <v>486</v>
      </c>
      <c r="L3031" s="325" t="s">
        <v>492</v>
      </c>
      <c r="M3031" s="325" t="str">
        <f t="shared" si="95"/>
        <v>RoleQualified without cases</v>
      </c>
      <c r="N3031" s="325">
        <v>19.7</v>
      </c>
      <c r="O3031" s="325">
        <v>15.2</v>
      </c>
      <c r="P3031" s="325">
        <v>23</v>
      </c>
      <c r="Q3031" s="325">
        <v>16.899999999999999</v>
      </c>
    </row>
    <row r="3032" spans="1:17" x14ac:dyDescent="0.25">
      <c r="A3032" s="325">
        <v>201718</v>
      </c>
      <c r="B3032" s="325" t="s">
        <v>144</v>
      </c>
      <c r="C3032" s="325" t="s">
        <v>123</v>
      </c>
      <c r="D3032" s="325" t="s">
        <v>38</v>
      </c>
      <c r="E3032" s="325" t="s">
        <v>142</v>
      </c>
      <c r="F3032" s="325" t="s">
        <v>143</v>
      </c>
      <c r="G3032" s="325">
        <v>311</v>
      </c>
      <c r="H3032" s="325" t="s">
        <v>413</v>
      </c>
      <c r="I3032" s="325" t="s">
        <v>414</v>
      </c>
      <c r="J3032" s="325" t="str">
        <f t="shared" si="94"/>
        <v>CharHaveringRoleSenior managerRoleSenior manager</v>
      </c>
      <c r="K3032" s="325" t="s">
        <v>486</v>
      </c>
      <c r="L3032" s="325" t="s">
        <v>487</v>
      </c>
      <c r="M3032" s="325" t="str">
        <f t="shared" si="95"/>
        <v>RoleSenior manager</v>
      </c>
      <c r="N3032" s="325">
        <v>1</v>
      </c>
      <c r="O3032" s="325">
        <v>1</v>
      </c>
      <c r="P3032" s="325">
        <v>1</v>
      </c>
      <c r="Q3032" s="325">
        <v>0.9</v>
      </c>
    </row>
    <row r="3033" spans="1:17" x14ac:dyDescent="0.25">
      <c r="A3033" s="325">
        <v>201718</v>
      </c>
      <c r="B3033" s="325" t="s">
        <v>144</v>
      </c>
      <c r="C3033" s="325" t="s">
        <v>123</v>
      </c>
      <c r="D3033" s="325" t="s">
        <v>38</v>
      </c>
      <c r="E3033" s="325" t="s">
        <v>142</v>
      </c>
      <c r="F3033" s="325" t="s">
        <v>143</v>
      </c>
      <c r="G3033" s="325">
        <v>311</v>
      </c>
      <c r="H3033" s="325" t="s">
        <v>413</v>
      </c>
      <c r="I3033" s="325" t="s">
        <v>414</v>
      </c>
      <c r="J3033" s="325" t="str">
        <f t="shared" si="94"/>
        <v>CharHaveringRoleSenior practitionerRoleSenior practitioner</v>
      </c>
      <c r="K3033" s="325" t="s">
        <v>486</v>
      </c>
      <c r="L3033" s="325" t="s">
        <v>488</v>
      </c>
      <c r="M3033" s="325" t="str">
        <f t="shared" si="95"/>
        <v>RoleSenior practitioner</v>
      </c>
      <c r="N3033" s="325">
        <v>24</v>
      </c>
      <c r="O3033" s="325">
        <v>23.1</v>
      </c>
      <c r="P3033" s="325">
        <v>25</v>
      </c>
      <c r="Q3033" s="325">
        <v>23.4</v>
      </c>
    </row>
    <row r="3034" spans="1:17" x14ac:dyDescent="0.25">
      <c r="A3034" s="325">
        <v>201718</v>
      </c>
      <c r="B3034" s="325" t="s">
        <v>144</v>
      </c>
      <c r="C3034" s="325" t="s">
        <v>123</v>
      </c>
      <c r="D3034" s="325" t="s">
        <v>38</v>
      </c>
      <c r="E3034" s="325" t="s">
        <v>142</v>
      </c>
      <c r="F3034" s="325" t="s">
        <v>143</v>
      </c>
      <c r="G3034" s="325">
        <v>311</v>
      </c>
      <c r="H3034" s="325" t="s">
        <v>413</v>
      </c>
      <c r="I3034" s="325" t="s">
        <v>414</v>
      </c>
      <c r="J3034" s="325" t="str">
        <f t="shared" si="94"/>
        <v>CharHaveringRoleMiddle managerRoleMiddle manager</v>
      </c>
      <c r="K3034" s="325" t="s">
        <v>486</v>
      </c>
      <c r="L3034" s="325" t="s">
        <v>489</v>
      </c>
      <c r="M3034" s="325" t="str">
        <f t="shared" si="95"/>
        <v>RoleMiddle manager</v>
      </c>
      <c r="N3034" s="325">
        <v>5</v>
      </c>
      <c r="O3034" s="325">
        <v>4.8</v>
      </c>
      <c r="P3034" s="325">
        <v>5</v>
      </c>
      <c r="Q3034" s="325">
        <v>4.7</v>
      </c>
    </row>
    <row r="3035" spans="1:17" x14ac:dyDescent="0.25">
      <c r="A3035" s="325">
        <v>201718</v>
      </c>
      <c r="B3035" s="325" t="s">
        <v>144</v>
      </c>
      <c r="C3035" s="325" t="s">
        <v>123</v>
      </c>
      <c r="D3035" s="325" t="s">
        <v>38</v>
      </c>
      <c r="E3035" s="325" t="s">
        <v>142</v>
      </c>
      <c r="F3035" s="325" t="s">
        <v>143</v>
      </c>
      <c r="G3035" s="325">
        <v>311</v>
      </c>
      <c r="H3035" s="325" t="s">
        <v>413</v>
      </c>
      <c r="I3035" s="325" t="s">
        <v>414</v>
      </c>
      <c r="J3035" s="325" t="str">
        <f t="shared" si="94"/>
        <v>CharHaveringRoleFirst line managerRoleFirst line manager</v>
      </c>
      <c r="K3035" s="325" t="s">
        <v>486</v>
      </c>
      <c r="L3035" s="325" t="s">
        <v>490</v>
      </c>
      <c r="M3035" s="325" t="str">
        <f t="shared" si="95"/>
        <v>RoleFirst line manager</v>
      </c>
      <c r="N3035" s="325">
        <v>12</v>
      </c>
      <c r="O3035" s="325">
        <v>11.6</v>
      </c>
      <c r="P3035" s="325">
        <v>12</v>
      </c>
      <c r="Q3035" s="325">
        <v>11.2</v>
      </c>
    </row>
    <row r="3036" spans="1:17" x14ac:dyDescent="0.25">
      <c r="A3036" s="325">
        <v>201718</v>
      </c>
      <c r="B3036" s="325" t="s">
        <v>144</v>
      </c>
      <c r="C3036" s="325" t="s">
        <v>123</v>
      </c>
      <c r="D3036" s="325" t="s">
        <v>38</v>
      </c>
      <c r="E3036" s="325" t="s">
        <v>142</v>
      </c>
      <c r="F3036" s="325" t="s">
        <v>143</v>
      </c>
      <c r="G3036" s="325">
        <v>311</v>
      </c>
      <c r="H3036" s="325" t="s">
        <v>413</v>
      </c>
      <c r="I3036" s="325" t="s">
        <v>414</v>
      </c>
      <c r="J3036" s="325" t="str">
        <f t="shared" si="94"/>
        <v>CharHaveringRoleCase holderRoleCase holder</v>
      </c>
      <c r="K3036" s="325" t="s">
        <v>486</v>
      </c>
      <c r="L3036" s="325" t="s">
        <v>491</v>
      </c>
      <c r="M3036" s="325" t="str">
        <f t="shared" si="95"/>
        <v>RoleCase holder</v>
      </c>
      <c r="N3036" s="325">
        <v>38</v>
      </c>
      <c r="O3036" s="325">
        <v>36.6</v>
      </c>
      <c r="P3036" s="325">
        <v>38</v>
      </c>
      <c r="Q3036" s="325">
        <v>35.5</v>
      </c>
    </row>
    <row r="3037" spans="1:17" x14ac:dyDescent="0.25">
      <c r="A3037" s="325">
        <v>201718</v>
      </c>
      <c r="B3037" s="325" t="s">
        <v>144</v>
      </c>
      <c r="C3037" s="325" t="s">
        <v>123</v>
      </c>
      <c r="D3037" s="325" t="s">
        <v>38</v>
      </c>
      <c r="E3037" s="325" t="s">
        <v>142</v>
      </c>
      <c r="F3037" s="325" t="s">
        <v>143</v>
      </c>
      <c r="G3037" s="325">
        <v>311</v>
      </c>
      <c r="H3037" s="325" t="s">
        <v>413</v>
      </c>
      <c r="I3037" s="325" t="s">
        <v>414</v>
      </c>
      <c r="J3037" s="325" t="str">
        <f t="shared" si="94"/>
        <v>CharHaveringRoleQualified without casesRoleQualified without cases</v>
      </c>
      <c r="K3037" s="325" t="s">
        <v>486</v>
      </c>
      <c r="L3037" s="325" t="s">
        <v>492</v>
      </c>
      <c r="M3037" s="325" t="str">
        <f t="shared" si="95"/>
        <v>RoleQualified without cases</v>
      </c>
      <c r="N3037" s="325">
        <v>23.8</v>
      </c>
      <c r="O3037" s="325">
        <v>22.9</v>
      </c>
      <c r="P3037" s="325">
        <v>26</v>
      </c>
      <c r="Q3037" s="325">
        <v>24.3</v>
      </c>
    </row>
    <row r="3038" spans="1:17" x14ac:dyDescent="0.25">
      <c r="A3038" s="325">
        <v>201718</v>
      </c>
      <c r="B3038" s="325" t="s">
        <v>144</v>
      </c>
      <c r="C3038" s="325" t="s">
        <v>123</v>
      </c>
      <c r="D3038" s="325" t="s">
        <v>38</v>
      </c>
      <c r="E3038" s="325" t="s">
        <v>142</v>
      </c>
      <c r="F3038" s="325" t="s">
        <v>143</v>
      </c>
      <c r="G3038" s="325">
        <v>312</v>
      </c>
      <c r="H3038" s="325" t="s">
        <v>415</v>
      </c>
      <c r="I3038" s="325" t="s">
        <v>416</v>
      </c>
      <c r="J3038" s="325" t="str">
        <f t="shared" si="94"/>
        <v>CharHillingdonRoleSenior managerRoleSenior manager</v>
      </c>
      <c r="K3038" s="325" t="s">
        <v>486</v>
      </c>
      <c r="L3038" s="325" t="s">
        <v>487</v>
      </c>
      <c r="M3038" s="325" t="str">
        <f t="shared" si="95"/>
        <v>RoleSenior manager</v>
      </c>
      <c r="N3038" s="325">
        <v>1</v>
      </c>
      <c r="O3038" s="325">
        <v>0.8</v>
      </c>
      <c r="P3038" s="325">
        <v>1</v>
      </c>
      <c r="Q3038" s="325">
        <v>0.8</v>
      </c>
    </row>
    <row r="3039" spans="1:17" x14ac:dyDescent="0.25">
      <c r="A3039" s="325">
        <v>201718</v>
      </c>
      <c r="B3039" s="325" t="s">
        <v>144</v>
      </c>
      <c r="C3039" s="325" t="s">
        <v>123</v>
      </c>
      <c r="D3039" s="325" t="s">
        <v>38</v>
      </c>
      <c r="E3039" s="325" t="s">
        <v>142</v>
      </c>
      <c r="F3039" s="325" t="s">
        <v>143</v>
      </c>
      <c r="G3039" s="325">
        <v>312</v>
      </c>
      <c r="H3039" s="325" t="s">
        <v>415</v>
      </c>
      <c r="I3039" s="325" t="s">
        <v>416</v>
      </c>
      <c r="J3039" s="325" t="str">
        <f t="shared" si="94"/>
        <v>CharHillingdonRoleSenior practitionerRoleSenior practitioner</v>
      </c>
      <c r="K3039" s="325" t="s">
        <v>486</v>
      </c>
      <c r="L3039" s="325" t="s">
        <v>488</v>
      </c>
      <c r="M3039" s="325" t="str">
        <f t="shared" si="95"/>
        <v>RoleSenior practitioner</v>
      </c>
      <c r="N3039" s="325">
        <v>59.7</v>
      </c>
      <c r="O3039" s="325">
        <v>47.9</v>
      </c>
      <c r="P3039" s="325">
        <v>62</v>
      </c>
      <c r="Q3039" s="325">
        <v>48.8</v>
      </c>
    </row>
    <row r="3040" spans="1:17" x14ac:dyDescent="0.25">
      <c r="A3040" s="325">
        <v>201718</v>
      </c>
      <c r="B3040" s="325" t="s">
        <v>144</v>
      </c>
      <c r="C3040" s="325" t="s">
        <v>123</v>
      </c>
      <c r="D3040" s="325" t="s">
        <v>38</v>
      </c>
      <c r="E3040" s="325" t="s">
        <v>142</v>
      </c>
      <c r="F3040" s="325" t="s">
        <v>143</v>
      </c>
      <c r="G3040" s="325">
        <v>312</v>
      </c>
      <c r="H3040" s="325" t="s">
        <v>415</v>
      </c>
      <c r="I3040" s="325" t="s">
        <v>416</v>
      </c>
      <c r="J3040" s="325" t="str">
        <f t="shared" si="94"/>
        <v>CharHillingdonRoleMiddle managerRoleMiddle manager</v>
      </c>
      <c r="K3040" s="325" t="s">
        <v>486</v>
      </c>
      <c r="L3040" s="325" t="s">
        <v>489</v>
      </c>
      <c r="M3040" s="325" t="str">
        <f t="shared" si="95"/>
        <v>RoleMiddle manager</v>
      </c>
      <c r="N3040" s="325">
        <v>9</v>
      </c>
      <c r="O3040" s="325">
        <v>7.2</v>
      </c>
      <c r="P3040" s="325">
        <v>9</v>
      </c>
      <c r="Q3040" s="325">
        <v>7.1</v>
      </c>
    </row>
    <row r="3041" spans="1:17" x14ac:dyDescent="0.25">
      <c r="A3041" s="325">
        <v>201718</v>
      </c>
      <c r="B3041" s="325" t="s">
        <v>144</v>
      </c>
      <c r="C3041" s="325" t="s">
        <v>123</v>
      </c>
      <c r="D3041" s="325" t="s">
        <v>38</v>
      </c>
      <c r="E3041" s="325" t="s">
        <v>142</v>
      </c>
      <c r="F3041" s="325" t="s">
        <v>143</v>
      </c>
      <c r="G3041" s="325">
        <v>312</v>
      </c>
      <c r="H3041" s="325" t="s">
        <v>415</v>
      </c>
      <c r="I3041" s="325" t="s">
        <v>416</v>
      </c>
      <c r="J3041" s="325" t="str">
        <f t="shared" si="94"/>
        <v>CharHillingdonRoleFirst line managerRoleFirst line manager</v>
      </c>
      <c r="K3041" s="325" t="s">
        <v>486</v>
      </c>
      <c r="L3041" s="325" t="s">
        <v>490</v>
      </c>
      <c r="M3041" s="325" t="str">
        <f t="shared" si="95"/>
        <v>RoleFirst line manager</v>
      </c>
      <c r="N3041" s="325">
        <v>21</v>
      </c>
      <c r="O3041" s="325">
        <v>16.8</v>
      </c>
      <c r="P3041" s="325">
        <v>21</v>
      </c>
      <c r="Q3041" s="325">
        <v>16.5</v>
      </c>
    </row>
    <row r="3042" spans="1:17" x14ac:dyDescent="0.25">
      <c r="A3042" s="325">
        <v>201718</v>
      </c>
      <c r="B3042" s="325" t="s">
        <v>144</v>
      </c>
      <c r="C3042" s="325" t="s">
        <v>123</v>
      </c>
      <c r="D3042" s="325" t="s">
        <v>38</v>
      </c>
      <c r="E3042" s="325" t="s">
        <v>142</v>
      </c>
      <c r="F3042" s="325" t="s">
        <v>143</v>
      </c>
      <c r="G3042" s="325">
        <v>312</v>
      </c>
      <c r="H3042" s="325" t="s">
        <v>415</v>
      </c>
      <c r="I3042" s="325" t="s">
        <v>416</v>
      </c>
      <c r="J3042" s="325" t="str">
        <f t="shared" si="94"/>
        <v>CharHillingdonRoleCase holderRoleCase holder</v>
      </c>
      <c r="K3042" s="325" t="s">
        <v>486</v>
      </c>
      <c r="L3042" s="325" t="s">
        <v>491</v>
      </c>
      <c r="M3042" s="325" t="str">
        <f t="shared" si="95"/>
        <v>RoleCase holder</v>
      </c>
      <c r="N3042" s="325">
        <v>29</v>
      </c>
      <c r="O3042" s="325">
        <v>23.2</v>
      </c>
      <c r="P3042" s="325">
        <v>29</v>
      </c>
      <c r="Q3042" s="325">
        <v>22.8</v>
      </c>
    </row>
    <row r="3043" spans="1:17" x14ac:dyDescent="0.25">
      <c r="A3043" s="325">
        <v>201718</v>
      </c>
      <c r="B3043" s="325" t="s">
        <v>144</v>
      </c>
      <c r="C3043" s="325" t="s">
        <v>123</v>
      </c>
      <c r="D3043" s="325" t="s">
        <v>38</v>
      </c>
      <c r="E3043" s="325" t="s">
        <v>142</v>
      </c>
      <c r="F3043" s="325" t="s">
        <v>143</v>
      </c>
      <c r="G3043" s="325">
        <v>312</v>
      </c>
      <c r="H3043" s="325" t="s">
        <v>415</v>
      </c>
      <c r="I3043" s="325" t="s">
        <v>416</v>
      </c>
      <c r="J3043" s="325" t="str">
        <f t="shared" si="94"/>
        <v>CharHillingdonRoleQualified without casesRoleQualified without cases</v>
      </c>
      <c r="K3043" s="325" t="s">
        <v>486</v>
      </c>
      <c r="L3043" s="325" t="s">
        <v>492</v>
      </c>
      <c r="M3043" s="325" t="str">
        <f t="shared" si="95"/>
        <v>RoleQualified without cases</v>
      </c>
      <c r="N3043" s="325">
        <v>5</v>
      </c>
      <c r="O3043" s="325">
        <v>4</v>
      </c>
      <c r="P3043" s="325">
        <v>5</v>
      </c>
      <c r="Q3043" s="325">
        <v>3.9</v>
      </c>
    </row>
    <row r="3044" spans="1:17" x14ac:dyDescent="0.25">
      <c r="A3044" s="325">
        <v>201718</v>
      </c>
      <c r="B3044" s="325" t="s">
        <v>144</v>
      </c>
      <c r="C3044" s="325" t="s">
        <v>123</v>
      </c>
      <c r="D3044" s="325" t="s">
        <v>38</v>
      </c>
      <c r="E3044" s="325" t="s">
        <v>142</v>
      </c>
      <c r="F3044" s="325" t="s">
        <v>143</v>
      </c>
      <c r="G3044" s="325">
        <v>313</v>
      </c>
      <c r="H3044" s="325" t="s">
        <v>417</v>
      </c>
      <c r="I3044" s="325" t="s">
        <v>418</v>
      </c>
      <c r="J3044" s="325" t="str">
        <f t="shared" si="94"/>
        <v>CharHounslowRoleSenior managerRoleSenior manager</v>
      </c>
      <c r="K3044" s="325" t="s">
        <v>486</v>
      </c>
      <c r="L3044" s="325" t="s">
        <v>487</v>
      </c>
      <c r="M3044" s="325" t="str">
        <f t="shared" si="95"/>
        <v>RoleSenior manager</v>
      </c>
      <c r="N3044" s="325">
        <v>7</v>
      </c>
      <c r="O3044" s="325">
        <v>4.3</v>
      </c>
      <c r="P3044" s="325">
        <v>7</v>
      </c>
      <c r="Q3044" s="325">
        <v>4.2</v>
      </c>
    </row>
    <row r="3045" spans="1:17" x14ac:dyDescent="0.25">
      <c r="A3045" s="325">
        <v>201718</v>
      </c>
      <c r="B3045" s="325" t="s">
        <v>144</v>
      </c>
      <c r="C3045" s="325" t="s">
        <v>123</v>
      </c>
      <c r="D3045" s="325" t="s">
        <v>38</v>
      </c>
      <c r="E3045" s="325" t="s">
        <v>142</v>
      </c>
      <c r="F3045" s="325" t="s">
        <v>143</v>
      </c>
      <c r="G3045" s="325">
        <v>313</v>
      </c>
      <c r="H3045" s="325" t="s">
        <v>417</v>
      </c>
      <c r="I3045" s="325" t="s">
        <v>418</v>
      </c>
      <c r="J3045" s="325" t="str">
        <f t="shared" si="94"/>
        <v>CharHounslowRoleSenior practitionerRoleSenior practitioner</v>
      </c>
      <c r="K3045" s="325" t="s">
        <v>486</v>
      </c>
      <c r="L3045" s="325" t="s">
        <v>488</v>
      </c>
      <c r="M3045" s="325" t="str">
        <f t="shared" si="95"/>
        <v>RoleSenior practitioner</v>
      </c>
      <c r="N3045" s="325">
        <v>36.200000000000003</v>
      </c>
      <c r="O3045" s="325">
        <v>22.3</v>
      </c>
      <c r="P3045" s="325">
        <v>37</v>
      </c>
      <c r="Q3045" s="325">
        <v>22.4</v>
      </c>
    </row>
    <row r="3046" spans="1:17" x14ac:dyDescent="0.25">
      <c r="A3046" s="325">
        <v>201718</v>
      </c>
      <c r="B3046" s="325" t="s">
        <v>144</v>
      </c>
      <c r="C3046" s="325" t="s">
        <v>123</v>
      </c>
      <c r="D3046" s="325" t="s">
        <v>38</v>
      </c>
      <c r="E3046" s="325" t="s">
        <v>142</v>
      </c>
      <c r="F3046" s="325" t="s">
        <v>143</v>
      </c>
      <c r="G3046" s="325">
        <v>313</v>
      </c>
      <c r="H3046" s="325" t="s">
        <v>417</v>
      </c>
      <c r="I3046" s="325" t="s">
        <v>418</v>
      </c>
      <c r="J3046" s="325" t="str">
        <f t="shared" si="94"/>
        <v>CharHounslowRoleMiddle managerRoleMiddle manager</v>
      </c>
      <c r="K3046" s="325" t="s">
        <v>486</v>
      </c>
      <c r="L3046" s="325" t="s">
        <v>489</v>
      </c>
      <c r="M3046" s="325" t="str">
        <f t="shared" si="95"/>
        <v>RoleMiddle manager</v>
      </c>
      <c r="N3046" s="325">
        <v>0</v>
      </c>
      <c r="O3046" s="325">
        <v>0</v>
      </c>
      <c r="P3046" s="325">
        <v>0</v>
      </c>
      <c r="Q3046" s="325">
        <v>0</v>
      </c>
    </row>
    <row r="3047" spans="1:17" x14ac:dyDescent="0.25">
      <c r="A3047" s="325">
        <v>201718</v>
      </c>
      <c r="B3047" s="325" t="s">
        <v>144</v>
      </c>
      <c r="C3047" s="325" t="s">
        <v>123</v>
      </c>
      <c r="D3047" s="325" t="s">
        <v>38</v>
      </c>
      <c r="E3047" s="325" t="s">
        <v>142</v>
      </c>
      <c r="F3047" s="325" t="s">
        <v>143</v>
      </c>
      <c r="G3047" s="325">
        <v>313</v>
      </c>
      <c r="H3047" s="325" t="s">
        <v>417</v>
      </c>
      <c r="I3047" s="325" t="s">
        <v>418</v>
      </c>
      <c r="J3047" s="325" t="str">
        <f t="shared" si="94"/>
        <v>CharHounslowRoleFirst line managerRoleFirst line manager</v>
      </c>
      <c r="K3047" s="325" t="s">
        <v>486</v>
      </c>
      <c r="L3047" s="325" t="s">
        <v>490</v>
      </c>
      <c r="M3047" s="325" t="str">
        <f t="shared" si="95"/>
        <v>RoleFirst line manager</v>
      </c>
      <c r="N3047" s="325">
        <v>13</v>
      </c>
      <c r="O3047" s="325">
        <v>8</v>
      </c>
      <c r="P3047" s="325">
        <v>13</v>
      </c>
      <c r="Q3047" s="325">
        <v>7.9</v>
      </c>
    </row>
    <row r="3048" spans="1:17" x14ac:dyDescent="0.25">
      <c r="A3048" s="325">
        <v>201718</v>
      </c>
      <c r="B3048" s="325" t="s">
        <v>144</v>
      </c>
      <c r="C3048" s="325" t="s">
        <v>123</v>
      </c>
      <c r="D3048" s="325" t="s">
        <v>38</v>
      </c>
      <c r="E3048" s="325" t="s">
        <v>142</v>
      </c>
      <c r="F3048" s="325" t="s">
        <v>143</v>
      </c>
      <c r="G3048" s="325">
        <v>313</v>
      </c>
      <c r="H3048" s="325" t="s">
        <v>417</v>
      </c>
      <c r="I3048" s="325" t="s">
        <v>418</v>
      </c>
      <c r="J3048" s="325" t="str">
        <f t="shared" si="94"/>
        <v>CharHounslowRoleCase holderRoleCase holder</v>
      </c>
      <c r="K3048" s="325" t="s">
        <v>486</v>
      </c>
      <c r="L3048" s="325" t="s">
        <v>491</v>
      </c>
      <c r="M3048" s="325" t="str">
        <f t="shared" si="95"/>
        <v>RoleCase holder</v>
      </c>
      <c r="N3048" s="325">
        <v>68</v>
      </c>
      <c r="O3048" s="325">
        <v>42</v>
      </c>
      <c r="P3048" s="325">
        <v>69</v>
      </c>
      <c r="Q3048" s="325">
        <v>41.8</v>
      </c>
    </row>
    <row r="3049" spans="1:17" x14ac:dyDescent="0.25">
      <c r="A3049" s="325">
        <v>201718</v>
      </c>
      <c r="B3049" s="325" t="s">
        <v>144</v>
      </c>
      <c r="C3049" s="325" t="s">
        <v>123</v>
      </c>
      <c r="D3049" s="325" t="s">
        <v>38</v>
      </c>
      <c r="E3049" s="325" t="s">
        <v>142</v>
      </c>
      <c r="F3049" s="325" t="s">
        <v>143</v>
      </c>
      <c r="G3049" s="325">
        <v>313</v>
      </c>
      <c r="H3049" s="325" t="s">
        <v>417</v>
      </c>
      <c r="I3049" s="325" t="s">
        <v>418</v>
      </c>
      <c r="J3049" s="325" t="str">
        <f t="shared" si="94"/>
        <v>CharHounslowRoleQualified without casesRoleQualified without cases</v>
      </c>
      <c r="K3049" s="325" t="s">
        <v>486</v>
      </c>
      <c r="L3049" s="325" t="s">
        <v>492</v>
      </c>
      <c r="M3049" s="325" t="str">
        <f t="shared" si="95"/>
        <v>RoleQualified without cases</v>
      </c>
      <c r="N3049" s="325">
        <v>37.799999999999997</v>
      </c>
      <c r="O3049" s="325">
        <v>23.3</v>
      </c>
      <c r="P3049" s="325">
        <v>39</v>
      </c>
      <c r="Q3049" s="325">
        <v>23.6</v>
      </c>
    </row>
    <row r="3050" spans="1:17" x14ac:dyDescent="0.25">
      <c r="A3050" s="325">
        <v>201718</v>
      </c>
      <c r="B3050" s="325" t="s">
        <v>144</v>
      </c>
      <c r="C3050" s="325" t="s">
        <v>123</v>
      </c>
      <c r="D3050" s="325" t="s">
        <v>38</v>
      </c>
      <c r="E3050" s="325" t="s">
        <v>142</v>
      </c>
      <c r="F3050" s="325" t="s">
        <v>143</v>
      </c>
      <c r="G3050" s="325">
        <v>314</v>
      </c>
      <c r="H3050" s="325" t="s">
        <v>419</v>
      </c>
      <c r="I3050" s="325" t="s">
        <v>420</v>
      </c>
      <c r="J3050" s="325" t="str">
        <f t="shared" si="94"/>
        <v>CharKingston upon ThamesRoleSenior managerRoleSenior manager</v>
      </c>
      <c r="K3050" s="325" t="s">
        <v>486</v>
      </c>
      <c r="L3050" s="325" t="s">
        <v>487</v>
      </c>
      <c r="M3050" s="325" t="str">
        <f t="shared" si="95"/>
        <v>RoleSenior manager</v>
      </c>
      <c r="N3050" s="325">
        <v>3</v>
      </c>
      <c r="O3050" s="325">
        <v>2.2999999999999998</v>
      </c>
      <c r="P3050" s="325">
        <v>3</v>
      </c>
      <c r="Q3050" s="325">
        <v>2.2999999999999998</v>
      </c>
    </row>
    <row r="3051" spans="1:17" x14ac:dyDescent="0.25">
      <c r="A3051" s="325">
        <v>201718</v>
      </c>
      <c r="B3051" s="325" t="s">
        <v>144</v>
      </c>
      <c r="C3051" s="325" t="s">
        <v>123</v>
      </c>
      <c r="D3051" s="325" t="s">
        <v>38</v>
      </c>
      <c r="E3051" s="325" t="s">
        <v>142</v>
      </c>
      <c r="F3051" s="325" t="s">
        <v>143</v>
      </c>
      <c r="G3051" s="325">
        <v>314</v>
      </c>
      <c r="H3051" s="325" t="s">
        <v>419</v>
      </c>
      <c r="I3051" s="325" t="s">
        <v>420</v>
      </c>
      <c r="J3051" s="325" t="str">
        <f t="shared" si="94"/>
        <v>CharKingston upon ThamesRoleSenior practitionerRoleSenior practitioner</v>
      </c>
      <c r="K3051" s="325" t="s">
        <v>486</v>
      </c>
      <c r="L3051" s="325" t="s">
        <v>488</v>
      </c>
      <c r="M3051" s="325" t="str">
        <f t="shared" si="95"/>
        <v>RoleSenior practitioner</v>
      </c>
      <c r="N3051" s="325">
        <v>3.8</v>
      </c>
      <c r="O3051" s="325">
        <v>3</v>
      </c>
      <c r="P3051" s="325">
        <v>4</v>
      </c>
      <c r="Q3051" s="325">
        <v>3.1</v>
      </c>
    </row>
    <row r="3052" spans="1:17" x14ac:dyDescent="0.25">
      <c r="A3052" s="325">
        <v>201718</v>
      </c>
      <c r="B3052" s="325" t="s">
        <v>144</v>
      </c>
      <c r="C3052" s="325" t="s">
        <v>123</v>
      </c>
      <c r="D3052" s="325" t="s">
        <v>38</v>
      </c>
      <c r="E3052" s="325" t="s">
        <v>142</v>
      </c>
      <c r="F3052" s="325" t="s">
        <v>143</v>
      </c>
      <c r="G3052" s="325">
        <v>314</v>
      </c>
      <c r="H3052" s="325" t="s">
        <v>419</v>
      </c>
      <c r="I3052" s="325" t="s">
        <v>420</v>
      </c>
      <c r="J3052" s="325" t="str">
        <f t="shared" si="94"/>
        <v>CharKingston upon ThamesRoleMiddle managerRoleMiddle manager</v>
      </c>
      <c r="K3052" s="325" t="s">
        <v>486</v>
      </c>
      <c r="L3052" s="325" t="s">
        <v>489</v>
      </c>
      <c r="M3052" s="325" t="str">
        <f t="shared" si="95"/>
        <v>RoleMiddle manager</v>
      </c>
      <c r="N3052" s="325">
        <v>14.8</v>
      </c>
      <c r="O3052" s="325">
        <v>11.6</v>
      </c>
      <c r="P3052" s="325">
        <v>14</v>
      </c>
      <c r="Q3052" s="325">
        <v>10.9</v>
      </c>
    </row>
    <row r="3053" spans="1:17" x14ac:dyDescent="0.25">
      <c r="A3053" s="325">
        <v>201718</v>
      </c>
      <c r="B3053" s="325" t="s">
        <v>144</v>
      </c>
      <c r="C3053" s="325" t="s">
        <v>123</v>
      </c>
      <c r="D3053" s="325" t="s">
        <v>38</v>
      </c>
      <c r="E3053" s="325" t="s">
        <v>142</v>
      </c>
      <c r="F3053" s="325" t="s">
        <v>143</v>
      </c>
      <c r="G3053" s="325">
        <v>314</v>
      </c>
      <c r="H3053" s="325" t="s">
        <v>419</v>
      </c>
      <c r="I3053" s="325" t="s">
        <v>420</v>
      </c>
      <c r="J3053" s="325" t="str">
        <f t="shared" si="94"/>
        <v>CharKingston upon ThamesRoleFirst line managerRoleFirst line manager</v>
      </c>
      <c r="K3053" s="325" t="s">
        <v>486</v>
      </c>
      <c r="L3053" s="325" t="s">
        <v>490</v>
      </c>
      <c r="M3053" s="325" t="str">
        <f t="shared" si="95"/>
        <v>RoleFirst line manager</v>
      </c>
      <c r="N3053" s="325">
        <v>18</v>
      </c>
      <c r="O3053" s="325">
        <v>14.1</v>
      </c>
      <c r="P3053" s="325">
        <v>17</v>
      </c>
      <c r="Q3053" s="325">
        <v>13.2</v>
      </c>
    </row>
    <row r="3054" spans="1:17" x14ac:dyDescent="0.25">
      <c r="A3054" s="325">
        <v>201718</v>
      </c>
      <c r="B3054" s="325" t="s">
        <v>144</v>
      </c>
      <c r="C3054" s="325" t="s">
        <v>123</v>
      </c>
      <c r="D3054" s="325" t="s">
        <v>38</v>
      </c>
      <c r="E3054" s="325" t="s">
        <v>142</v>
      </c>
      <c r="F3054" s="325" t="s">
        <v>143</v>
      </c>
      <c r="G3054" s="325">
        <v>314</v>
      </c>
      <c r="H3054" s="325" t="s">
        <v>419</v>
      </c>
      <c r="I3054" s="325" t="s">
        <v>420</v>
      </c>
      <c r="J3054" s="325" t="str">
        <f t="shared" si="94"/>
        <v>CharKingston upon ThamesRoleCase holderRoleCase holder</v>
      </c>
      <c r="K3054" s="325" t="s">
        <v>486</v>
      </c>
      <c r="L3054" s="325" t="s">
        <v>491</v>
      </c>
      <c r="M3054" s="325" t="str">
        <f t="shared" si="95"/>
        <v>RoleCase holder</v>
      </c>
      <c r="N3054" s="325">
        <v>86.1</v>
      </c>
      <c r="O3054" s="325">
        <v>67.400000000000006</v>
      </c>
      <c r="P3054" s="325">
        <v>89</v>
      </c>
      <c r="Q3054" s="325">
        <v>69</v>
      </c>
    </row>
    <row r="3055" spans="1:17" x14ac:dyDescent="0.25">
      <c r="A3055" s="325">
        <v>201718</v>
      </c>
      <c r="B3055" s="325" t="s">
        <v>144</v>
      </c>
      <c r="C3055" s="325" t="s">
        <v>123</v>
      </c>
      <c r="D3055" s="325" t="s">
        <v>38</v>
      </c>
      <c r="E3055" s="325" t="s">
        <v>142</v>
      </c>
      <c r="F3055" s="325" t="s">
        <v>143</v>
      </c>
      <c r="G3055" s="325">
        <v>314</v>
      </c>
      <c r="H3055" s="325" t="s">
        <v>419</v>
      </c>
      <c r="I3055" s="325" t="s">
        <v>420</v>
      </c>
      <c r="J3055" s="325" t="str">
        <f t="shared" si="94"/>
        <v>CharKingston upon ThamesRoleQualified without casesRoleQualified without cases</v>
      </c>
      <c r="K3055" s="325" t="s">
        <v>486</v>
      </c>
      <c r="L3055" s="325" t="s">
        <v>492</v>
      </c>
      <c r="M3055" s="325" t="str">
        <f t="shared" si="95"/>
        <v>RoleQualified without cases</v>
      </c>
      <c r="N3055" s="325">
        <v>2</v>
      </c>
      <c r="O3055" s="325">
        <v>1.6</v>
      </c>
      <c r="P3055" s="325">
        <v>2</v>
      </c>
      <c r="Q3055" s="325">
        <v>1.6</v>
      </c>
    </row>
    <row r="3056" spans="1:17" x14ac:dyDescent="0.25">
      <c r="A3056" s="325">
        <v>201718</v>
      </c>
      <c r="B3056" s="325" t="s">
        <v>144</v>
      </c>
      <c r="C3056" s="325" t="s">
        <v>123</v>
      </c>
      <c r="D3056" s="325" t="s">
        <v>38</v>
      </c>
      <c r="E3056" s="325" t="s">
        <v>142</v>
      </c>
      <c r="F3056" s="325" t="s">
        <v>143</v>
      </c>
      <c r="G3056" s="325">
        <v>315</v>
      </c>
      <c r="H3056" s="325" t="s">
        <v>421</v>
      </c>
      <c r="I3056" s="325" t="s">
        <v>422</v>
      </c>
      <c r="J3056" s="325" t="str">
        <f t="shared" si="94"/>
        <v>CharMertonRoleSenior managerRoleSenior manager</v>
      </c>
      <c r="K3056" s="325" t="s">
        <v>486</v>
      </c>
      <c r="L3056" s="325" t="s">
        <v>487</v>
      </c>
      <c r="M3056" s="325" t="str">
        <f t="shared" si="95"/>
        <v>RoleSenior manager</v>
      </c>
      <c r="N3056" s="325">
        <v>9</v>
      </c>
      <c r="O3056" s="325">
        <v>7.4</v>
      </c>
      <c r="P3056" s="325">
        <v>9</v>
      </c>
      <c r="Q3056" s="325">
        <v>7.1</v>
      </c>
    </row>
    <row r="3057" spans="1:17" x14ac:dyDescent="0.25">
      <c r="A3057" s="325">
        <v>201718</v>
      </c>
      <c r="B3057" s="325" t="s">
        <v>144</v>
      </c>
      <c r="C3057" s="325" t="s">
        <v>123</v>
      </c>
      <c r="D3057" s="325" t="s">
        <v>38</v>
      </c>
      <c r="E3057" s="325" t="s">
        <v>142</v>
      </c>
      <c r="F3057" s="325" t="s">
        <v>143</v>
      </c>
      <c r="G3057" s="325">
        <v>315</v>
      </c>
      <c r="H3057" s="325" t="s">
        <v>421</v>
      </c>
      <c r="I3057" s="325" t="s">
        <v>422</v>
      </c>
      <c r="J3057" s="325" t="str">
        <f t="shared" si="94"/>
        <v>CharMertonRoleSenior practitionerRoleSenior practitioner</v>
      </c>
      <c r="K3057" s="325" t="s">
        <v>486</v>
      </c>
      <c r="L3057" s="325" t="s">
        <v>488</v>
      </c>
      <c r="M3057" s="325" t="str">
        <f t="shared" si="95"/>
        <v>RoleSenior practitioner</v>
      </c>
      <c r="N3057" s="325">
        <v>8.5</v>
      </c>
      <c r="O3057" s="325">
        <v>7</v>
      </c>
      <c r="P3057" s="325">
        <v>10</v>
      </c>
      <c r="Q3057" s="325">
        <v>7.9</v>
      </c>
    </row>
    <row r="3058" spans="1:17" x14ac:dyDescent="0.25">
      <c r="A3058" s="325">
        <v>201718</v>
      </c>
      <c r="B3058" s="325" t="s">
        <v>144</v>
      </c>
      <c r="C3058" s="325" t="s">
        <v>123</v>
      </c>
      <c r="D3058" s="325" t="s">
        <v>38</v>
      </c>
      <c r="E3058" s="325" t="s">
        <v>142</v>
      </c>
      <c r="F3058" s="325" t="s">
        <v>143</v>
      </c>
      <c r="G3058" s="325">
        <v>315</v>
      </c>
      <c r="H3058" s="325" t="s">
        <v>421</v>
      </c>
      <c r="I3058" s="325" t="s">
        <v>422</v>
      </c>
      <c r="J3058" s="325" t="str">
        <f t="shared" si="94"/>
        <v>CharMertonRoleMiddle managerRoleMiddle manager</v>
      </c>
      <c r="K3058" s="325" t="s">
        <v>486</v>
      </c>
      <c r="L3058" s="325" t="s">
        <v>489</v>
      </c>
      <c r="M3058" s="325" t="str">
        <f t="shared" si="95"/>
        <v>RoleMiddle manager</v>
      </c>
      <c r="N3058" s="325">
        <v>17</v>
      </c>
      <c r="O3058" s="325">
        <v>14</v>
      </c>
      <c r="P3058" s="325">
        <v>17</v>
      </c>
      <c r="Q3058" s="325">
        <v>13.4</v>
      </c>
    </row>
    <row r="3059" spans="1:17" x14ac:dyDescent="0.25">
      <c r="A3059" s="325">
        <v>201718</v>
      </c>
      <c r="B3059" s="325" t="s">
        <v>144</v>
      </c>
      <c r="C3059" s="325" t="s">
        <v>123</v>
      </c>
      <c r="D3059" s="325" t="s">
        <v>38</v>
      </c>
      <c r="E3059" s="325" t="s">
        <v>142</v>
      </c>
      <c r="F3059" s="325" t="s">
        <v>143</v>
      </c>
      <c r="G3059" s="325">
        <v>315</v>
      </c>
      <c r="H3059" s="325" t="s">
        <v>421</v>
      </c>
      <c r="I3059" s="325" t="s">
        <v>422</v>
      </c>
      <c r="J3059" s="325" t="str">
        <f t="shared" si="94"/>
        <v>CharMertonRoleFirst line managerRoleFirst line manager</v>
      </c>
      <c r="K3059" s="325" t="s">
        <v>486</v>
      </c>
      <c r="L3059" s="325" t="s">
        <v>490</v>
      </c>
      <c r="M3059" s="325" t="str">
        <f t="shared" si="95"/>
        <v>RoleFirst line manager</v>
      </c>
      <c r="N3059" s="325">
        <v>13.4</v>
      </c>
      <c r="O3059" s="325">
        <v>11.1</v>
      </c>
      <c r="P3059" s="325">
        <v>14</v>
      </c>
      <c r="Q3059" s="325">
        <v>11</v>
      </c>
    </row>
    <row r="3060" spans="1:17" x14ac:dyDescent="0.25">
      <c r="A3060" s="325">
        <v>201718</v>
      </c>
      <c r="B3060" s="325" t="s">
        <v>144</v>
      </c>
      <c r="C3060" s="325" t="s">
        <v>123</v>
      </c>
      <c r="D3060" s="325" t="s">
        <v>38</v>
      </c>
      <c r="E3060" s="325" t="s">
        <v>142</v>
      </c>
      <c r="F3060" s="325" t="s">
        <v>143</v>
      </c>
      <c r="G3060" s="325">
        <v>315</v>
      </c>
      <c r="H3060" s="325" t="s">
        <v>421</v>
      </c>
      <c r="I3060" s="325" t="s">
        <v>422</v>
      </c>
      <c r="J3060" s="325" t="str">
        <f t="shared" si="94"/>
        <v>CharMertonRoleCase holderRoleCase holder</v>
      </c>
      <c r="K3060" s="325" t="s">
        <v>486</v>
      </c>
      <c r="L3060" s="325" t="s">
        <v>491</v>
      </c>
      <c r="M3060" s="325" t="str">
        <f t="shared" si="95"/>
        <v>RoleCase holder</v>
      </c>
      <c r="N3060" s="325">
        <v>66.900000000000006</v>
      </c>
      <c r="O3060" s="325">
        <v>55.2</v>
      </c>
      <c r="P3060" s="325">
        <v>70</v>
      </c>
      <c r="Q3060" s="325">
        <v>55.1</v>
      </c>
    </row>
    <row r="3061" spans="1:17" x14ac:dyDescent="0.25">
      <c r="A3061" s="325">
        <v>201718</v>
      </c>
      <c r="B3061" s="325" t="s">
        <v>144</v>
      </c>
      <c r="C3061" s="325" t="s">
        <v>123</v>
      </c>
      <c r="D3061" s="325" t="s">
        <v>38</v>
      </c>
      <c r="E3061" s="325" t="s">
        <v>142</v>
      </c>
      <c r="F3061" s="325" t="s">
        <v>143</v>
      </c>
      <c r="G3061" s="325">
        <v>315</v>
      </c>
      <c r="H3061" s="325" t="s">
        <v>421</v>
      </c>
      <c r="I3061" s="325" t="s">
        <v>422</v>
      </c>
      <c r="J3061" s="325" t="str">
        <f t="shared" si="94"/>
        <v>CharMertonRoleQualified without casesRoleQualified without cases</v>
      </c>
      <c r="K3061" s="325" t="s">
        <v>486</v>
      </c>
      <c r="L3061" s="325" t="s">
        <v>492</v>
      </c>
      <c r="M3061" s="325" t="str">
        <f t="shared" si="95"/>
        <v>RoleQualified without cases</v>
      </c>
      <c r="N3061" s="325">
        <v>6.4</v>
      </c>
      <c r="O3061" s="325">
        <v>5.3</v>
      </c>
      <c r="P3061" s="325">
        <v>7</v>
      </c>
      <c r="Q3061" s="325">
        <v>5.5</v>
      </c>
    </row>
    <row r="3062" spans="1:17" x14ac:dyDescent="0.25">
      <c r="A3062" s="325">
        <v>201718</v>
      </c>
      <c r="B3062" s="325" t="s">
        <v>144</v>
      </c>
      <c r="C3062" s="325" t="s">
        <v>123</v>
      </c>
      <c r="D3062" s="325" t="s">
        <v>38</v>
      </c>
      <c r="E3062" s="325" t="s">
        <v>142</v>
      </c>
      <c r="F3062" s="325" t="s">
        <v>143</v>
      </c>
      <c r="G3062" s="325">
        <v>317</v>
      </c>
      <c r="H3062" s="325" t="s">
        <v>423</v>
      </c>
      <c r="I3062" s="325" t="s">
        <v>424</v>
      </c>
      <c r="J3062" s="325" t="str">
        <f t="shared" si="94"/>
        <v>CharRedbridgeRoleSenior managerRoleSenior manager</v>
      </c>
      <c r="K3062" s="325" t="s">
        <v>486</v>
      </c>
      <c r="L3062" s="325" t="s">
        <v>487</v>
      </c>
      <c r="M3062" s="325" t="str">
        <f t="shared" si="95"/>
        <v>RoleSenior manager</v>
      </c>
      <c r="N3062" s="325">
        <v>1</v>
      </c>
      <c r="O3062" s="325">
        <v>0.7</v>
      </c>
      <c r="P3062" s="325">
        <v>1</v>
      </c>
      <c r="Q3062" s="325">
        <v>0.7</v>
      </c>
    </row>
    <row r="3063" spans="1:17" x14ac:dyDescent="0.25">
      <c r="A3063" s="325">
        <v>201718</v>
      </c>
      <c r="B3063" s="325" t="s">
        <v>144</v>
      </c>
      <c r="C3063" s="325" t="s">
        <v>123</v>
      </c>
      <c r="D3063" s="325" t="s">
        <v>38</v>
      </c>
      <c r="E3063" s="325" t="s">
        <v>142</v>
      </c>
      <c r="F3063" s="325" t="s">
        <v>143</v>
      </c>
      <c r="G3063" s="325">
        <v>317</v>
      </c>
      <c r="H3063" s="325" t="s">
        <v>423</v>
      </c>
      <c r="I3063" s="325" t="s">
        <v>424</v>
      </c>
      <c r="J3063" s="325" t="str">
        <f t="shared" si="94"/>
        <v>CharRedbridgeRoleSenior practitionerRoleSenior practitioner</v>
      </c>
      <c r="K3063" s="325" t="s">
        <v>486</v>
      </c>
      <c r="L3063" s="325" t="s">
        <v>488</v>
      </c>
      <c r="M3063" s="325" t="str">
        <f t="shared" si="95"/>
        <v>RoleSenior practitioner</v>
      </c>
      <c r="N3063" s="325">
        <v>30.6</v>
      </c>
      <c r="O3063" s="325">
        <v>21.7</v>
      </c>
      <c r="P3063" s="325">
        <v>34</v>
      </c>
      <c r="Q3063" s="325">
        <v>22.2</v>
      </c>
    </row>
    <row r="3064" spans="1:17" x14ac:dyDescent="0.25">
      <c r="A3064" s="325">
        <v>201718</v>
      </c>
      <c r="B3064" s="325" t="s">
        <v>144</v>
      </c>
      <c r="C3064" s="325" t="s">
        <v>123</v>
      </c>
      <c r="D3064" s="325" t="s">
        <v>38</v>
      </c>
      <c r="E3064" s="325" t="s">
        <v>142</v>
      </c>
      <c r="F3064" s="325" t="s">
        <v>143</v>
      </c>
      <c r="G3064" s="325">
        <v>317</v>
      </c>
      <c r="H3064" s="325" t="s">
        <v>423</v>
      </c>
      <c r="I3064" s="325" t="s">
        <v>424</v>
      </c>
      <c r="J3064" s="325" t="str">
        <f t="shared" si="94"/>
        <v>CharRedbridgeRoleMiddle managerRoleMiddle manager</v>
      </c>
      <c r="K3064" s="325" t="s">
        <v>486</v>
      </c>
      <c r="L3064" s="325" t="s">
        <v>489</v>
      </c>
      <c r="M3064" s="325" t="str">
        <f t="shared" si="95"/>
        <v>RoleMiddle manager</v>
      </c>
      <c r="N3064" s="325">
        <v>10</v>
      </c>
      <c r="O3064" s="325">
        <v>7.1</v>
      </c>
      <c r="P3064" s="325">
        <v>11</v>
      </c>
      <c r="Q3064" s="325">
        <v>7.2</v>
      </c>
    </row>
    <row r="3065" spans="1:17" x14ac:dyDescent="0.25">
      <c r="A3065" s="325">
        <v>201718</v>
      </c>
      <c r="B3065" s="325" t="s">
        <v>144</v>
      </c>
      <c r="C3065" s="325" t="s">
        <v>123</v>
      </c>
      <c r="D3065" s="325" t="s">
        <v>38</v>
      </c>
      <c r="E3065" s="325" t="s">
        <v>142</v>
      </c>
      <c r="F3065" s="325" t="s">
        <v>143</v>
      </c>
      <c r="G3065" s="325">
        <v>317</v>
      </c>
      <c r="H3065" s="325" t="s">
        <v>423</v>
      </c>
      <c r="I3065" s="325" t="s">
        <v>424</v>
      </c>
      <c r="J3065" s="325" t="str">
        <f t="shared" si="94"/>
        <v>CharRedbridgeRoleFirst line managerRoleFirst line manager</v>
      </c>
      <c r="K3065" s="325" t="s">
        <v>486</v>
      </c>
      <c r="L3065" s="325" t="s">
        <v>490</v>
      </c>
      <c r="M3065" s="325" t="str">
        <f t="shared" si="95"/>
        <v>RoleFirst line manager</v>
      </c>
      <c r="N3065" s="325">
        <v>8</v>
      </c>
      <c r="O3065" s="325">
        <v>5.7</v>
      </c>
      <c r="P3065" s="325">
        <v>8</v>
      </c>
      <c r="Q3065" s="325">
        <v>5.2</v>
      </c>
    </row>
    <row r="3066" spans="1:17" x14ac:dyDescent="0.25">
      <c r="A3066" s="325">
        <v>201718</v>
      </c>
      <c r="B3066" s="325" t="s">
        <v>144</v>
      </c>
      <c r="C3066" s="325" t="s">
        <v>123</v>
      </c>
      <c r="D3066" s="325" t="s">
        <v>38</v>
      </c>
      <c r="E3066" s="325" t="s">
        <v>142</v>
      </c>
      <c r="F3066" s="325" t="s">
        <v>143</v>
      </c>
      <c r="G3066" s="325">
        <v>317</v>
      </c>
      <c r="H3066" s="325" t="s">
        <v>423</v>
      </c>
      <c r="I3066" s="325" t="s">
        <v>424</v>
      </c>
      <c r="J3066" s="325" t="str">
        <f t="shared" si="94"/>
        <v>CharRedbridgeRoleCase holderRoleCase holder</v>
      </c>
      <c r="K3066" s="325" t="s">
        <v>486</v>
      </c>
      <c r="L3066" s="325" t="s">
        <v>491</v>
      </c>
      <c r="M3066" s="325" t="str">
        <f t="shared" si="95"/>
        <v>RoleCase holder</v>
      </c>
      <c r="N3066" s="325">
        <v>78.2</v>
      </c>
      <c r="O3066" s="325">
        <v>55.5</v>
      </c>
      <c r="P3066" s="325">
        <v>84</v>
      </c>
      <c r="Q3066" s="325">
        <v>54.9</v>
      </c>
    </row>
    <row r="3067" spans="1:17" x14ac:dyDescent="0.25">
      <c r="A3067" s="325">
        <v>201718</v>
      </c>
      <c r="B3067" s="325" t="s">
        <v>144</v>
      </c>
      <c r="C3067" s="325" t="s">
        <v>123</v>
      </c>
      <c r="D3067" s="325" t="s">
        <v>38</v>
      </c>
      <c r="E3067" s="325" t="s">
        <v>142</v>
      </c>
      <c r="F3067" s="325" t="s">
        <v>143</v>
      </c>
      <c r="G3067" s="325">
        <v>317</v>
      </c>
      <c r="H3067" s="325" t="s">
        <v>423</v>
      </c>
      <c r="I3067" s="325" t="s">
        <v>424</v>
      </c>
      <c r="J3067" s="325" t="str">
        <f t="shared" si="94"/>
        <v>CharRedbridgeRoleQualified without casesRoleQualified without cases</v>
      </c>
      <c r="K3067" s="325" t="s">
        <v>486</v>
      </c>
      <c r="L3067" s="325" t="s">
        <v>492</v>
      </c>
      <c r="M3067" s="325" t="str">
        <f t="shared" si="95"/>
        <v>RoleQualified without cases</v>
      </c>
      <c r="N3067" s="325">
        <v>13</v>
      </c>
      <c r="O3067" s="325">
        <v>9.1999999999999993</v>
      </c>
      <c r="P3067" s="325">
        <v>15</v>
      </c>
      <c r="Q3067" s="325">
        <v>9.8000000000000007</v>
      </c>
    </row>
    <row r="3068" spans="1:17" x14ac:dyDescent="0.25">
      <c r="A3068" s="325">
        <v>201718</v>
      </c>
      <c r="B3068" s="325" t="s">
        <v>144</v>
      </c>
      <c r="C3068" s="325" t="s">
        <v>123</v>
      </c>
      <c r="D3068" s="325" t="s">
        <v>38</v>
      </c>
      <c r="E3068" s="325" t="s">
        <v>142</v>
      </c>
      <c r="F3068" s="325" t="s">
        <v>143</v>
      </c>
      <c r="G3068" s="325">
        <v>319</v>
      </c>
      <c r="H3068" s="325" t="s">
        <v>425</v>
      </c>
      <c r="I3068" s="325" t="s">
        <v>426</v>
      </c>
      <c r="J3068" s="325" t="str">
        <f t="shared" si="94"/>
        <v>CharSuttonRoleSenior managerRoleSenior manager</v>
      </c>
      <c r="K3068" s="325" t="s">
        <v>486</v>
      </c>
      <c r="L3068" s="325" t="s">
        <v>487</v>
      </c>
      <c r="M3068" s="325" t="str">
        <f t="shared" si="95"/>
        <v>RoleSenior manager</v>
      </c>
      <c r="N3068" s="325">
        <v>6</v>
      </c>
      <c r="O3068" s="325">
        <v>5.4</v>
      </c>
      <c r="P3068" s="325">
        <v>6</v>
      </c>
      <c r="Q3068" s="325">
        <v>5.2</v>
      </c>
    </row>
    <row r="3069" spans="1:17" x14ac:dyDescent="0.25">
      <c r="A3069" s="325">
        <v>201718</v>
      </c>
      <c r="B3069" s="325" t="s">
        <v>144</v>
      </c>
      <c r="C3069" s="325" t="s">
        <v>123</v>
      </c>
      <c r="D3069" s="325" t="s">
        <v>38</v>
      </c>
      <c r="E3069" s="325" t="s">
        <v>142</v>
      </c>
      <c r="F3069" s="325" t="s">
        <v>143</v>
      </c>
      <c r="G3069" s="325">
        <v>319</v>
      </c>
      <c r="H3069" s="325" t="s">
        <v>425</v>
      </c>
      <c r="I3069" s="325" t="s">
        <v>426</v>
      </c>
      <c r="J3069" s="325" t="str">
        <f t="shared" si="94"/>
        <v>CharSuttonRoleSenior practitionerRoleSenior practitioner</v>
      </c>
      <c r="K3069" s="325" t="s">
        <v>486</v>
      </c>
      <c r="L3069" s="325" t="s">
        <v>488</v>
      </c>
      <c r="M3069" s="325" t="str">
        <f t="shared" si="95"/>
        <v>RoleSenior practitioner</v>
      </c>
      <c r="N3069" s="325">
        <v>2.6</v>
      </c>
      <c r="O3069" s="325">
        <v>2.4</v>
      </c>
      <c r="P3069" s="325">
        <v>3</v>
      </c>
      <c r="Q3069" s="325">
        <v>2.6</v>
      </c>
    </row>
    <row r="3070" spans="1:17" x14ac:dyDescent="0.25">
      <c r="A3070" s="325">
        <v>201718</v>
      </c>
      <c r="B3070" s="325" t="s">
        <v>144</v>
      </c>
      <c r="C3070" s="325" t="s">
        <v>123</v>
      </c>
      <c r="D3070" s="325" t="s">
        <v>38</v>
      </c>
      <c r="E3070" s="325" t="s">
        <v>142</v>
      </c>
      <c r="F3070" s="325" t="s">
        <v>143</v>
      </c>
      <c r="G3070" s="325">
        <v>319</v>
      </c>
      <c r="H3070" s="325" t="s">
        <v>425</v>
      </c>
      <c r="I3070" s="325" t="s">
        <v>426</v>
      </c>
      <c r="J3070" s="325" t="str">
        <f t="shared" si="94"/>
        <v>CharSuttonRoleMiddle managerRoleMiddle manager</v>
      </c>
      <c r="K3070" s="325" t="s">
        <v>486</v>
      </c>
      <c r="L3070" s="325" t="s">
        <v>489</v>
      </c>
      <c r="M3070" s="325" t="str">
        <f t="shared" si="95"/>
        <v>RoleMiddle manager</v>
      </c>
      <c r="N3070" s="325">
        <v>1</v>
      </c>
      <c r="O3070" s="325">
        <v>0.9</v>
      </c>
      <c r="P3070" s="325">
        <v>1</v>
      </c>
      <c r="Q3070" s="325">
        <v>0.9</v>
      </c>
    </row>
    <row r="3071" spans="1:17" x14ac:dyDescent="0.25">
      <c r="A3071" s="325">
        <v>201718</v>
      </c>
      <c r="B3071" s="325" t="s">
        <v>144</v>
      </c>
      <c r="C3071" s="325" t="s">
        <v>123</v>
      </c>
      <c r="D3071" s="325" t="s">
        <v>38</v>
      </c>
      <c r="E3071" s="325" t="s">
        <v>142</v>
      </c>
      <c r="F3071" s="325" t="s">
        <v>143</v>
      </c>
      <c r="G3071" s="325">
        <v>319</v>
      </c>
      <c r="H3071" s="325" t="s">
        <v>425</v>
      </c>
      <c r="I3071" s="325" t="s">
        <v>426</v>
      </c>
      <c r="J3071" s="325" t="str">
        <f t="shared" si="94"/>
        <v>CharSuttonRoleFirst line managerRoleFirst line manager</v>
      </c>
      <c r="K3071" s="325" t="s">
        <v>486</v>
      </c>
      <c r="L3071" s="325" t="s">
        <v>490</v>
      </c>
      <c r="M3071" s="325" t="str">
        <f t="shared" si="95"/>
        <v>RoleFirst line manager</v>
      </c>
      <c r="N3071" s="325">
        <v>28</v>
      </c>
      <c r="O3071" s="325">
        <v>25.3</v>
      </c>
      <c r="P3071" s="325">
        <v>28</v>
      </c>
      <c r="Q3071" s="325">
        <v>24.3</v>
      </c>
    </row>
    <row r="3072" spans="1:17" x14ac:dyDescent="0.25">
      <c r="A3072" s="325">
        <v>201718</v>
      </c>
      <c r="B3072" s="325" t="s">
        <v>144</v>
      </c>
      <c r="C3072" s="325" t="s">
        <v>123</v>
      </c>
      <c r="D3072" s="325" t="s">
        <v>38</v>
      </c>
      <c r="E3072" s="325" t="s">
        <v>142</v>
      </c>
      <c r="F3072" s="325" t="s">
        <v>143</v>
      </c>
      <c r="G3072" s="325">
        <v>319</v>
      </c>
      <c r="H3072" s="325" t="s">
        <v>425</v>
      </c>
      <c r="I3072" s="325" t="s">
        <v>426</v>
      </c>
      <c r="J3072" s="325" t="str">
        <f t="shared" si="94"/>
        <v>CharSuttonRoleCase holderRoleCase holder</v>
      </c>
      <c r="K3072" s="325" t="s">
        <v>486</v>
      </c>
      <c r="L3072" s="325" t="s">
        <v>491</v>
      </c>
      <c r="M3072" s="325" t="str">
        <f t="shared" si="95"/>
        <v>RoleCase holder</v>
      </c>
      <c r="N3072" s="325">
        <v>66.3</v>
      </c>
      <c r="O3072" s="325">
        <v>60</v>
      </c>
      <c r="P3072" s="325">
        <v>68</v>
      </c>
      <c r="Q3072" s="325">
        <v>59.1</v>
      </c>
    </row>
    <row r="3073" spans="1:17" x14ac:dyDescent="0.25">
      <c r="A3073" s="325">
        <v>201718</v>
      </c>
      <c r="B3073" s="325" t="s">
        <v>144</v>
      </c>
      <c r="C3073" s="325" t="s">
        <v>123</v>
      </c>
      <c r="D3073" s="325" t="s">
        <v>38</v>
      </c>
      <c r="E3073" s="325" t="s">
        <v>142</v>
      </c>
      <c r="F3073" s="325" t="s">
        <v>143</v>
      </c>
      <c r="G3073" s="325">
        <v>319</v>
      </c>
      <c r="H3073" s="325" t="s">
        <v>425</v>
      </c>
      <c r="I3073" s="325" t="s">
        <v>426</v>
      </c>
      <c r="J3073" s="325" t="str">
        <f t="shared" si="94"/>
        <v>CharSuttonRoleQualified without casesRoleQualified without cases</v>
      </c>
      <c r="K3073" s="325" t="s">
        <v>486</v>
      </c>
      <c r="L3073" s="325" t="s">
        <v>492</v>
      </c>
      <c r="M3073" s="325" t="str">
        <f t="shared" si="95"/>
        <v>RoleQualified without cases</v>
      </c>
      <c r="N3073" s="325">
        <v>6.6</v>
      </c>
      <c r="O3073" s="325">
        <v>6</v>
      </c>
      <c r="P3073" s="325">
        <v>9</v>
      </c>
      <c r="Q3073" s="325">
        <v>7.8</v>
      </c>
    </row>
    <row r="3074" spans="1:17" x14ac:dyDescent="0.25">
      <c r="A3074" s="325">
        <v>201718</v>
      </c>
      <c r="B3074" s="325" t="s">
        <v>144</v>
      </c>
      <c r="C3074" s="325" t="s">
        <v>123</v>
      </c>
      <c r="D3074" s="325" t="s">
        <v>38</v>
      </c>
      <c r="E3074" s="325" t="s">
        <v>142</v>
      </c>
      <c r="F3074" s="325" t="s">
        <v>143</v>
      </c>
      <c r="G3074" s="325">
        <v>320</v>
      </c>
      <c r="H3074" s="325" t="s">
        <v>427</v>
      </c>
      <c r="I3074" s="325" t="s">
        <v>428</v>
      </c>
      <c r="J3074" s="325" t="str">
        <f t="shared" si="94"/>
        <v>CharWaltham ForestRoleSenior managerRoleSenior manager</v>
      </c>
      <c r="K3074" s="325" t="s">
        <v>486</v>
      </c>
      <c r="L3074" s="325" t="s">
        <v>487</v>
      </c>
      <c r="M3074" s="325" t="str">
        <f t="shared" si="95"/>
        <v>RoleSenior manager</v>
      </c>
      <c r="N3074" s="325">
        <v>4</v>
      </c>
      <c r="O3074" s="325">
        <v>3.2</v>
      </c>
      <c r="P3074" s="325">
        <v>4</v>
      </c>
      <c r="Q3074" s="325">
        <v>3.1</v>
      </c>
    </row>
    <row r="3075" spans="1:17" x14ac:dyDescent="0.25">
      <c r="A3075" s="325">
        <v>201718</v>
      </c>
      <c r="B3075" s="325" t="s">
        <v>144</v>
      </c>
      <c r="C3075" s="325" t="s">
        <v>123</v>
      </c>
      <c r="D3075" s="325" t="s">
        <v>38</v>
      </c>
      <c r="E3075" s="325" t="s">
        <v>142</v>
      </c>
      <c r="F3075" s="325" t="s">
        <v>143</v>
      </c>
      <c r="G3075" s="325">
        <v>320</v>
      </c>
      <c r="H3075" s="325" t="s">
        <v>427</v>
      </c>
      <c r="I3075" s="325" t="s">
        <v>428</v>
      </c>
      <c r="J3075" s="325" t="str">
        <f t="shared" ref="J3075:J3138" si="96">CONCATENATE("Char",I3075,K3075,L3075,M3075)</f>
        <v>CharWaltham ForestRoleSenior practitionerRoleSenior practitioner</v>
      </c>
      <c r="K3075" s="325" t="s">
        <v>486</v>
      </c>
      <c r="L3075" s="325" t="s">
        <v>488</v>
      </c>
      <c r="M3075" s="325" t="str">
        <f t="shared" ref="M3075:M3138" si="97">CONCATENATE(K3075,L3075,)</f>
        <v>RoleSenior practitioner</v>
      </c>
      <c r="N3075" s="325">
        <v>39</v>
      </c>
      <c r="O3075" s="325">
        <v>31.2</v>
      </c>
      <c r="P3075" s="325">
        <v>41</v>
      </c>
      <c r="Q3075" s="325">
        <v>31.8</v>
      </c>
    </row>
    <row r="3076" spans="1:17" x14ac:dyDescent="0.25">
      <c r="A3076" s="325">
        <v>201718</v>
      </c>
      <c r="B3076" s="325" t="s">
        <v>144</v>
      </c>
      <c r="C3076" s="325" t="s">
        <v>123</v>
      </c>
      <c r="D3076" s="325" t="s">
        <v>38</v>
      </c>
      <c r="E3076" s="325" t="s">
        <v>142</v>
      </c>
      <c r="F3076" s="325" t="s">
        <v>143</v>
      </c>
      <c r="G3076" s="325">
        <v>320</v>
      </c>
      <c r="H3076" s="325" t="s">
        <v>427</v>
      </c>
      <c r="I3076" s="325" t="s">
        <v>428</v>
      </c>
      <c r="J3076" s="325" t="str">
        <f t="shared" si="96"/>
        <v>CharWaltham ForestRoleMiddle managerRoleMiddle manager</v>
      </c>
      <c r="K3076" s="325" t="s">
        <v>486</v>
      </c>
      <c r="L3076" s="325" t="s">
        <v>489</v>
      </c>
      <c r="M3076" s="325" t="str">
        <f t="shared" si="97"/>
        <v>RoleMiddle manager</v>
      </c>
      <c r="N3076" s="325">
        <v>9</v>
      </c>
      <c r="O3076" s="325">
        <v>7.2</v>
      </c>
      <c r="P3076" s="325">
        <v>9</v>
      </c>
      <c r="Q3076" s="325">
        <v>7</v>
      </c>
    </row>
    <row r="3077" spans="1:17" x14ac:dyDescent="0.25">
      <c r="A3077" s="325">
        <v>201718</v>
      </c>
      <c r="B3077" s="325" t="s">
        <v>144</v>
      </c>
      <c r="C3077" s="325" t="s">
        <v>123</v>
      </c>
      <c r="D3077" s="325" t="s">
        <v>38</v>
      </c>
      <c r="E3077" s="325" t="s">
        <v>142</v>
      </c>
      <c r="F3077" s="325" t="s">
        <v>143</v>
      </c>
      <c r="G3077" s="325">
        <v>320</v>
      </c>
      <c r="H3077" s="325" t="s">
        <v>427</v>
      </c>
      <c r="I3077" s="325" t="s">
        <v>428</v>
      </c>
      <c r="J3077" s="325" t="str">
        <f t="shared" si="96"/>
        <v>CharWaltham ForestRoleFirst line managerRoleFirst line manager</v>
      </c>
      <c r="K3077" s="325" t="s">
        <v>486</v>
      </c>
      <c r="L3077" s="325" t="s">
        <v>490</v>
      </c>
      <c r="M3077" s="325" t="str">
        <f t="shared" si="97"/>
        <v>RoleFirst line manager</v>
      </c>
      <c r="N3077" s="325">
        <v>16</v>
      </c>
      <c r="O3077" s="325">
        <v>12.8</v>
      </c>
      <c r="P3077" s="325">
        <v>16</v>
      </c>
      <c r="Q3077" s="325">
        <v>12.4</v>
      </c>
    </row>
    <row r="3078" spans="1:17" x14ac:dyDescent="0.25">
      <c r="A3078" s="325">
        <v>201718</v>
      </c>
      <c r="B3078" s="325" t="s">
        <v>144</v>
      </c>
      <c r="C3078" s="325" t="s">
        <v>123</v>
      </c>
      <c r="D3078" s="325" t="s">
        <v>38</v>
      </c>
      <c r="E3078" s="325" t="s">
        <v>142</v>
      </c>
      <c r="F3078" s="325" t="s">
        <v>143</v>
      </c>
      <c r="G3078" s="325">
        <v>320</v>
      </c>
      <c r="H3078" s="325" t="s">
        <v>427</v>
      </c>
      <c r="I3078" s="325" t="s">
        <v>428</v>
      </c>
      <c r="J3078" s="325" t="str">
        <f t="shared" si="96"/>
        <v>CharWaltham ForestRoleCase holderRoleCase holder</v>
      </c>
      <c r="K3078" s="325" t="s">
        <v>486</v>
      </c>
      <c r="L3078" s="325" t="s">
        <v>491</v>
      </c>
      <c r="M3078" s="325" t="str">
        <f t="shared" si="97"/>
        <v>RoleCase holder</v>
      </c>
      <c r="N3078" s="325">
        <v>29</v>
      </c>
      <c r="O3078" s="325">
        <v>23.2</v>
      </c>
      <c r="P3078" s="325">
        <v>30</v>
      </c>
      <c r="Q3078" s="325">
        <v>23.3</v>
      </c>
    </row>
    <row r="3079" spans="1:17" x14ac:dyDescent="0.25">
      <c r="A3079" s="325">
        <v>201718</v>
      </c>
      <c r="B3079" s="325" t="s">
        <v>144</v>
      </c>
      <c r="C3079" s="325" t="s">
        <v>123</v>
      </c>
      <c r="D3079" s="325" t="s">
        <v>38</v>
      </c>
      <c r="E3079" s="325" t="s">
        <v>142</v>
      </c>
      <c r="F3079" s="325" t="s">
        <v>143</v>
      </c>
      <c r="G3079" s="325">
        <v>320</v>
      </c>
      <c r="H3079" s="325" t="s">
        <v>427</v>
      </c>
      <c r="I3079" s="325" t="s">
        <v>428</v>
      </c>
      <c r="J3079" s="325" t="str">
        <f t="shared" si="96"/>
        <v>CharWaltham ForestRoleQualified without casesRoleQualified without cases</v>
      </c>
      <c r="K3079" s="325" t="s">
        <v>486</v>
      </c>
      <c r="L3079" s="325" t="s">
        <v>492</v>
      </c>
      <c r="M3079" s="325" t="str">
        <f t="shared" si="97"/>
        <v>RoleQualified without cases</v>
      </c>
      <c r="N3079" s="325">
        <v>28.1</v>
      </c>
      <c r="O3079" s="325">
        <v>22.4</v>
      </c>
      <c r="P3079" s="325">
        <v>29</v>
      </c>
      <c r="Q3079" s="325">
        <v>22.5</v>
      </c>
    </row>
    <row r="3080" spans="1:17" x14ac:dyDescent="0.25">
      <c r="A3080" s="325">
        <v>201718</v>
      </c>
      <c r="B3080" s="325" t="s">
        <v>122</v>
      </c>
      <c r="C3080" s="325" t="s">
        <v>123</v>
      </c>
      <c r="D3080" s="325" t="s">
        <v>38</v>
      </c>
      <c r="E3080" s="325" t="s">
        <v>124</v>
      </c>
      <c r="F3080" s="325" t="s">
        <v>124</v>
      </c>
      <c r="G3080" s="325" t="s">
        <v>124</v>
      </c>
      <c r="H3080" s="325" t="s">
        <v>124</v>
      </c>
      <c r="I3080" s="325" t="s">
        <v>38</v>
      </c>
      <c r="J3080" s="325" t="str">
        <f t="shared" si="96"/>
        <v>CharEnglandEthnicityWhiteEthnicityWhite</v>
      </c>
      <c r="K3080" s="325" t="s">
        <v>493</v>
      </c>
      <c r="L3080" s="325" t="s">
        <v>494</v>
      </c>
      <c r="M3080" s="325" t="str">
        <f t="shared" si="97"/>
        <v>EthnicityWhite</v>
      </c>
      <c r="N3080" s="325" t="s">
        <v>460</v>
      </c>
      <c r="O3080" s="325" t="s">
        <v>460</v>
      </c>
      <c r="P3080" s="325">
        <v>20767</v>
      </c>
      <c r="Q3080" s="325">
        <v>65.5</v>
      </c>
    </row>
    <row r="3081" spans="1:17" x14ac:dyDescent="0.25">
      <c r="A3081" s="325">
        <v>201718</v>
      </c>
      <c r="B3081" s="325" t="s">
        <v>122</v>
      </c>
      <c r="C3081" s="325" t="s">
        <v>123</v>
      </c>
      <c r="D3081" s="325" t="s">
        <v>38</v>
      </c>
      <c r="E3081" s="325" t="s">
        <v>124</v>
      </c>
      <c r="F3081" s="325" t="s">
        <v>124</v>
      </c>
      <c r="G3081" s="325" t="s">
        <v>124</v>
      </c>
      <c r="H3081" s="325" t="s">
        <v>124</v>
      </c>
      <c r="I3081" s="325" t="s">
        <v>38</v>
      </c>
      <c r="J3081" s="325" t="str">
        <f t="shared" si="96"/>
        <v>CharEnglandEthnicityMixedEthnicityMixed</v>
      </c>
      <c r="K3081" s="325" t="s">
        <v>493</v>
      </c>
      <c r="L3081" s="325" t="s">
        <v>495</v>
      </c>
      <c r="M3081" s="325" t="str">
        <f t="shared" si="97"/>
        <v>EthnicityMixed</v>
      </c>
      <c r="N3081" s="325" t="s">
        <v>460</v>
      </c>
      <c r="O3081" s="325" t="s">
        <v>460</v>
      </c>
      <c r="P3081" s="325">
        <v>879</v>
      </c>
      <c r="Q3081" s="325">
        <v>2.8</v>
      </c>
    </row>
    <row r="3082" spans="1:17" x14ac:dyDescent="0.25">
      <c r="A3082" s="325">
        <v>201718</v>
      </c>
      <c r="B3082" s="325" t="s">
        <v>122</v>
      </c>
      <c r="C3082" s="325" t="s">
        <v>123</v>
      </c>
      <c r="D3082" s="325" t="s">
        <v>38</v>
      </c>
      <c r="E3082" s="325" t="s">
        <v>124</v>
      </c>
      <c r="F3082" s="325" t="s">
        <v>124</v>
      </c>
      <c r="G3082" s="325" t="s">
        <v>124</v>
      </c>
      <c r="H3082" s="325" t="s">
        <v>124</v>
      </c>
      <c r="I3082" s="325" t="s">
        <v>38</v>
      </c>
      <c r="J3082" s="325" t="str">
        <f t="shared" si="96"/>
        <v>CharEnglandEthnicityAsian or Asian BritishEthnicityAsian or Asian British</v>
      </c>
      <c r="K3082" s="325" t="s">
        <v>493</v>
      </c>
      <c r="L3082" s="325" t="s">
        <v>496</v>
      </c>
      <c r="M3082" s="325" t="str">
        <f t="shared" si="97"/>
        <v>EthnicityAsian or Asian British</v>
      </c>
      <c r="N3082" s="325" t="s">
        <v>460</v>
      </c>
      <c r="O3082" s="325" t="s">
        <v>460</v>
      </c>
      <c r="P3082" s="325">
        <v>1401</v>
      </c>
      <c r="Q3082" s="325">
        <v>4.4000000000000004</v>
      </c>
    </row>
    <row r="3083" spans="1:17" x14ac:dyDescent="0.25">
      <c r="A3083" s="325">
        <v>201718</v>
      </c>
      <c r="B3083" s="325" t="s">
        <v>122</v>
      </c>
      <c r="C3083" s="325" t="s">
        <v>123</v>
      </c>
      <c r="D3083" s="325" t="s">
        <v>38</v>
      </c>
      <c r="E3083" s="325" t="s">
        <v>124</v>
      </c>
      <c r="F3083" s="325" t="s">
        <v>124</v>
      </c>
      <c r="G3083" s="325" t="s">
        <v>124</v>
      </c>
      <c r="H3083" s="325" t="s">
        <v>124</v>
      </c>
      <c r="I3083" s="325" t="s">
        <v>38</v>
      </c>
      <c r="J3083" s="325" t="str">
        <f t="shared" si="96"/>
        <v>CharEnglandEthnicityBlack or Black BritishEthnicityBlack or Black British</v>
      </c>
      <c r="K3083" s="325" t="s">
        <v>493</v>
      </c>
      <c r="L3083" s="325" t="s">
        <v>497</v>
      </c>
      <c r="M3083" s="325" t="str">
        <f t="shared" si="97"/>
        <v>EthnicityBlack or Black British</v>
      </c>
      <c r="N3083" s="325" t="s">
        <v>460</v>
      </c>
      <c r="O3083" s="325" t="s">
        <v>460</v>
      </c>
      <c r="P3083" s="325">
        <v>2917</v>
      </c>
      <c r="Q3083" s="325">
        <v>9.1999999999999993</v>
      </c>
    </row>
    <row r="3084" spans="1:17" x14ac:dyDescent="0.25">
      <c r="A3084" s="325">
        <v>201718</v>
      </c>
      <c r="B3084" s="325" t="s">
        <v>122</v>
      </c>
      <c r="C3084" s="325" t="s">
        <v>123</v>
      </c>
      <c r="D3084" s="325" t="s">
        <v>38</v>
      </c>
      <c r="E3084" s="325" t="s">
        <v>124</v>
      </c>
      <c r="F3084" s="325" t="s">
        <v>124</v>
      </c>
      <c r="G3084" s="325" t="s">
        <v>124</v>
      </c>
      <c r="H3084" s="325" t="s">
        <v>124</v>
      </c>
      <c r="I3084" s="325" t="s">
        <v>38</v>
      </c>
      <c r="J3084" s="325" t="str">
        <f t="shared" si="96"/>
        <v>CharEnglandEthnicityAny other ethnic groupEthnicityAny other ethnic group</v>
      </c>
      <c r="K3084" s="325" t="s">
        <v>493</v>
      </c>
      <c r="L3084" s="325" t="s">
        <v>498</v>
      </c>
      <c r="M3084" s="325" t="str">
        <f t="shared" si="97"/>
        <v>EthnicityAny other ethnic group</v>
      </c>
      <c r="N3084" s="325" t="s">
        <v>460</v>
      </c>
      <c r="O3084" s="325" t="s">
        <v>460</v>
      </c>
      <c r="P3084" s="325">
        <v>312</v>
      </c>
      <c r="Q3084" s="325">
        <v>1</v>
      </c>
    </row>
    <row r="3085" spans="1:17" x14ac:dyDescent="0.25">
      <c r="A3085" s="325">
        <v>201718</v>
      </c>
      <c r="B3085" s="325" t="s">
        <v>122</v>
      </c>
      <c r="C3085" s="325" t="s">
        <v>123</v>
      </c>
      <c r="D3085" s="325" t="s">
        <v>38</v>
      </c>
      <c r="E3085" s="325" t="s">
        <v>124</v>
      </c>
      <c r="F3085" s="325" t="s">
        <v>124</v>
      </c>
      <c r="G3085" s="325" t="s">
        <v>124</v>
      </c>
      <c r="H3085" s="325" t="s">
        <v>124</v>
      </c>
      <c r="I3085" s="325" t="s">
        <v>38</v>
      </c>
      <c r="J3085" s="325" t="str">
        <f t="shared" si="96"/>
        <v>CharEnglandEthnicityRefused or not availableEthnicityRefused or not available</v>
      </c>
      <c r="K3085" s="325" t="s">
        <v>493</v>
      </c>
      <c r="L3085" s="325" t="s">
        <v>499</v>
      </c>
      <c r="M3085" s="325" t="str">
        <f t="shared" si="97"/>
        <v>EthnicityRefused or not available</v>
      </c>
      <c r="N3085" s="325" t="s">
        <v>460</v>
      </c>
      <c r="O3085" s="325" t="s">
        <v>460</v>
      </c>
      <c r="P3085" s="325">
        <v>5446</v>
      </c>
      <c r="Q3085" s="325">
        <v>17.2</v>
      </c>
    </row>
    <row r="3086" spans="1:17" x14ac:dyDescent="0.25">
      <c r="A3086" s="325">
        <v>201718</v>
      </c>
      <c r="B3086" s="325" t="s">
        <v>125</v>
      </c>
      <c r="C3086" s="325" t="s">
        <v>123</v>
      </c>
      <c r="D3086" s="325" t="s">
        <v>38</v>
      </c>
      <c r="E3086" s="325" t="s">
        <v>126</v>
      </c>
      <c r="F3086" s="325" t="s">
        <v>127</v>
      </c>
      <c r="G3086" s="325" t="s">
        <v>124</v>
      </c>
      <c r="H3086" s="325" t="s">
        <v>124</v>
      </c>
      <c r="I3086" s="325" t="s">
        <v>127</v>
      </c>
      <c r="J3086" s="325" t="str">
        <f t="shared" si="96"/>
        <v>CharNorth EastEthnicityWhiteEthnicityWhite</v>
      </c>
      <c r="K3086" s="325" t="s">
        <v>493</v>
      </c>
      <c r="L3086" s="325" t="s">
        <v>494</v>
      </c>
      <c r="M3086" s="325" t="str">
        <f t="shared" si="97"/>
        <v>EthnicityWhite</v>
      </c>
      <c r="N3086" s="325" t="s">
        <v>460</v>
      </c>
      <c r="O3086" s="325" t="s">
        <v>460</v>
      </c>
      <c r="P3086" s="325">
        <v>1479</v>
      </c>
      <c r="Q3086" s="325">
        <v>75.2</v>
      </c>
    </row>
    <row r="3087" spans="1:17" x14ac:dyDescent="0.25">
      <c r="A3087" s="325">
        <v>201718</v>
      </c>
      <c r="B3087" s="325" t="s">
        <v>125</v>
      </c>
      <c r="C3087" s="325" t="s">
        <v>123</v>
      </c>
      <c r="D3087" s="325" t="s">
        <v>38</v>
      </c>
      <c r="E3087" s="325" t="s">
        <v>126</v>
      </c>
      <c r="F3087" s="325" t="s">
        <v>127</v>
      </c>
      <c r="G3087" s="325" t="s">
        <v>124</v>
      </c>
      <c r="H3087" s="325" t="s">
        <v>124</v>
      </c>
      <c r="I3087" s="325" t="s">
        <v>127</v>
      </c>
      <c r="J3087" s="325" t="str">
        <f t="shared" si="96"/>
        <v>CharNorth EastEthnicityMixedEthnicityMixed</v>
      </c>
      <c r="K3087" s="325" t="s">
        <v>493</v>
      </c>
      <c r="L3087" s="325" t="s">
        <v>495</v>
      </c>
      <c r="M3087" s="325" t="str">
        <f t="shared" si="97"/>
        <v>EthnicityMixed</v>
      </c>
      <c r="N3087" s="325" t="s">
        <v>460</v>
      </c>
      <c r="O3087" s="325" t="s">
        <v>460</v>
      </c>
      <c r="P3087" s="325">
        <v>18</v>
      </c>
      <c r="Q3087" s="325">
        <v>0.9</v>
      </c>
    </row>
    <row r="3088" spans="1:17" x14ac:dyDescent="0.25">
      <c r="A3088" s="325">
        <v>201718</v>
      </c>
      <c r="B3088" s="325" t="s">
        <v>125</v>
      </c>
      <c r="C3088" s="325" t="s">
        <v>123</v>
      </c>
      <c r="D3088" s="325" t="s">
        <v>38</v>
      </c>
      <c r="E3088" s="325" t="s">
        <v>126</v>
      </c>
      <c r="F3088" s="325" t="s">
        <v>127</v>
      </c>
      <c r="G3088" s="325" t="s">
        <v>124</v>
      </c>
      <c r="H3088" s="325" t="s">
        <v>124</v>
      </c>
      <c r="I3088" s="325" t="s">
        <v>127</v>
      </c>
      <c r="J3088" s="325" t="str">
        <f t="shared" si="96"/>
        <v>CharNorth EastEthnicityAsian or Asian BritishEthnicityAsian or Asian British</v>
      </c>
      <c r="K3088" s="325" t="s">
        <v>493</v>
      </c>
      <c r="L3088" s="325" t="s">
        <v>496</v>
      </c>
      <c r="M3088" s="325" t="str">
        <f t="shared" si="97"/>
        <v>EthnicityAsian or Asian British</v>
      </c>
      <c r="N3088" s="325" t="s">
        <v>460</v>
      </c>
      <c r="O3088" s="325" t="s">
        <v>460</v>
      </c>
      <c r="P3088" s="325">
        <v>10</v>
      </c>
      <c r="Q3088" s="325">
        <v>0.5</v>
      </c>
    </row>
    <row r="3089" spans="1:17" x14ac:dyDescent="0.25">
      <c r="A3089" s="325">
        <v>201718</v>
      </c>
      <c r="B3089" s="325" t="s">
        <v>125</v>
      </c>
      <c r="C3089" s="325" t="s">
        <v>123</v>
      </c>
      <c r="D3089" s="325" t="s">
        <v>38</v>
      </c>
      <c r="E3089" s="325" t="s">
        <v>126</v>
      </c>
      <c r="F3089" s="325" t="s">
        <v>127</v>
      </c>
      <c r="G3089" s="325" t="s">
        <v>124</v>
      </c>
      <c r="H3089" s="325" t="s">
        <v>124</v>
      </c>
      <c r="I3089" s="325" t="s">
        <v>127</v>
      </c>
      <c r="J3089" s="325" t="str">
        <f t="shared" si="96"/>
        <v>CharNorth EastEthnicityBlack or Black BritishEthnicityBlack or Black British</v>
      </c>
      <c r="K3089" s="325" t="s">
        <v>493</v>
      </c>
      <c r="L3089" s="325" t="s">
        <v>497</v>
      </c>
      <c r="M3089" s="325" t="str">
        <f t="shared" si="97"/>
        <v>EthnicityBlack or Black British</v>
      </c>
      <c r="N3089" s="325" t="s">
        <v>460</v>
      </c>
      <c r="O3089" s="325" t="s">
        <v>460</v>
      </c>
      <c r="P3089" s="325">
        <v>12</v>
      </c>
      <c r="Q3089" s="325">
        <v>0.6</v>
      </c>
    </row>
    <row r="3090" spans="1:17" x14ac:dyDescent="0.25">
      <c r="A3090" s="325">
        <v>201718</v>
      </c>
      <c r="B3090" s="325" t="s">
        <v>125</v>
      </c>
      <c r="C3090" s="325" t="s">
        <v>123</v>
      </c>
      <c r="D3090" s="325" t="s">
        <v>38</v>
      </c>
      <c r="E3090" s="325" t="s">
        <v>126</v>
      </c>
      <c r="F3090" s="325" t="s">
        <v>127</v>
      </c>
      <c r="G3090" s="325" t="s">
        <v>124</v>
      </c>
      <c r="H3090" s="325" t="s">
        <v>124</v>
      </c>
      <c r="I3090" s="325" t="s">
        <v>127</v>
      </c>
      <c r="J3090" s="325" t="str">
        <f t="shared" si="96"/>
        <v>CharNorth EastEthnicityAny other ethnic groupEthnicityAny other ethnic group</v>
      </c>
      <c r="K3090" s="325" t="s">
        <v>493</v>
      </c>
      <c r="L3090" s="325" t="s">
        <v>498</v>
      </c>
      <c r="M3090" s="325" t="str">
        <f t="shared" si="97"/>
        <v>EthnicityAny other ethnic group</v>
      </c>
      <c r="N3090" s="325" t="s">
        <v>460</v>
      </c>
      <c r="O3090" s="325" t="s">
        <v>460</v>
      </c>
      <c r="P3090" s="325">
        <v>2</v>
      </c>
      <c r="Q3090" s="325">
        <v>0.1</v>
      </c>
    </row>
    <row r="3091" spans="1:17" x14ac:dyDescent="0.25">
      <c r="A3091" s="325">
        <v>201718</v>
      </c>
      <c r="B3091" s="325" t="s">
        <v>125</v>
      </c>
      <c r="C3091" s="325" t="s">
        <v>123</v>
      </c>
      <c r="D3091" s="325" t="s">
        <v>38</v>
      </c>
      <c r="E3091" s="325" t="s">
        <v>126</v>
      </c>
      <c r="F3091" s="325" t="s">
        <v>127</v>
      </c>
      <c r="G3091" s="325" t="s">
        <v>124</v>
      </c>
      <c r="H3091" s="325" t="s">
        <v>124</v>
      </c>
      <c r="I3091" s="325" t="s">
        <v>127</v>
      </c>
      <c r="J3091" s="325" t="str">
        <f t="shared" si="96"/>
        <v>CharNorth EastEthnicityRefused or not availableEthnicityRefused or not available</v>
      </c>
      <c r="K3091" s="325" t="s">
        <v>493</v>
      </c>
      <c r="L3091" s="325" t="s">
        <v>499</v>
      </c>
      <c r="M3091" s="325" t="str">
        <f t="shared" si="97"/>
        <v>EthnicityRefused or not available</v>
      </c>
      <c r="N3091" s="325" t="s">
        <v>460</v>
      </c>
      <c r="O3091" s="325" t="s">
        <v>460</v>
      </c>
      <c r="P3091" s="325">
        <v>445</v>
      </c>
      <c r="Q3091" s="325">
        <v>22.6</v>
      </c>
    </row>
    <row r="3092" spans="1:17" x14ac:dyDescent="0.25">
      <c r="A3092" s="325">
        <v>201718</v>
      </c>
      <c r="B3092" s="325" t="s">
        <v>125</v>
      </c>
      <c r="C3092" s="325" t="s">
        <v>123</v>
      </c>
      <c r="D3092" s="325" t="s">
        <v>38</v>
      </c>
      <c r="E3092" s="325" t="s">
        <v>128</v>
      </c>
      <c r="F3092" s="325" t="s">
        <v>129</v>
      </c>
      <c r="G3092" s="325" t="s">
        <v>124</v>
      </c>
      <c r="H3092" s="325" t="s">
        <v>124</v>
      </c>
      <c r="I3092" s="325" t="s">
        <v>129</v>
      </c>
      <c r="J3092" s="325" t="str">
        <f t="shared" si="96"/>
        <v>CharNorth WestEthnicityWhiteEthnicityWhite</v>
      </c>
      <c r="K3092" s="325" t="s">
        <v>493</v>
      </c>
      <c r="L3092" s="325" t="s">
        <v>494</v>
      </c>
      <c r="M3092" s="325" t="str">
        <f t="shared" si="97"/>
        <v>EthnicityWhite</v>
      </c>
      <c r="N3092" s="325" t="s">
        <v>460</v>
      </c>
      <c r="O3092" s="325" t="s">
        <v>460</v>
      </c>
      <c r="P3092" s="325">
        <v>3325</v>
      </c>
      <c r="Q3092" s="325">
        <v>75.099999999999994</v>
      </c>
    </row>
    <row r="3093" spans="1:17" x14ac:dyDescent="0.25">
      <c r="A3093" s="325">
        <v>201718</v>
      </c>
      <c r="B3093" s="325" t="s">
        <v>125</v>
      </c>
      <c r="C3093" s="325" t="s">
        <v>123</v>
      </c>
      <c r="D3093" s="325" t="s">
        <v>38</v>
      </c>
      <c r="E3093" s="325" t="s">
        <v>128</v>
      </c>
      <c r="F3093" s="325" t="s">
        <v>129</v>
      </c>
      <c r="G3093" s="325" t="s">
        <v>124</v>
      </c>
      <c r="H3093" s="325" t="s">
        <v>124</v>
      </c>
      <c r="I3093" s="325" t="s">
        <v>129</v>
      </c>
      <c r="J3093" s="325" t="str">
        <f t="shared" si="96"/>
        <v>CharNorth WestEthnicityMixedEthnicityMixed</v>
      </c>
      <c r="K3093" s="325" t="s">
        <v>493</v>
      </c>
      <c r="L3093" s="325" t="s">
        <v>495</v>
      </c>
      <c r="M3093" s="325" t="str">
        <f t="shared" si="97"/>
        <v>EthnicityMixed</v>
      </c>
      <c r="N3093" s="325" t="s">
        <v>460</v>
      </c>
      <c r="O3093" s="325" t="s">
        <v>460</v>
      </c>
      <c r="P3093" s="325">
        <v>107</v>
      </c>
      <c r="Q3093" s="325">
        <v>2.4</v>
      </c>
    </row>
    <row r="3094" spans="1:17" x14ac:dyDescent="0.25">
      <c r="A3094" s="325">
        <v>201718</v>
      </c>
      <c r="B3094" s="325" t="s">
        <v>125</v>
      </c>
      <c r="C3094" s="325" t="s">
        <v>123</v>
      </c>
      <c r="D3094" s="325" t="s">
        <v>38</v>
      </c>
      <c r="E3094" s="325" t="s">
        <v>128</v>
      </c>
      <c r="F3094" s="325" t="s">
        <v>129</v>
      </c>
      <c r="G3094" s="325" t="s">
        <v>124</v>
      </c>
      <c r="H3094" s="325" t="s">
        <v>124</v>
      </c>
      <c r="I3094" s="325" t="s">
        <v>129</v>
      </c>
      <c r="J3094" s="325" t="str">
        <f t="shared" si="96"/>
        <v>CharNorth WestEthnicityAsian or Asian BritishEthnicityAsian or Asian British</v>
      </c>
      <c r="K3094" s="325" t="s">
        <v>493</v>
      </c>
      <c r="L3094" s="325" t="s">
        <v>496</v>
      </c>
      <c r="M3094" s="325" t="str">
        <f t="shared" si="97"/>
        <v>EthnicityAsian or Asian British</v>
      </c>
      <c r="N3094" s="325" t="s">
        <v>460</v>
      </c>
      <c r="O3094" s="325" t="s">
        <v>460</v>
      </c>
      <c r="P3094" s="325">
        <v>117</v>
      </c>
      <c r="Q3094" s="325">
        <v>2.6</v>
      </c>
    </row>
    <row r="3095" spans="1:17" x14ac:dyDescent="0.25">
      <c r="A3095" s="325">
        <v>201718</v>
      </c>
      <c r="B3095" s="325" t="s">
        <v>125</v>
      </c>
      <c r="C3095" s="325" t="s">
        <v>123</v>
      </c>
      <c r="D3095" s="325" t="s">
        <v>38</v>
      </c>
      <c r="E3095" s="325" t="s">
        <v>128</v>
      </c>
      <c r="F3095" s="325" t="s">
        <v>129</v>
      </c>
      <c r="G3095" s="325" t="s">
        <v>124</v>
      </c>
      <c r="H3095" s="325" t="s">
        <v>124</v>
      </c>
      <c r="I3095" s="325" t="s">
        <v>129</v>
      </c>
      <c r="J3095" s="325" t="str">
        <f t="shared" si="96"/>
        <v>CharNorth WestEthnicityBlack or Black BritishEthnicityBlack or Black British</v>
      </c>
      <c r="K3095" s="325" t="s">
        <v>493</v>
      </c>
      <c r="L3095" s="325" t="s">
        <v>497</v>
      </c>
      <c r="M3095" s="325" t="str">
        <f t="shared" si="97"/>
        <v>EthnicityBlack or Black British</v>
      </c>
      <c r="N3095" s="325" t="s">
        <v>460</v>
      </c>
      <c r="O3095" s="325" t="s">
        <v>460</v>
      </c>
      <c r="P3095" s="325">
        <v>146</v>
      </c>
      <c r="Q3095" s="325">
        <v>3.3</v>
      </c>
    </row>
    <row r="3096" spans="1:17" x14ac:dyDescent="0.25">
      <c r="A3096" s="325">
        <v>201718</v>
      </c>
      <c r="B3096" s="325" t="s">
        <v>125</v>
      </c>
      <c r="C3096" s="325" t="s">
        <v>123</v>
      </c>
      <c r="D3096" s="325" t="s">
        <v>38</v>
      </c>
      <c r="E3096" s="325" t="s">
        <v>128</v>
      </c>
      <c r="F3096" s="325" t="s">
        <v>129</v>
      </c>
      <c r="G3096" s="325" t="s">
        <v>124</v>
      </c>
      <c r="H3096" s="325" t="s">
        <v>124</v>
      </c>
      <c r="I3096" s="325" t="s">
        <v>129</v>
      </c>
      <c r="J3096" s="325" t="str">
        <f t="shared" si="96"/>
        <v>CharNorth WestEthnicityAny other ethnic groupEthnicityAny other ethnic group</v>
      </c>
      <c r="K3096" s="325" t="s">
        <v>493</v>
      </c>
      <c r="L3096" s="325" t="s">
        <v>498</v>
      </c>
      <c r="M3096" s="325" t="str">
        <f t="shared" si="97"/>
        <v>EthnicityAny other ethnic group</v>
      </c>
      <c r="N3096" s="325" t="s">
        <v>460</v>
      </c>
      <c r="O3096" s="325" t="s">
        <v>460</v>
      </c>
      <c r="P3096" s="325">
        <v>66</v>
      </c>
      <c r="Q3096" s="325">
        <v>1.5</v>
      </c>
    </row>
    <row r="3097" spans="1:17" x14ac:dyDescent="0.25">
      <c r="A3097" s="325">
        <v>201718</v>
      </c>
      <c r="B3097" s="325" t="s">
        <v>125</v>
      </c>
      <c r="C3097" s="325" t="s">
        <v>123</v>
      </c>
      <c r="D3097" s="325" t="s">
        <v>38</v>
      </c>
      <c r="E3097" s="325" t="s">
        <v>128</v>
      </c>
      <c r="F3097" s="325" t="s">
        <v>129</v>
      </c>
      <c r="G3097" s="325" t="s">
        <v>124</v>
      </c>
      <c r="H3097" s="325" t="s">
        <v>124</v>
      </c>
      <c r="I3097" s="325" t="s">
        <v>129</v>
      </c>
      <c r="J3097" s="325" t="str">
        <f t="shared" si="96"/>
        <v>CharNorth WestEthnicityRefused or not availableEthnicityRefused or not available</v>
      </c>
      <c r="K3097" s="325" t="s">
        <v>493</v>
      </c>
      <c r="L3097" s="325" t="s">
        <v>499</v>
      </c>
      <c r="M3097" s="325" t="str">
        <f t="shared" si="97"/>
        <v>EthnicityRefused or not available</v>
      </c>
      <c r="N3097" s="325" t="s">
        <v>460</v>
      </c>
      <c r="O3097" s="325" t="s">
        <v>460</v>
      </c>
      <c r="P3097" s="325">
        <v>667</v>
      </c>
      <c r="Q3097" s="325">
        <v>15.1</v>
      </c>
    </row>
    <row r="3098" spans="1:17" x14ac:dyDescent="0.25">
      <c r="A3098" s="325">
        <v>201718</v>
      </c>
      <c r="B3098" s="325" t="s">
        <v>125</v>
      </c>
      <c r="C3098" s="325" t="s">
        <v>123</v>
      </c>
      <c r="D3098" s="325" t="s">
        <v>38</v>
      </c>
      <c r="E3098" s="325" t="s">
        <v>130</v>
      </c>
      <c r="F3098" s="325" t="s">
        <v>131</v>
      </c>
      <c r="G3098" s="325" t="s">
        <v>124</v>
      </c>
      <c r="H3098" s="325" t="s">
        <v>124</v>
      </c>
      <c r="I3098" s="325" t="s">
        <v>131</v>
      </c>
      <c r="J3098" s="325" t="str">
        <f t="shared" si="96"/>
        <v>CharYorkshire and the HumberEthnicityWhiteEthnicityWhite</v>
      </c>
      <c r="K3098" s="325" t="s">
        <v>493</v>
      </c>
      <c r="L3098" s="325" t="s">
        <v>494</v>
      </c>
      <c r="M3098" s="325" t="str">
        <f t="shared" si="97"/>
        <v>EthnicityWhite</v>
      </c>
      <c r="N3098" s="325" t="s">
        <v>460</v>
      </c>
      <c r="O3098" s="325" t="s">
        <v>460</v>
      </c>
      <c r="P3098" s="325">
        <v>2596</v>
      </c>
      <c r="Q3098" s="325">
        <v>67.3</v>
      </c>
    </row>
    <row r="3099" spans="1:17" x14ac:dyDescent="0.25">
      <c r="A3099" s="325">
        <v>201718</v>
      </c>
      <c r="B3099" s="325" t="s">
        <v>125</v>
      </c>
      <c r="C3099" s="325" t="s">
        <v>123</v>
      </c>
      <c r="D3099" s="325" t="s">
        <v>38</v>
      </c>
      <c r="E3099" s="325" t="s">
        <v>130</v>
      </c>
      <c r="F3099" s="325" t="s">
        <v>131</v>
      </c>
      <c r="G3099" s="325" t="s">
        <v>124</v>
      </c>
      <c r="H3099" s="325" t="s">
        <v>124</v>
      </c>
      <c r="I3099" s="325" t="s">
        <v>131</v>
      </c>
      <c r="J3099" s="325" t="str">
        <f t="shared" si="96"/>
        <v>CharYorkshire and the HumberEthnicityMixedEthnicityMixed</v>
      </c>
      <c r="K3099" s="325" t="s">
        <v>493</v>
      </c>
      <c r="L3099" s="325" t="s">
        <v>495</v>
      </c>
      <c r="M3099" s="325" t="str">
        <f t="shared" si="97"/>
        <v>EthnicityMixed</v>
      </c>
      <c r="N3099" s="325" t="s">
        <v>460</v>
      </c>
      <c r="O3099" s="325" t="s">
        <v>460</v>
      </c>
      <c r="P3099" s="325">
        <v>87</v>
      </c>
      <c r="Q3099" s="325">
        <v>2.2999999999999998</v>
      </c>
    </row>
    <row r="3100" spans="1:17" x14ac:dyDescent="0.25">
      <c r="A3100" s="325">
        <v>201718</v>
      </c>
      <c r="B3100" s="325" t="s">
        <v>125</v>
      </c>
      <c r="C3100" s="325" t="s">
        <v>123</v>
      </c>
      <c r="D3100" s="325" t="s">
        <v>38</v>
      </c>
      <c r="E3100" s="325" t="s">
        <v>130</v>
      </c>
      <c r="F3100" s="325" t="s">
        <v>131</v>
      </c>
      <c r="G3100" s="325" t="s">
        <v>124</v>
      </c>
      <c r="H3100" s="325" t="s">
        <v>124</v>
      </c>
      <c r="I3100" s="325" t="s">
        <v>131</v>
      </c>
      <c r="J3100" s="325" t="str">
        <f t="shared" si="96"/>
        <v>CharYorkshire and the HumberEthnicityAsian or Asian BritishEthnicityAsian or Asian British</v>
      </c>
      <c r="K3100" s="325" t="s">
        <v>493</v>
      </c>
      <c r="L3100" s="325" t="s">
        <v>496</v>
      </c>
      <c r="M3100" s="325" t="str">
        <f t="shared" si="97"/>
        <v>EthnicityAsian or Asian British</v>
      </c>
      <c r="N3100" s="325" t="s">
        <v>460</v>
      </c>
      <c r="O3100" s="325" t="s">
        <v>460</v>
      </c>
      <c r="P3100" s="325">
        <v>231</v>
      </c>
      <c r="Q3100" s="325">
        <v>6</v>
      </c>
    </row>
    <row r="3101" spans="1:17" x14ac:dyDescent="0.25">
      <c r="A3101" s="325">
        <v>201718</v>
      </c>
      <c r="B3101" s="325" t="s">
        <v>125</v>
      </c>
      <c r="C3101" s="325" t="s">
        <v>123</v>
      </c>
      <c r="D3101" s="325" t="s">
        <v>38</v>
      </c>
      <c r="E3101" s="325" t="s">
        <v>130</v>
      </c>
      <c r="F3101" s="325" t="s">
        <v>131</v>
      </c>
      <c r="G3101" s="325" t="s">
        <v>124</v>
      </c>
      <c r="H3101" s="325" t="s">
        <v>124</v>
      </c>
      <c r="I3101" s="325" t="s">
        <v>131</v>
      </c>
      <c r="J3101" s="325" t="str">
        <f t="shared" si="96"/>
        <v>CharYorkshire and the HumberEthnicityBlack or Black BritishEthnicityBlack or Black British</v>
      </c>
      <c r="K3101" s="325" t="s">
        <v>493</v>
      </c>
      <c r="L3101" s="325" t="s">
        <v>497</v>
      </c>
      <c r="M3101" s="325" t="str">
        <f t="shared" si="97"/>
        <v>EthnicityBlack or Black British</v>
      </c>
      <c r="N3101" s="325" t="s">
        <v>460</v>
      </c>
      <c r="O3101" s="325" t="s">
        <v>460</v>
      </c>
      <c r="P3101" s="325">
        <v>122</v>
      </c>
      <c r="Q3101" s="325">
        <v>3.2</v>
      </c>
    </row>
    <row r="3102" spans="1:17" x14ac:dyDescent="0.25">
      <c r="A3102" s="325">
        <v>201718</v>
      </c>
      <c r="B3102" s="325" t="s">
        <v>125</v>
      </c>
      <c r="C3102" s="325" t="s">
        <v>123</v>
      </c>
      <c r="D3102" s="325" t="s">
        <v>38</v>
      </c>
      <c r="E3102" s="325" t="s">
        <v>130</v>
      </c>
      <c r="F3102" s="325" t="s">
        <v>131</v>
      </c>
      <c r="G3102" s="325" t="s">
        <v>124</v>
      </c>
      <c r="H3102" s="325" t="s">
        <v>124</v>
      </c>
      <c r="I3102" s="325" t="s">
        <v>131</v>
      </c>
      <c r="J3102" s="325" t="str">
        <f t="shared" si="96"/>
        <v>CharYorkshire and the HumberEthnicityAny other ethnic groupEthnicityAny other ethnic group</v>
      </c>
      <c r="K3102" s="325" t="s">
        <v>493</v>
      </c>
      <c r="L3102" s="325" t="s">
        <v>498</v>
      </c>
      <c r="M3102" s="325" t="str">
        <f t="shared" si="97"/>
        <v>EthnicityAny other ethnic group</v>
      </c>
      <c r="N3102" s="325" t="s">
        <v>460</v>
      </c>
      <c r="O3102" s="325" t="s">
        <v>460</v>
      </c>
      <c r="P3102" s="325">
        <v>19</v>
      </c>
      <c r="Q3102" s="325">
        <v>0.5</v>
      </c>
    </row>
    <row r="3103" spans="1:17" x14ac:dyDescent="0.25">
      <c r="A3103" s="325">
        <v>201718</v>
      </c>
      <c r="B3103" s="325" t="s">
        <v>125</v>
      </c>
      <c r="C3103" s="325" t="s">
        <v>123</v>
      </c>
      <c r="D3103" s="325" t="s">
        <v>38</v>
      </c>
      <c r="E3103" s="325" t="s">
        <v>130</v>
      </c>
      <c r="F3103" s="325" t="s">
        <v>131</v>
      </c>
      <c r="G3103" s="325" t="s">
        <v>124</v>
      </c>
      <c r="H3103" s="325" t="s">
        <v>124</v>
      </c>
      <c r="I3103" s="325" t="s">
        <v>131</v>
      </c>
      <c r="J3103" s="325" t="str">
        <f t="shared" si="96"/>
        <v>CharYorkshire and the HumberEthnicityRefused or not availableEthnicityRefused or not available</v>
      </c>
      <c r="K3103" s="325" t="s">
        <v>493</v>
      </c>
      <c r="L3103" s="325" t="s">
        <v>499</v>
      </c>
      <c r="M3103" s="325" t="str">
        <f t="shared" si="97"/>
        <v>EthnicityRefused or not available</v>
      </c>
      <c r="N3103" s="325" t="s">
        <v>460</v>
      </c>
      <c r="O3103" s="325" t="s">
        <v>460</v>
      </c>
      <c r="P3103" s="325">
        <v>803</v>
      </c>
      <c r="Q3103" s="325">
        <v>20.8</v>
      </c>
    </row>
    <row r="3104" spans="1:17" x14ac:dyDescent="0.25">
      <c r="A3104" s="325">
        <v>201718</v>
      </c>
      <c r="B3104" s="325" t="s">
        <v>125</v>
      </c>
      <c r="C3104" s="325" t="s">
        <v>123</v>
      </c>
      <c r="D3104" s="325" t="s">
        <v>38</v>
      </c>
      <c r="E3104" s="325" t="s">
        <v>132</v>
      </c>
      <c r="F3104" s="325" t="s">
        <v>133</v>
      </c>
      <c r="G3104" s="325" t="s">
        <v>124</v>
      </c>
      <c r="H3104" s="325" t="s">
        <v>124</v>
      </c>
      <c r="I3104" s="325" t="s">
        <v>133</v>
      </c>
      <c r="J3104" s="325" t="str">
        <f t="shared" si="96"/>
        <v>CharEast MidlandsEthnicityWhiteEthnicityWhite</v>
      </c>
      <c r="K3104" s="325" t="s">
        <v>493</v>
      </c>
      <c r="L3104" s="325" t="s">
        <v>494</v>
      </c>
      <c r="M3104" s="325" t="str">
        <f t="shared" si="97"/>
        <v>EthnicityWhite</v>
      </c>
      <c r="N3104" s="325" t="s">
        <v>460</v>
      </c>
      <c r="O3104" s="325" t="s">
        <v>460</v>
      </c>
      <c r="P3104" s="325">
        <v>1719</v>
      </c>
      <c r="Q3104" s="325">
        <v>71.3</v>
      </c>
    </row>
    <row r="3105" spans="1:17" x14ac:dyDescent="0.25">
      <c r="A3105" s="325">
        <v>201718</v>
      </c>
      <c r="B3105" s="325" t="s">
        <v>125</v>
      </c>
      <c r="C3105" s="325" t="s">
        <v>123</v>
      </c>
      <c r="D3105" s="325" t="s">
        <v>38</v>
      </c>
      <c r="E3105" s="325" t="s">
        <v>132</v>
      </c>
      <c r="F3105" s="325" t="s">
        <v>133</v>
      </c>
      <c r="G3105" s="325" t="s">
        <v>124</v>
      </c>
      <c r="H3105" s="325" t="s">
        <v>124</v>
      </c>
      <c r="I3105" s="325" t="s">
        <v>133</v>
      </c>
      <c r="J3105" s="325" t="str">
        <f t="shared" si="96"/>
        <v>CharEast MidlandsEthnicityMixedEthnicityMixed</v>
      </c>
      <c r="K3105" s="325" t="s">
        <v>493</v>
      </c>
      <c r="L3105" s="325" t="s">
        <v>495</v>
      </c>
      <c r="M3105" s="325" t="str">
        <f t="shared" si="97"/>
        <v>EthnicityMixed</v>
      </c>
      <c r="N3105" s="325" t="s">
        <v>460</v>
      </c>
      <c r="O3105" s="325" t="s">
        <v>460</v>
      </c>
      <c r="P3105" s="325">
        <v>62</v>
      </c>
      <c r="Q3105" s="325">
        <v>2.6</v>
      </c>
    </row>
    <row r="3106" spans="1:17" x14ac:dyDescent="0.25">
      <c r="A3106" s="325">
        <v>201718</v>
      </c>
      <c r="B3106" s="325" t="s">
        <v>125</v>
      </c>
      <c r="C3106" s="325" t="s">
        <v>123</v>
      </c>
      <c r="D3106" s="325" t="s">
        <v>38</v>
      </c>
      <c r="E3106" s="325" t="s">
        <v>132</v>
      </c>
      <c r="F3106" s="325" t="s">
        <v>133</v>
      </c>
      <c r="G3106" s="325" t="s">
        <v>124</v>
      </c>
      <c r="H3106" s="325" t="s">
        <v>124</v>
      </c>
      <c r="I3106" s="325" t="s">
        <v>133</v>
      </c>
      <c r="J3106" s="325" t="str">
        <f t="shared" si="96"/>
        <v>CharEast MidlandsEthnicityAsian or Asian BritishEthnicityAsian or Asian British</v>
      </c>
      <c r="K3106" s="325" t="s">
        <v>493</v>
      </c>
      <c r="L3106" s="325" t="s">
        <v>496</v>
      </c>
      <c r="M3106" s="325" t="str">
        <f t="shared" si="97"/>
        <v>EthnicityAsian or Asian British</v>
      </c>
      <c r="N3106" s="325" t="s">
        <v>460</v>
      </c>
      <c r="O3106" s="325" t="s">
        <v>460</v>
      </c>
      <c r="P3106" s="325">
        <v>129</v>
      </c>
      <c r="Q3106" s="325">
        <v>5.4</v>
      </c>
    </row>
    <row r="3107" spans="1:17" x14ac:dyDescent="0.25">
      <c r="A3107" s="325">
        <v>201718</v>
      </c>
      <c r="B3107" s="325" t="s">
        <v>125</v>
      </c>
      <c r="C3107" s="325" t="s">
        <v>123</v>
      </c>
      <c r="D3107" s="325" t="s">
        <v>38</v>
      </c>
      <c r="E3107" s="325" t="s">
        <v>132</v>
      </c>
      <c r="F3107" s="325" t="s">
        <v>133</v>
      </c>
      <c r="G3107" s="325" t="s">
        <v>124</v>
      </c>
      <c r="H3107" s="325" t="s">
        <v>124</v>
      </c>
      <c r="I3107" s="325" t="s">
        <v>133</v>
      </c>
      <c r="J3107" s="325" t="str">
        <f t="shared" si="96"/>
        <v>CharEast MidlandsEthnicityBlack or Black BritishEthnicityBlack or Black British</v>
      </c>
      <c r="K3107" s="325" t="s">
        <v>493</v>
      </c>
      <c r="L3107" s="325" t="s">
        <v>497</v>
      </c>
      <c r="M3107" s="325" t="str">
        <f t="shared" si="97"/>
        <v>EthnicityBlack or Black British</v>
      </c>
      <c r="N3107" s="325" t="s">
        <v>460</v>
      </c>
      <c r="O3107" s="325" t="s">
        <v>460</v>
      </c>
      <c r="P3107" s="325">
        <v>176</v>
      </c>
      <c r="Q3107" s="325">
        <v>7.3</v>
      </c>
    </row>
    <row r="3108" spans="1:17" x14ac:dyDescent="0.25">
      <c r="A3108" s="325">
        <v>201718</v>
      </c>
      <c r="B3108" s="325" t="s">
        <v>125</v>
      </c>
      <c r="C3108" s="325" t="s">
        <v>123</v>
      </c>
      <c r="D3108" s="325" t="s">
        <v>38</v>
      </c>
      <c r="E3108" s="325" t="s">
        <v>132</v>
      </c>
      <c r="F3108" s="325" t="s">
        <v>133</v>
      </c>
      <c r="G3108" s="325" t="s">
        <v>124</v>
      </c>
      <c r="H3108" s="325" t="s">
        <v>124</v>
      </c>
      <c r="I3108" s="325" t="s">
        <v>133</v>
      </c>
      <c r="J3108" s="325" t="str">
        <f t="shared" si="96"/>
        <v>CharEast MidlandsEthnicityAny other ethnic groupEthnicityAny other ethnic group</v>
      </c>
      <c r="K3108" s="325" t="s">
        <v>493</v>
      </c>
      <c r="L3108" s="325" t="s">
        <v>498</v>
      </c>
      <c r="M3108" s="325" t="str">
        <f t="shared" si="97"/>
        <v>EthnicityAny other ethnic group</v>
      </c>
      <c r="N3108" s="325" t="s">
        <v>460</v>
      </c>
      <c r="O3108" s="325" t="s">
        <v>460</v>
      </c>
      <c r="P3108" s="325">
        <v>12</v>
      </c>
      <c r="Q3108" s="325">
        <v>0.5</v>
      </c>
    </row>
    <row r="3109" spans="1:17" x14ac:dyDescent="0.25">
      <c r="A3109" s="325">
        <v>201718</v>
      </c>
      <c r="B3109" s="325" t="s">
        <v>125</v>
      </c>
      <c r="C3109" s="325" t="s">
        <v>123</v>
      </c>
      <c r="D3109" s="325" t="s">
        <v>38</v>
      </c>
      <c r="E3109" s="325" t="s">
        <v>132</v>
      </c>
      <c r="F3109" s="325" t="s">
        <v>133</v>
      </c>
      <c r="G3109" s="325" t="s">
        <v>124</v>
      </c>
      <c r="H3109" s="325" t="s">
        <v>124</v>
      </c>
      <c r="I3109" s="325" t="s">
        <v>133</v>
      </c>
      <c r="J3109" s="325" t="str">
        <f t="shared" si="96"/>
        <v>CharEast MidlandsEthnicityRefused or not availableEthnicityRefused or not available</v>
      </c>
      <c r="K3109" s="325" t="s">
        <v>493</v>
      </c>
      <c r="L3109" s="325" t="s">
        <v>499</v>
      </c>
      <c r="M3109" s="325" t="str">
        <f t="shared" si="97"/>
        <v>EthnicityRefused or not available</v>
      </c>
      <c r="N3109" s="325" t="s">
        <v>460</v>
      </c>
      <c r="O3109" s="325" t="s">
        <v>460</v>
      </c>
      <c r="P3109" s="325">
        <v>312</v>
      </c>
      <c r="Q3109" s="325">
        <v>12.9</v>
      </c>
    </row>
    <row r="3110" spans="1:17" x14ac:dyDescent="0.25">
      <c r="A3110" s="325">
        <v>201718</v>
      </c>
      <c r="B3110" s="325" t="s">
        <v>125</v>
      </c>
      <c r="C3110" s="325" t="s">
        <v>123</v>
      </c>
      <c r="D3110" s="325" t="s">
        <v>38</v>
      </c>
      <c r="E3110" s="325" t="s">
        <v>134</v>
      </c>
      <c r="F3110" s="325" t="s">
        <v>135</v>
      </c>
      <c r="G3110" s="325" t="s">
        <v>124</v>
      </c>
      <c r="H3110" s="325" t="s">
        <v>124</v>
      </c>
      <c r="I3110" s="325" t="s">
        <v>135</v>
      </c>
      <c r="J3110" s="325" t="str">
        <f t="shared" si="96"/>
        <v>CharWest MidlandsEthnicityWhiteEthnicityWhite</v>
      </c>
      <c r="K3110" s="325" t="s">
        <v>493</v>
      </c>
      <c r="L3110" s="325" t="s">
        <v>494</v>
      </c>
      <c r="M3110" s="325" t="str">
        <f t="shared" si="97"/>
        <v>EthnicityWhite</v>
      </c>
      <c r="N3110" s="325" t="s">
        <v>460</v>
      </c>
      <c r="O3110" s="325" t="s">
        <v>460</v>
      </c>
      <c r="P3110" s="325">
        <v>1968</v>
      </c>
      <c r="Q3110" s="325">
        <v>57.4</v>
      </c>
    </row>
    <row r="3111" spans="1:17" x14ac:dyDescent="0.25">
      <c r="A3111" s="325">
        <v>201718</v>
      </c>
      <c r="B3111" s="325" t="s">
        <v>125</v>
      </c>
      <c r="C3111" s="325" t="s">
        <v>123</v>
      </c>
      <c r="D3111" s="325" t="s">
        <v>38</v>
      </c>
      <c r="E3111" s="325" t="s">
        <v>134</v>
      </c>
      <c r="F3111" s="325" t="s">
        <v>135</v>
      </c>
      <c r="G3111" s="325" t="s">
        <v>124</v>
      </c>
      <c r="H3111" s="325" t="s">
        <v>124</v>
      </c>
      <c r="I3111" s="325" t="s">
        <v>135</v>
      </c>
      <c r="J3111" s="325" t="str">
        <f t="shared" si="96"/>
        <v>CharWest MidlandsEthnicityMixedEthnicityMixed</v>
      </c>
      <c r="K3111" s="325" t="s">
        <v>493</v>
      </c>
      <c r="L3111" s="325" t="s">
        <v>495</v>
      </c>
      <c r="M3111" s="325" t="str">
        <f t="shared" si="97"/>
        <v>EthnicityMixed</v>
      </c>
      <c r="N3111" s="325" t="s">
        <v>460</v>
      </c>
      <c r="O3111" s="325" t="s">
        <v>460</v>
      </c>
      <c r="P3111" s="325">
        <v>147</v>
      </c>
      <c r="Q3111" s="325">
        <v>4.3</v>
      </c>
    </row>
    <row r="3112" spans="1:17" x14ac:dyDescent="0.25">
      <c r="A3112" s="325">
        <v>201718</v>
      </c>
      <c r="B3112" s="325" t="s">
        <v>125</v>
      </c>
      <c r="C3112" s="325" t="s">
        <v>123</v>
      </c>
      <c r="D3112" s="325" t="s">
        <v>38</v>
      </c>
      <c r="E3112" s="325" t="s">
        <v>134</v>
      </c>
      <c r="F3112" s="325" t="s">
        <v>135</v>
      </c>
      <c r="G3112" s="325" t="s">
        <v>124</v>
      </c>
      <c r="H3112" s="325" t="s">
        <v>124</v>
      </c>
      <c r="I3112" s="325" t="s">
        <v>135</v>
      </c>
      <c r="J3112" s="325" t="str">
        <f t="shared" si="96"/>
        <v>CharWest MidlandsEthnicityAsian or Asian BritishEthnicityAsian or Asian British</v>
      </c>
      <c r="K3112" s="325" t="s">
        <v>493</v>
      </c>
      <c r="L3112" s="325" t="s">
        <v>496</v>
      </c>
      <c r="M3112" s="325" t="str">
        <f t="shared" si="97"/>
        <v>EthnicityAsian or Asian British</v>
      </c>
      <c r="N3112" s="325" t="s">
        <v>460</v>
      </c>
      <c r="O3112" s="325" t="s">
        <v>460</v>
      </c>
      <c r="P3112" s="325">
        <v>298</v>
      </c>
      <c r="Q3112" s="325">
        <v>8.6999999999999993</v>
      </c>
    </row>
    <row r="3113" spans="1:17" x14ac:dyDescent="0.25">
      <c r="A3113" s="325">
        <v>201718</v>
      </c>
      <c r="B3113" s="325" t="s">
        <v>125</v>
      </c>
      <c r="C3113" s="325" t="s">
        <v>123</v>
      </c>
      <c r="D3113" s="325" t="s">
        <v>38</v>
      </c>
      <c r="E3113" s="325" t="s">
        <v>134</v>
      </c>
      <c r="F3113" s="325" t="s">
        <v>135</v>
      </c>
      <c r="G3113" s="325" t="s">
        <v>124</v>
      </c>
      <c r="H3113" s="325" t="s">
        <v>124</v>
      </c>
      <c r="I3113" s="325" t="s">
        <v>135</v>
      </c>
      <c r="J3113" s="325" t="str">
        <f t="shared" si="96"/>
        <v>CharWest MidlandsEthnicityBlack or Black BritishEthnicityBlack or Black British</v>
      </c>
      <c r="K3113" s="325" t="s">
        <v>493</v>
      </c>
      <c r="L3113" s="325" t="s">
        <v>497</v>
      </c>
      <c r="M3113" s="325" t="str">
        <f t="shared" si="97"/>
        <v>EthnicityBlack or Black British</v>
      </c>
      <c r="N3113" s="325" t="s">
        <v>460</v>
      </c>
      <c r="O3113" s="325" t="s">
        <v>460</v>
      </c>
      <c r="P3113" s="325">
        <v>364</v>
      </c>
      <c r="Q3113" s="325">
        <v>10.6</v>
      </c>
    </row>
    <row r="3114" spans="1:17" x14ac:dyDescent="0.25">
      <c r="A3114" s="325">
        <v>201718</v>
      </c>
      <c r="B3114" s="325" t="s">
        <v>125</v>
      </c>
      <c r="C3114" s="325" t="s">
        <v>123</v>
      </c>
      <c r="D3114" s="325" t="s">
        <v>38</v>
      </c>
      <c r="E3114" s="325" t="s">
        <v>134</v>
      </c>
      <c r="F3114" s="325" t="s">
        <v>135</v>
      </c>
      <c r="G3114" s="325" t="s">
        <v>124</v>
      </c>
      <c r="H3114" s="325" t="s">
        <v>124</v>
      </c>
      <c r="I3114" s="325" t="s">
        <v>135</v>
      </c>
      <c r="J3114" s="325" t="str">
        <f t="shared" si="96"/>
        <v>CharWest MidlandsEthnicityAny other ethnic groupEthnicityAny other ethnic group</v>
      </c>
      <c r="K3114" s="325" t="s">
        <v>493</v>
      </c>
      <c r="L3114" s="325" t="s">
        <v>498</v>
      </c>
      <c r="M3114" s="325" t="str">
        <f t="shared" si="97"/>
        <v>EthnicityAny other ethnic group</v>
      </c>
      <c r="N3114" s="325" t="s">
        <v>460</v>
      </c>
      <c r="O3114" s="325" t="s">
        <v>460</v>
      </c>
      <c r="P3114" s="325">
        <v>22</v>
      </c>
      <c r="Q3114" s="325">
        <v>0.6</v>
      </c>
    </row>
    <row r="3115" spans="1:17" x14ac:dyDescent="0.25">
      <c r="A3115" s="325">
        <v>201718</v>
      </c>
      <c r="B3115" s="325" t="s">
        <v>125</v>
      </c>
      <c r="C3115" s="325" t="s">
        <v>123</v>
      </c>
      <c r="D3115" s="325" t="s">
        <v>38</v>
      </c>
      <c r="E3115" s="325" t="s">
        <v>134</v>
      </c>
      <c r="F3115" s="325" t="s">
        <v>135</v>
      </c>
      <c r="G3115" s="325" t="s">
        <v>124</v>
      </c>
      <c r="H3115" s="325" t="s">
        <v>124</v>
      </c>
      <c r="I3115" s="325" t="s">
        <v>135</v>
      </c>
      <c r="J3115" s="325" t="str">
        <f t="shared" si="96"/>
        <v>CharWest MidlandsEthnicityRefused or not availableEthnicityRefused or not available</v>
      </c>
      <c r="K3115" s="325" t="s">
        <v>493</v>
      </c>
      <c r="L3115" s="325" t="s">
        <v>499</v>
      </c>
      <c r="M3115" s="325" t="str">
        <f t="shared" si="97"/>
        <v>EthnicityRefused or not available</v>
      </c>
      <c r="N3115" s="325" t="s">
        <v>460</v>
      </c>
      <c r="O3115" s="325" t="s">
        <v>460</v>
      </c>
      <c r="P3115" s="325">
        <v>630</v>
      </c>
      <c r="Q3115" s="325">
        <v>18.399999999999999</v>
      </c>
    </row>
    <row r="3116" spans="1:17" x14ac:dyDescent="0.25">
      <c r="A3116" s="325">
        <v>201718</v>
      </c>
      <c r="B3116" s="325" t="s">
        <v>125</v>
      </c>
      <c r="C3116" s="325" t="s">
        <v>123</v>
      </c>
      <c r="D3116" s="325" t="s">
        <v>38</v>
      </c>
      <c r="E3116" s="325" t="s">
        <v>136</v>
      </c>
      <c r="F3116" s="325" t="s">
        <v>137</v>
      </c>
      <c r="G3116" s="325" t="s">
        <v>124</v>
      </c>
      <c r="H3116" s="325" t="s">
        <v>124</v>
      </c>
      <c r="I3116" s="325" t="s">
        <v>137</v>
      </c>
      <c r="J3116" s="325" t="str">
        <f t="shared" si="96"/>
        <v>CharEast of EnglandEthnicityWhiteEthnicityWhite</v>
      </c>
      <c r="K3116" s="325" t="s">
        <v>493</v>
      </c>
      <c r="L3116" s="325" t="s">
        <v>494</v>
      </c>
      <c r="M3116" s="325" t="str">
        <f t="shared" si="97"/>
        <v>EthnicityWhite</v>
      </c>
      <c r="N3116" s="325" t="s">
        <v>460</v>
      </c>
      <c r="O3116" s="325" t="s">
        <v>460</v>
      </c>
      <c r="P3116" s="325">
        <v>2087</v>
      </c>
      <c r="Q3116" s="325">
        <v>69.5</v>
      </c>
    </row>
    <row r="3117" spans="1:17" x14ac:dyDescent="0.25">
      <c r="A3117" s="325">
        <v>201718</v>
      </c>
      <c r="B3117" s="325" t="s">
        <v>125</v>
      </c>
      <c r="C3117" s="325" t="s">
        <v>123</v>
      </c>
      <c r="D3117" s="325" t="s">
        <v>38</v>
      </c>
      <c r="E3117" s="325" t="s">
        <v>136</v>
      </c>
      <c r="F3117" s="325" t="s">
        <v>137</v>
      </c>
      <c r="G3117" s="325" t="s">
        <v>124</v>
      </c>
      <c r="H3117" s="325" t="s">
        <v>124</v>
      </c>
      <c r="I3117" s="325" t="s">
        <v>137</v>
      </c>
      <c r="J3117" s="325" t="str">
        <f t="shared" si="96"/>
        <v>CharEast of EnglandEthnicityMixedEthnicityMixed</v>
      </c>
      <c r="K3117" s="325" t="s">
        <v>493</v>
      </c>
      <c r="L3117" s="325" t="s">
        <v>495</v>
      </c>
      <c r="M3117" s="325" t="str">
        <f t="shared" si="97"/>
        <v>EthnicityMixed</v>
      </c>
      <c r="N3117" s="325" t="s">
        <v>460</v>
      </c>
      <c r="O3117" s="325" t="s">
        <v>460</v>
      </c>
      <c r="P3117" s="325">
        <v>73</v>
      </c>
      <c r="Q3117" s="325">
        <v>2.4</v>
      </c>
    </row>
    <row r="3118" spans="1:17" x14ac:dyDescent="0.25">
      <c r="A3118" s="325">
        <v>201718</v>
      </c>
      <c r="B3118" s="325" t="s">
        <v>125</v>
      </c>
      <c r="C3118" s="325" t="s">
        <v>123</v>
      </c>
      <c r="D3118" s="325" t="s">
        <v>38</v>
      </c>
      <c r="E3118" s="325" t="s">
        <v>136</v>
      </c>
      <c r="F3118" s="325" t="s">
        <v>137</v>
      </c>
      <c r="G3118" s="325" t="s">
        <v>124</v>
      </c>
      <c r="H3118" s="325" t="s">
        <v>124</v>
      </c>
      <c r="I3118" s="325" t="s">
        <v>137</v>
      </c>
      <c r="J3118" s="325" t="str">
        <f t="shared" si="96"/>
        <v>CharEast of EnglandEthnicityAsian or Asian BritishEthnicityAsian or Asian British</v>
      </c>
      <c r="K3118" s="325" t="s">
        <v>493</v>
      </c>
      <c r="L3118" s="325" t="s">
        <v>496</v>
      </c>
      <c r="M3118" s="325" t="str">
        <f t="shared" si="97"/>
        <v>EthnicityAsian or Asian British</v>
      </c>
      <c r="N3118" s="325" t="s">
        <v>460</v>
      </c>
      <c r="O3118" s="325" t="s">
        <v>460</v>
      </c>
      <c r="P3118" s="325">
        <v>81</v>
      </c>
      <c r="Q3118" s="325">
        <v>2.7</v>
      </c>
    </row>
    <row r="3119" spans="1:17" x14ac:dyDescent="0.25">
      <c r="A3119" s="325">
        <v>201718</v>
      </c>
      <c r="B3119" s="325" t="s">
        <v>125</v>
      </c>
      <c r="C3119" s="325" t="s">
        <v>123</v>
      </c>
      <c r="D3119" s="325" t="s">
        <v>38</v>
      </c>
      <c r="E3119" s="325" t="s">
        <v>136</v>
      </c>
      <c r="F3119" s="325" t="s">
        <v>137</v>
      </c>
      <c r="G3119" s="325" t="s">
        <v>124</v>
      </c>
      <c r="H3119" s="325" t="s">
        <v>124</v>
      </c>
      <c r="I3119" s="325" t="s">
        <v>137</v>
      </c>
      <c r="J3119" s="325" t="str">
        <f t="shared" si="96"/>
        <v>CharEast of EnglandEthnicityBlack or Black BritishEthnicityBlack or Black British</v>
      </c>
      <c r="K3119" s="325" t="s">
        <v>493</v>
      </c>
      <c r="L3119" s="325" t="s">
        <v>497</v>
      </c>
      <c r="M3119" s="325" t="str">
        <f t="shared" si="97"/>
        <v>EthnicityBlack or Black British</v>
      </c>
      <c r="N3119" s="325" t="s">
        <v>460</v>
      </c>
      <c r="O3119" s="325" t="s">
        <v>460</v>
      </c>
      <c r="P3119" s="325">
        <v>268</v>
      </c>
      <c r="Q3119" s="325">
        <v>8.9</v>
      </c>
    </row>
    <row r="3120" spans="1:17" x14ac:dyDescent="0.25">
      <c r="A3120" s="325">
        <v>201718</v>
      </c>
      <c r="B3120" s="325" t="s">
        <v>125</v>
      </c>
      <c r="C3120" s="325" t="s">
        <v>123</v>
      </c>
      <c r="D3120" s="325" t="s">
        <v>38</v>
      </c>
      <c r="E3120" s="325" t="s">
        <v>136</v>
      </c>
      <c r="F3120" s="325" t="s">
        <v>137</v>
      </c>
      <c r="G3120" s="325" t="s">
        <v>124</v>
      </c>
      <c r="H3120" s="325" t="s">
        <v>124</v>
      </c>
      <c r="I3120" s="325" t="s">
        <v>137</v>
      </c>
      <c r="J3120" s="325" t="str">
        <f t="shared" si="96"/>
        <v>CharEast of EnglandEthnicityAny other ethnic groupEthnicityAny other ethnic group</v>
      </c>
      <c r="K3120" s="325" t="s">
        <v>493</v>
      </c>
      <c r="L3120" s="325" t="s">
        <v>498</v>
      </c>
      <c r="M3120" s="325" t="str">
        <f t="shared" si="97"/>
        <v>EthnicityAny other ethnic group</v>
      </c>
      <c r="N3120" s="325" t="s">
        <v>460</v>
      </c>
      <c r="O3120" s="325" t="s">
        <v>460</v>
      </c>
      <c r="P3120" s="325">
        <v>26</v>
      </c>
      <c r="Q3120" s="325">
        <v>0.9</v>
      </c>
    </row>
    <row r="3121" spans="1:17" x14ac:dyDescent="0.25">
      <c r="A3121" s="325">
        <v>201718</v>
      </c>
      <c r="B3121" s="325" t="s">
        <v>125</v>
      </c>
      <c r="C3121" s="325" t="s">
        <v>123</v>
      </c>
      <c r="D3121" s="325" t="s">
        <v>38</v>
      </c>
      <c r="E3121" s="325" t="s">
        <v>136</v>
      </c>
      <c r="F3121" s="325" t="s">
        <v>137</v>
      </c>
      <c r="G3121" s="325" t="s">
        <v>124</v>
      </c>
      <c r="H3121" s="325" t="s">
        <v>124</v>
      </c>
      <c r="I3121" s="325" t="s">
        <v>137</v>
      </c>
      <c r="J3121" s="325" t="str">
        <f t="shared" si="96"/>
        <v>CharEast of EnglandEthnicityRefused or not availableEthnicityRefused or not available</v>
      </c>
      <c r="K3121" s="325" t="s">
        <v>493</v>
      </c>
      <c r="L3121" s="325" t="s">
        <v>499</v>
      </c>
      <c r="M3121" s="325" t="str">
        <f t="shared" si="97"/>
        <v>EthnicityRefused or not available</v>
      </c>
      <c r="N3121" s="325" t="s">
        <v>460</v>
      </c>
      <c r="O3121" s="325" t="s">
        <v>460</v>
      </c>
      <c r="P3121" s="325">
        <v>470</v>
      </c>
      <c r="Q3121" s="325">
        <v>15.6</v>
      </c>
    </row>
    <row r="3122" spans="1:17" x14ac:dyDescent="0.25">
      <c r="A3122" s="325">
        <v>201718</v>
      </c>
      <c r="B3122" s="325" t="s">
        <v>125</v>
      </c>
      <c r="C3122" s="325" t="s">
        <v>123</v>
      </c>
      <c r="D3122" s="325" t="s">
        <v>38</v>
      </c>
      <c r="E3122" s="325" t="s">
        <v>138</v>
      </c>
      <c r="F3122" s="325" t="s">
        <v>23</v>
      </c>
      <c r="G3122" s="325" t="s">
        <v>124</v>
      </c>
      <c r="H3122" s="325" t="s">
        <v>124</v>
      </c>
      <c r="I3122" s="325" t="s">
        <v>23</v>
      </c>
      <c r="J3122" s="325" t="str">
        <f t="shared" si="96"/>
        <v>CharSouth EastEthnicityWhiteEthnicityWhite</v>
      </c>
      <c r="K3122" s="325" t="s">
        <v>493</v>
      </c>
      <c r="L3122" s="325" t="s">
        <v>494</v>
      </c>
      <c r="M3122" s="325" t="str">
        <f t="shared" si="97"/>
        <v>EthnicityWhite</v>
      </c>
      <c r="N3122" s="325" t="s">
        <v>460</v>
      </c>
      <c r="O3122" s="325" t="s">
        <v>460</v>
      </c>
      <c r="P3122" s="325">
        <v>3397</v>
      </c>
      <c r="Q3122" s="325">
        <v>72.2</v>
      </c>
    </row>
    <row r="3123" spans="1:17" x14ac:dyDescent="0.25">
      <c r="A3123" s="325">
        <v>201718</v>
      </c>
      <c r="B3123" s="325" t="s">
        <v>125</v>
      </c>
      <c r="C3123" s="325" t="s">
        <v>123</v>
      </c>
      <c r="D3123" s="325" t="s">
        <v>38</v>
      </c>
      <c r="E3123" s="325" t="s">
        <v>138</v>
      </c>
      <c r="F3123" s="325" t="s">
        <v>23</v>
      </c>
      <c r="G3123" s="325" t="s">
        <v>124</v>
      </c>
      <c r="H3123" s="325" t="s">
        <v>124</v>
      </c>
      <c r="I3123" s="325" t="s">
        <v>23</v>
      </c>
      <c r="J3123" s="325" t="str">
        <f t="shared" si="96"/>
        <v>CharSouth EastEthnicityMixedEthnicityMixed</v>
      </c>
      <c r="K3123" s="325" t="s">
        <v>493</v>
      </c>
      <c r="L3123" s="325" t="s">
        <v>495</v>
      </c>
      <c r="M3123" s="325" t="str">
        <f t="shared" si="97"/>
        <v>EthnicityMixed</v>
      </c>
      <c r="N3123" s="325" t="s">
        <v>460</v>
      </c>
      <c r="O3123" s="325" t="s">
        <v>460</v>
      </c>
      <c r="P3123" s="325">
        <v>107</v>
      </c>
      <c r="Q3123" s="325">
        <v>2.2999999999999998</v>
      </c>
    </row>
    <row r="3124" spans="1:17" x14ac:dyDescent="0.25">
      <c r="A3124" s="325">
        <v>201718</v>
      </c>
      <c r="B3124" s="325" t="s">
        <v>125</v>
      </c>
      <c r="C3124" s="325" t="s">
        <v>123</v>
      </c>
      <c r="D3124" s="325" t="s">
        <v>38</v>
      </c>
      <c r="E3124" s="325" t="s">
        <v>138</v>
      </c>
      <c r="F3124" s="325" t="s">
        <v>23</v>
      </c>
      <c r="G3124" s="325" t="s">
        <v>124</v>
      </c>
      <c r="H3124" s="325" t="s">
        <v>124</v>
      </c>
      <c r="I3124" s="325" t="s">
        <v>23</v>
      </c>
      <c r="J3124" s="325" t="str">
        <f t="shared" si="96"/>
        <v>CharSouth EastEthnicityAsian or Asian BritishEthnicityAsian or Asian British</v>
      </c>
      <c r="K3124" s="325" t="s">
        <v>493</v>
      </c>
      <c r="L3124" s="325" t="s">
        <v>496</v>
      </c>
      <c r="M3124" s="325" t="str">
        <f t="shared" si="97"/>
        <v>EthnicityAsian or Asian British</v>
      </c>
      <c r="N3124" s="325" t="s">
        <v>460</v>
      </c>
      <c r="O3124" s="325" t="s">
        <v>460</v>
      </c>
      <c r="P3124" s="325">
        <v>108</v>
      </c>
      <c r="Q3124" s="325">
        <v>2.2999999999999998</v>
      </c>
    </row>
    <row r="3125" spans="1:17" x14ac:dyDescent="0.25">
      <c r="A3125" s="325">
        <v>201718</v>
      </c>
      <c r="B3125" s="325" t="s">
        <v>125</v>
      </c>
      <c r="C3125" s="325" t="s">
        <v>123</v>
      </c>
      <c r="D3125" s="325" t="s">
        <v>38</v>
      </c>
      <c r="E3125" s="325" t="s">
        <v>138</v>
      </c>
      <c r="F3125" s="325" t="s">
        <v>23</v>
      </c>
      <c r="G3125" s="325" t="s">
        <v>124</v>
      </c>
      <c r="H3125" s="325" t="s">
        <v>124</v>
      </c>
      <c r="I3125" s="325" t="s">
        <v>23</v>
      </c>
      <c r="J3125" s="325" t="str">
        <f t="shared" si="96"/>
        <v>CharSouth EastEthnicityBlack or Black BritishEthnicityBlack or Black British</v>
      </c>
      <c r="K3125" s="325" t="s">
        <v>493</v>
      </c>
      <c r="L3125" s="325" t="s">
        <v>497</v>
      </c>
      <c r="M3125" s="325" t="str">
        <f t="shared" si="97"/>
        <v>EthnicityBlack or Black British</v>
      </c>
      <c r="N3125" s="325" t="s">
        <v>460</v>
      </c>
      <c r="O3125" s="325" t="s">
        <v>460</v>
      </c>
      <c r="P3125" s="325">
        <v>340</v>
      </c>
      <c r="Q3125" s="325">
        <v>7.2</v>
      </c>
    </row>
    <row r="3126" spans="1:17" x14ac:dyDescent="0.25">
      <c r="A3126" s="325">
        <v>201718</v>
      </c>
      <c r="B3126" s="325" t="s">
        <v>125</v>
      </c>
      <c r="C3126" s="325" t="s">
        <v>123</v>
      </c>
      <c r="D3126" s="325" t="s">
        <v>38</v>
      </c>
      <c r="E3126" s="325" t="s">
        <v>138</v>
      </c>
      <c r="F3126" s="325" t="s">
        <v>23</v>
      </c>
      <c r="G3126" s="325" t="s">
        <v>124</v>
      </c>
      <c r="H3126" s="325" t="s">
        <v>124</v>
      </c>
      <c r="I3126" s="325" t="s">
        <v>23</v>
      </c>
      <c r="J3126" s="325" t="str">
        <f t="shared" si="96"/>
        <v>CharSouth EastEthnicityAny other ethnic groupEthnicityAny other ethnic group</v>
      </c>
      <c r="K3126" s="325" t="s">
        <v>493</v>
      </c>
      <c r="L3126" s="325" t="s">
        <v>498</v>
      </c>
      <c r="M3126" s="325" t="str">
        <f t="shared" si="97"/>
        <v>EthnicityAny other ethnic group</v>
      </c>
      <c r="N3126" s="325" t="s">
        <v>460</v>
      </c>
      <c r="O3126" s="325" t="s">
        <v>460</v>
      </c>
      <c r="P3126" s="325">
        <v>47</v>
      </c>
      <c r="Q3126" s="325">
        <v>1</v>
      </c>
    </row>
    <row r="3127" spans="1:17" x14ac:dyDescent="0.25">
      <c r="A3127" s="325">
        <v>201718</v>
      </c>
      <c r="B3127" s="325" t="s">
        <v>125</v>
      </c>
      <c r="C3127" s="325" t="s">
        <v>123</v>
      </c>
      <c r="D3127" s="325" t="s">
        <v>38</v>
      </c>
      <c r="E3127" s="325" t="s">
        <v>138</v>
      </c>
      <c r="F3127" s="325" t="s">
        <v>23</v>
      </c>
      <c r="G3127" s="325" t="s">
        <v>124</v>
      </c>
      <c r="H3127" s="325" t="s">
        <v>124</v>
      </c>
      <c r="I3127" s="325" t="s">
        <v>23</v>
      </c>
      <c r="J3127" s="325" t="str">
        <f t="shared" si="96"/>
        <v>CharSouth EastEthnicityRefused or not availableEthnicityRefused or not available</v>
      </c>
      <c r="K3127" s="325" t="s">
        <v>493</v>
      </c>
      <c r="L3127" s="325" t="s">
        <v>499</v>
      </c>
      <c r="M3127" s="325" t="str">
        <f t="shared" si="97"/>
        <v>EthnicityRefused or not available</v>
      </c>
      <c r="N3127" s="325" t="s">
        <v>460</v>
      </c>
      <c r="O3127" s="325" t="s">
        <v>460</v>
      </c>
      <c r="P3127" s="325">
        <v>706</v>
      </c>
      <c r="Q3127" s="325">
        <v>15</v>
      </c>
    </row>
    <row r="3128" spans="1:17" x14ac:dyDescent="0.25">
      <c r="A3128" s="325">
        <v>201718</v>
      </c>
      <c r="B3128" s="325" t="s">
        <v>125</v>
      </c>
      <c r="C3128" s="325" t="s">
        <v>123</v>
      </c>
      <c r="D3128" s="325" t="s">
        <v>38</v>
      </c>
      <c r="E3128" s="325" t="s">
        <v>139</v>
      </c>
      <c r="F3128" s="325" t="s">
        <v>43</v>
      </c>
      <c r="G3128" s="325" t="s">
        <v>124</v>
      </c>
      <c r="H3128" s="325" t="s">
        <v>124</v>
      </c>
      <c r="I3128" s="325" t="s">
        <v>43</v>
      </c>
      <c r="J3128" s="325" t="str">
        <f t="shared" si="96"/>
        <v>CharSouth WestEthnicityWhiteEthnicityWhite</v>
      </c>
      <c r="K3128" s="325" t="s">
        <v>493</v>
      </c>
      <c r="L3128" s="325" t="s">
        <v>494</v>
      </c>
      <c r="M3128" s="325" t="str">
        <f t="shared" si="97"/>
        <v>EthnicityWhite</v>
      </c>
      <c r="N3128" s="325" t="s">
        <v>460</v>
      </c>
      <c r="O3128" s="325" t="s">
        <v>460</v>
      </c>
      <c r="P3128" s="325">
        <v>2056</v>
      </c>
      <c r="Q3128" s="325">
        <v>72.099999999999994</v>
      </c>
    </row>
    <row r="3129" spans="1:17" x14ac:dyDescent="0.25">
      <c r="A3129" s="325">
        <v>201718</v>
      </c>
      <c r="B3129" s="325" t="s">
        <v>125</v>
      </c>
      <c r="C3129" s="325" t="s">
        <v>123</v>
      </c>
      <c r="D3129" s="325" t="s">
        <v>38</v>
      </c>
      <c r="E3129" s="325" t="s">
        <v>139</v>
      </c>
      <c r="F3129" s="325" t="s">
        <v>43</v>
      </c>
      <c r="G3129" s="325" t="s">
        <v>124</v>
      </c>
      <c r="H3129" s="325" t="s">
        <v>124</v>
      </c>
      <c r="I3129" s="325" t="s">
        <v>43</v>
      </c>
      <c r="J3129" s="325" t="str">
        <f t="shared" si="96"/>
        <v>CharSouth WestEthnicityMixedEthnicityMixed</v>
      </c>
      <c r="K3129" s="325" t="s">
        <v>493</v>
      </c>
      <c r="L3129" s="325" t="s">
        <v>495</v>
      </c>
      <c r="M3129" s="325" t="str">
        <f t="shared" si="97"/>
        <v>EthnicityMixed</v>
      </c>
      <c r="N3129" s="325" t="s">
        <v>460</v>
      </c>
      <c r="O3129" s="325" t="s">
        <v>460</v>
      </c>
      <c r="P3129" s="325">
        <v>42</v>
      </c>
      <c r="Q3129" s="325">
        <v>1.5</v>
      </c>
    </row>
    <row r="3130" spans="1:17" x14ac:dyDescent="0.25">
      <c r="A3130" s="325">
        <v>201718</v>
      </c>
      <c r="B3130" s="325" t="s">
        <v>125</v>
      </c>
      <c r="C3130" s="325" t="s">
        <v>123</v>
      </c>
      <c r="D3130" s="325" t="s">
        <v>38</v>
      </c>
      <c r="E3130" s="325" t="s">
        <v>139</v>
      </c>
      <c r="F3130" s="325" t="s">
        <v>43</v>
      </c>
      <c r="G3130" s="325" t="s">
        <v>124</v>
      </c>
      <c r="H3130" s="325" t="s">
        <v>124</v>
      </c>
      <c r="I3130" s="325" t="s">
        <v>43</v>
      </c>
      <c r="J3130" s="325" t="str">
        <f t="shared" si="96"/>
        <v>CharSouth WestEthnicityAsian or Asian BritishEthnicityAsian or Asian British</v>
      </c>
      <c r="K3130" s="325" t="s">
        <v>493</v>
      </c>
      <c r="L3130" s="325" t="s">
        <v>496</v>
      </c>
      <c r="M3130" s="325" t="str">
        <f t="shared" si="97"/>
        <v>EthnicityAsian or Asian British</v>
      </c>
      <c r="N3130" s="325" t="s">
        <v>460</v>
      </c>
      <c r="O3130" s="325" t="s">
        <v>460</v>
      </c>
      <c r="P3130" s="325">
        <v>21</v>
      </c>
      <c r="Q3130" s="325">
        <v>0.7</v>
      </c>
    </row>
    <row r="3131" spans="1:17" x14ac:dyDescent="0.25">
      <c r="A3131" s="325">
        <v>201718</v>
      </c>
      <c r="B3131" s="325" t="s">
        <v>125</v>
      </c>
      <c r="C3131" s="325" t="s">
        <v>123</v>
      </c>
      <c r="D3131" s="325" t="s">
        <v>38</v>
      </c>
      <c r="E3131" s="325" t="s">
        <v>139</v>
      </c>
      <c r="F3131" s="325" t="s">
        <v>43</v>
      </c>
      <c r="G3131" s="325" t="s">
        <v>124</v>
      </c>
      <c r="H3131" s="325" t="s">
        <v>124</v>
      </c>
      <c r="I3131" s="325" t="s">
        <v>43</v>
      </c>
      <c r="J3131" s="325" t="str">
        <f t="shared" si="96"/>
        <v>CharSouth WestEthnicityBlack or Black BritishEthnicityBlack or Black British</v>
      </c>
      <c r="K3131" s="325" t="s">
        <v>493</v>
      </c>
      <c r="L3131" s="325" t="s">
        <v>497</v>
      </c>
      <c r="M3131" s="325" t="str">
        <f t="shared" si="97"/>
        <v>EthnicityBlack or Black British</v>
      </c>
      <c r="N3131" s="325" t="s">
        <v>460</v>
      </c>
      <c r="O3131" s="325" t="s">
        <v>460</v>
      </c>
      <c r="P3131" s="325">
        <v>67</v>
      </c>
      <c r="Q3131" s="325">
        <v>2.2999999999999998</v>
      </c>
    </row>
    <row r="3132" spans="1:17" x14ac:dyDescent="0.25">
      <c r="A3132" s="325">
        <v>201718</v>
      </c>
      <c r="B3132" s="325" t="s">
        <v>125</v>
      </c>
      <c r="C3132" s="325" t="s">
        <v>123</v>
      </c>
      <c r="D3132" s="325" t="s">
        <v>38</v>
      </c>
      <c r="E3132" s="325" t="s">
        <v>139</v>
      </c>
      <c r="F3132" s="325" t="s">
        <v>43</v>
      </c>
      <c r="G3132" s="325" t="s">
        <v>124</v>
      </c>
      <c r="H3132" s="325" t="s">
        <v>124</v>
      </c>
      <c r="I3132" s="325" t="s">
        <v>43</v>
      </c>
      <c r="J3132" s="325" t="str">
        <f t="shared" si="96"/>
        <v>CharSouth WestEthnicityAny other ethnic groupEthnicityAny other ethnic group</v>
      </c>
      <c r="K3132" s="325" t="s">
        <v>493</v>
      </c>
      <c r="L3132" s="325" t="s">
        <v>498</v>
      </c>
      <c r="M3132" s="325" t="str">
        <f t="shared" si="97"/>
        <v>EthnicityAny other ethnic group</v>
      </c>
      <c r="N3132" s="325" t="s">
        <v>460</v>
      </c>
      <c r="O3132" s="325" t="s">
        <v>460</v>
      </c>
      <c r="P3132" s="325">
        <v>36</v>
      </c>
      <c r="Q3132" s="325">
        <v>1.3</v>
      </c>
    </row>
    <row r="3133" spans="1:17" x14ac:dyDescent="0.25">
      <c r="A3133" s="325">
        <v>201718</v>
      </c>
      <c r="B3133" s="325" t="s">
        <v>125</v>
      </c>
      <c r="C3133" s="325" t="s">
        <v>123</v>
      </c>
      <c r="D3133" s="325" t="s">
        <v>38</v>
      </c>
      <c r="E3133" s="325" t="s">
        <v>139</v>
      </c>
      <c r="F3133" s="325" t="s">
        <v>43</v>
      </c>
      <c r="G3133" s="325" t="s">
        <v>124</v>
      </c>
      <c r="H3133" s="325" t="s">
        <v>124</v>
      </c>
      <c r="I3133" s="325" t="s">
        <v>43</v>
      </c>
      <c r="J3133" s="325" t="str">
        <f t="shared" si="96"/>
        <v>CharSouth WestEthnicityRefused or not availableEthnicityRefused or not available</v>
      </c>
      <c r="K3133" s="325" t="s">
        <v>493</v>
      </c>
      <c r="L3133" s="325" t="s">
        <v>499</v>
      </c>
      <c r="M3133" s="325" t="str">
        <f t="shared" si="97"/>
        <v>EthnicityRefused or not available</v>
      </c>
      <c r="N3133" s="325" t="s">
        <v>460</v>
      </c>
      <c r="O3133" s="325" t="s">
        <v>460</v>
      </c>
      <c r="P3133" s="325">
        <v>631</v>
      </c>
      <c r="Q3133" s="325">
        <v>22.1</v>
      </c>
    </row>
    <row r="3134" spans="1:17" x14ac:dyDescent="0.25">
      <c r="A3134" s="325">
        <v>201718</v>
      </c>
      <c r="B3134" s="325" t="s">
        <v>125</v>
      </c>
      <c r="C3134" s="325" t="s">
        <v>123</v>
      </c>
      <c r="D3134" s="325" t="s">
        <v>38</v>
      </c>
      <c r="E3134" s="325" t="s">
        <v>140</v>
      </c>
      <c r="F3134" s="325" t="s">
        <v>141</v>
      </c>
      <c r="G3134" s="325" t="s">
        <v>124</v>
      </c>
      <c r="H3134" s="325" t="s">
        <v>124</v>
      </c>
      <c r="I3134" s="325" t="s">
        <v>141</v>
      </c>
      <c r="J3134" s="325" t="str">
        <f t="shared" si="96"/>
        <v>CharInner LondonEthnicityWhiteEthnicityWhite</v>
      </c>
      <c r="K3134" s="325" t="s">
        <v>493</v>
      </c>
      <c r="L3134" s="325" t="s">
        <v>494</v>
      </c>
      <c r="M3134" s="325" t="str">
        <f t="shared" si="97"/>
        <v>EthnicityWhite</v>
      </c>
      <c r="N3134" s="325" t="s">
        <v>460</v>
      </c>
      <c r="O3134" s="325" t="s">
        <v>460</v>
      </c>
      <c r="P3134" s="325">
        <v>1007</v>
      </c>
      <c r="Q3134" s="325">
        <v>43.9</v>
      </c>
    </row>
    <row r="3135" spans="1:17" x14ac:dyDescent="0.25">
      <c r="A3135" s="325">
        <v>201718</v>
      </c>
      <c r="B3135" s="325" t="s">
        <v>125</v>
      </c>
      <c r="C3135" s="325" t="s">
        <v>123</v>
      </c>
      <c r="D3135" s="325" t="s">
        <v>38</v>
      </c>
      <c r="E3135" s="325" t="s">
        <v>140</v>
      </c>
      <c r="F3135" s="325" t="s">
        <v>141</v>
      </c>
      <c r="G3135" s="325" t="s">
        <v>124</v>
      </c>
      <c r="H3135" s="325" t="s">
        <v>124</v>
      </c>
      <c r="I3135" s="325" t="s">
        <v>141</v>
      </c>
      <c r="J3135" s="325" t="str">
        <f t="shared" si="96"/>
        <v>CharInner LondonEthnicityMixedEthnicityMixed</v>
      </c>
      <c r="K3135" s="325" t="s">
        <v>493</v>
      </c>
      <c r="L3135" s="325" t="s">
        <v>495</v>
      </c>
      <c r="M3135" s="325" t="str">
        <f t="shared" si="97"/>
        <v>EthnicityMixed</v>
      </c>
      <c r="N3135" s="325" t="s">
        <v>460</v>
      </c>
      <c r="O3135" s="325" t="s">
        <v>460</v>
      </c>
      <c r="P3135" s="325">
        <v>107</v>
      </c>
      <c r="Q3135" s="325">
        <v>4.7</v>
      </c>
    </row>
    <row r="3136" spans="1:17" x14ac:dyDescent="0.25">
      <c r="A3136" s="325">
        <v>201718</v>
      </c>
      <c r="B3136" s="325" t="s">
        <v>125</v>
      </c>
      <c r="C3136" s="325" t="s">
        <v>123</v>
      </c>
      <c r="D3136" s="325" t="s">
        <v>38</v>
      </c>
      <c r="E3136" s="325" t="s">
        <v>140</v>
      </c>
      <c r="F3136" s="325" t="s">
        <v>141</v>
      </c>
      <c r="G3136" s="325" t="s">
        <v>124</v>
      </c>
      <c r="H3136" s="325" t="s">
        <v>124</v>
      </c>
      <c r="I3136" s="325" t="s">
        <v>141</v>
      </c>
      <c r="J3136" s="325" t="str">
        <f t="shared" si="96"/>
        <v>CharInner LondonEthnicityAsian or Asian BritishEthnicityAsian or Asian British</v>
      </c>
      <c r="K3136" s="325" t="s">
        <v>493</v>
      </c>
      <c r="L3136" s="325" t="s">
        <v>496</v>
      </c>
      <c r="M3136" s="325" t="str">
        <f t="shared" si="97"/>
        <v>EthnicityAsian or Asian British</v>
      </c>
      <c r="N3136" s="325" t="s">
        <v>460</v>
      </c>
      <c r="O3136" s="325" t="s">
        <v>460</v>
      </c>
      <c r="P3136" s="325">
        <v>174</v>
      </c>
      <c r="Q3136" s="325">
        <v>7.6</v>
      </c>
    </row>
    <row r="3137" spans="1:17" x14ac:dyDescent="0.25">
      <c r="A3137" s="325">
        <v>201718</v>
      </c>
      <c r="B3137" s="325" t="s">
        <v>125</v>
      </c>
      <c r="C3137" s="325" t="s">
        <v>123</v>
      </c>
      <c r="D3137" s="325" t="s">
        <v>38</v>
      </c>
      <c r="E3137" s="325" t="s">
        <v>140</v>
      </c>
      <c r="F3137" s="325" t="s">
        <v>141</v>
      </c>
      <c r="G3137" s="325" t="s">
        <v>124</v>
      </c>
      <c r="H3137" s="325" t="s">
        <v>124</v>
      </c>
      <c r="I3137" s="325" t="s">
        <v>141</v>
      </c>
      <c r="J3137" s="325" t="str">
        <f t="shared" si="96"/>
        <v>CharInner LondonEthnicityBlack or Black BritishEthnicityBlack or Black British</v>
      </c>
      <c r="K3137" s="325" t="s">
        <v>493</v>
      </c>
      <c r="L3137" s="325" t="s">
        <v>497</v>
      </c>
      <c r="M3137" s="325" t="str">
        <f t="shared" si="97"/>
        <v>EthnicityBlack or Black British</v>
      </c>
      <c r="N3137" s="325" t="s">
        <v>460</v>
      </c>
      <c r="O3137" s="325" t="s">
        <v>460</v>
      </c>
      <c r="P3137" s="325">
        <v>670</v>
      </c>
      <c r="Q3137" s="325">
        <v>29.2</v>
      </c>
    </row>
    <row r="3138" spans="1:17" x14ac:dyDescent="0.25">
      <c r="A3138" s="325">
        <v>201718</v>
      </c>
      <c r="B3138" s="325" t="s">
        <v>125</v>
      </c>
      <c r="C3138" s="325" t="s">
        <v>123</v>
      </c>
      <c r="D3138" s="325" t="s">
        <v>38</v>
      </c>
      <c r="E3138" s="325" t="s">
        <v>140</v>
      </c>
      <c r="F3138" s="325" t="s">
        <v>141</v>
      </c>
      <c r="G3138" s="325" t="s">
        <v>124</v>
      </c>
      <c r="H3138" s="325" t="s">
        <v>124</v>
      </c>
      <c r="I3138" s="325" t="s">
        <v>141</v>
      </c>
      <c r="J3138" s="325" t="str">
        <f t="shared" si="96"/>
        <v>CharInner LondonEthnicityAny other ethnic groupEthnicityAny other ethnic group</v>
      </c>
      <c r="K3138" s="325" t="s">
        <v>493</v>
      </c>
      <c r="L3138" s="325" t="s">
        <v>498</v>
      </c>
      <c r="M3138" s="325" t="str">
        <f t="shared" si="97"/>
        <v>EthnicityAny other ethnic group</v>
      </c>
      <c r="N3138" s="325" t="s">
        <v>460</v>
      </c>
      <c r="O3138" s="325" t="s">
        <v>460</v>
      </c>
      <c r="P3138" s="325">
        <v>50</v>
      </c>
      <c r="Q3138" s="325">
        <v>2.2000000000000002</v>
      </c>
    </row>
    <row r="3139" spans="1:17" x14ac:dyDescent="0.25">
      <c r="A3139" s="325">
        <v>201718</v>
      </c>
      <c r="B3139" s="325" t="s">
        <v>125</v>
      </c>
      <c r="C3139" s="325" t="s">
        <v>123</v>
      </c>
      <c r="D3139" s="325" t="s">
        <v>38</v>
      </c>
      <c r="E3139" s="325" t="s">
        <v>140</v>
      </c>
      <c r="F3139" s="325" t="s">
        <v>141</v>
      </c>
      <c r="G3139" s="325" t="s">
        <v>124</v>
      </c>
      <c r="H3139" s="325" t="s">
        <v>124</v>
      </c>
      <c r="I3139" s="325" t="s">
        <v>141</v>
      </c>
      <c r="J3139" s="325" t="str">
        <f t="shared" ref="J3139:J3202" si="98">CONCATENATE("Char",I3139,K3139,L3139,M3139)</f>
        <v>CharInner LondonEthnicityRefused or not availableEthnicityRefused or not available</v>
      </c>
      <c r="K3139" s="325" t="s">
        <v>493</v>
      </c>
      <c r="L3139" s="325" t="s">
        <v>499</v>
      </c>
      <c r="M3139" s="325" t="str">
        <f t="shared" ref="M3139:M3202" si="99">CONCATENATE(K3139,L3139,)</f>
        <v>EthnicityRefused or not available</v>
      </c>
      <c r="N3139" s="325" t="s">
        <v>460</v>
      </c>
      <c r="O3139" s="325" t="s">
        <v>460</v>
      </c>
      <c r="P3139" s="325">
        <v>288</v>
      </c>
      <c r="Q3139" s="325">
        <v>12.5</v>
      </c>
    </row>
    <row r="3140" spans="1:17" x14ac:dyDescent="0.25">
      <c r="A3140" s="325">
        <v>201718</v>
      </c>
      <c r="B3140" s="325" t="s">
        <v>125</v>
      </c>
      <c r="C3140" s="325" t="s">
        <v>123</v>
      </c>
      <c r="D3140" s="325" t="s">
        <v>38</v>
      </c>
      <c r="E3140" s="325" t="s">
        <v>142</v>
      </c>
      <c r="F3140" s="325" t="s">
        <v>143</v>
      </c>
      <c r="G3140" s="325" t="s">
        <v>124</v>
      </c>
      <c r="H3140" s="325" t="s">
        <v>124</v>
      </c>
      <c r="I3140" s="325" t="s">
        <v>143</v>
      </c>
      <c r="J3140" s="325" t="str">
        <f t="shared" si="98"/>
        <v>CharOuter LondonEthnicityWhiteEthnicityWhite</v>
      </c>
      <c r="K3140" s="325" t="s">
        <v>493</v>
      </c>
      <c r="L3140" s="325" t="s">
        <v>494</v>
      </c>
      <c r="M3140" s="325" t="str">
        <f t="shared" si="99"/>
        <v>EthnicityWhite</v>
      </c>
      <c r="N3140" s="325" t="s">
        <v>460</v>
      </c>
      <c r="O3140" s="325" t="s">
        <v>460</v>
      </c>
      <c r="P3140" s="325">
        <v>1133</v>
      </c>
      <c r="Q3140" s="325">
        <v>40.9</v>
      </c>
    </row>
    <row r="3141" spans="1:17" x14ac:dyDescent="0.25">
      <c r="A3141" s="325">
        <v>201718</v>
      </c>
      <c r="B3141" s="325" t="s">
        <v>125</v>
      </c>
      <c r="C3141" s="325" t="s">
        <v>123</v>
      </c>
      <c r="D3141" s="325" t="s">
        <v>38</v>
      </c>
      <c r="E3141" s="325" t="s">
        <v>142</v>
      </c>
      <c r="F3141" s="325" t="s">
        <v>143</v>
      </c>
      <c r="G3141" s="325" t="s">
        <v>124</v>
      </c>
      <c r="H3141" s="325" t="s">
        <v>124</v>
      </c>
      <c r="I3141" s="325" t="s">
        <v>143</v>
      </c>
      <c r="J3141" s="325" t="str">
        <f t="shared" si="98"/>
        <v>CharOuter LondonEthnicityMixedEthnicityMixed</v>
      </c>
      <c r="K3141" s="325" t="s">
        <v>493</v>
      </c>
      <c r="L3141" s="325" t="s">
        <v>495</v>
      </c>
      <c r="M3141" s="325" t="str">
        <f t="shared" si="99"/>
        <v>EthnicityMixed</v>
      </c>
      <c r="N3141" s="325" t="s">
        <v>460</v>
      </c>
      <c r="O3141" s="325" t="s">
        <v>460</v>
      </c>
      <c r="P3141" s="325">
        <v>129</v>
      </c>
      <c r="Q3141" s="325">
        <v>4.7</v>
      </c>
    </row>
    <row r="3142" spans="1:17" x14ac:dyDescent="0.25">
      <c r="A3142" s="325">
        <v>201718</v>
      </c>
      <c r="B3142" s="325" t="s">
        <v>125</v>
      </c>
      <c r="C3142" s="325" t="s">
        <v>123</v>
      </c>
      <c r="D3142" s="325" t="s">
        <v>38</v>
      </c>
      <c r="E3142" s="325" t="s">
        <v>142</v>
      </c>
      <c r="F3142" s="325" t="s">
        <v>143</v>
      </c>
      <c r="G3142" s="325" t="s">
        <v>124</v>
      </c>
      <c r="H3142" s="325" t="s">
        <v>124</v>
      </c>
      <c r="I3142" s="325" t="s">
        <v>143</v>
      </c>
      <c r="J3142" s="325" t="str">
        <f t="shared" si="98"/>
        <v>CharOuter LondonEthnicityAsian or Asian BritishEthnicityAsian or Asian British</v>
      </c>
      <c r="K3142" s="325" t="s">
        <v>493</v>
      </c>
      <c r="L3142" s="325" t="s">
        <v>496</v>
      </c>
      <c r="M3142" s="325" t="str">
        <f t="shared" si="99"/>
        <v>EthnicityAsian or Asian British</v>
      </c>
      <c r="N3142" s="325" t="s">
        <v>460</v>
      </c>
      <c r="O3142" s="325" t="s">
        <v>460</v>
      </c>
      <c r="P3142" s="325">
        <v>232</v>
      </c>
      <c r="Q3142" s="325">
        <v>8.4</v>
      </c>
    </row>
    <row r="3143" spans="1:17" x14ac:dyDescent="0.25">
      <c r="A3143" s="325">
        <v>201718</v>
      </c>
      <c r="B3143" s="325" t="s">
        <v>125</v>
      </c>
      <c r="C3143" s="325" t="s">
        <v>123</v>
      </c>
      <c r="D3143" s="325" t="s">
        <v>38</v>
      </c>
      <c r="E3143" s="325" t="s">
        <v>142</v>
      </c>
      <c r="F3143" s="325" t="s">
        <v>143</v>
      </c>
      <c r="G3143" s="325" t="s">
        <v>124</v>
      </c>
      <c r="H3143" s="325" t="s">
        <v>124</v>
      </c>
      <c r="I3143" s="325" t="s">
        <v>143</v>
      </c>
      <c r="J3143" s="325" t="str">
        <f t="shared" si="98"/>
        <v>CharOuter LondonEthnicityBlack or Black BritishEthnicityBlack or Black British</v>
      </c>
      <c r="K3143" s="325" t="s">
        <v>493</v>
      </c>
      <c r="L3143" s="325" t="s">
        <v>497</v>
      </c>
      <c r="M3143" s="325" t="str">
        <f t="shared" si="99"/>
        <v>EthnicityBlack or Black British</v>
      </c>
      <c r="N3143" s="325" t="s">
        <v>460</v>
      </c>
      <c r="O3143" s="325" t="s">
        <v>460</v>
      </c>
      <c r="P3143" s="325">
        <v>752</v>
      </c>
      <c r="Q3143" s="325">
        <v>27.1</v>
      </c>
    </row>
    <row r="3144" spans="1:17" x14ac:dyDescent="0.25">
      <c r="A3144" s="325">
        <v>201718</v>
      </c>
      <c r="B3144" s="325" t="s">
        <v>125</v>
      </c>
      <c r="C3144" s="325" t="s">
        <v>123</v>
      </c>
      <c r="D3144" s="325" t="s">
        <v>38</v>
      </c>
      <c r="E3144" s="325" t="s">
        <v>142</v>
      </c>
      <c r="F3144" s="325" t="s">
        <v>143</v>
      </c>
      <c r="G3144" s="325" t="s">
        <v>124</v>
      </c>
      <c r="H3144" s="325" t="s">
        <v>124</v>
      </c>
      <c r="I3144" s="325" t="s">
        <v>143</v>
      </c>
      <c r="J3144" s="325" t="str">
        <f t="shared" si="98"/>
        <v>CharOuter LondonEthnicityAny other ethnic groupEthnicityAny other ethnic group</v>
      </c>
      <c r="K3144" s="325" t="s">
        <v>493</v>
      </c>
      <c r="L3144" s="325" t="s">
        <v>498</v>
      </c>
      <c r="M3144" s="325" t="str">
        <f t="shared" si="99"/>
        <v>EthnicityAny other ethnic group</v>
      </c>
      <c r="N3144" s="325" t="s">
        <v>460</v>
      </c>
      <c r="O3144" s="325" t="s">
        <v>460</v>
      </c>
      <c r="P3144" s="325">
        <v>32</v>
      </c>
      <c r="Q3144" s="325">
        <v>1.2</v>
      </c>
    </row>
    <row r="3145" spans="1:17" x14ac:dyDescent="0.25">
      <c r="A3145" s="325">
        <v>201718</v>
      </c>
      <c r="B3145" s="325" t="s">
        <v>125</v>
      </c>
      <c r="C3145" s="325" t="s">
        <v>123</v>
      </c>
      <c r="D3145" s="325" t="s">
        <v>38</v>
      </c>
      <c r="E3145" s="325" t="s">
        <v>142</v>
      </c>
      <c r="F3145" s="325" t="s">
        <v>143</v>
      </c>
      <c r="G3145" s="325" t="s">
        <v>124</v>
      </c>
      <c r="H3145" s="325" t="s">
        <v>124</v>
      </c>
      <c r="I3145" s="325" t="s">
        <v>143</v>
      </c>
      <c r="J3145" s="325" t="str">
        <f t="shared" si="98"/>
        <v>CharOuter LondonEthnicityRefused or not availableEthnicityRefused or not available</v>
      </c>
      <c r="K3145" s="325" t="s">
        <v>493</v>
      </c>
      <c r="L3145" s="325" t="s">
        <v>499</v>
      </c>
      <c r="M3145" s="325" t="str">
        <f t="shared" si="99"/>
        <v>EthnicityRefused or not available</v>
      </c>
      <c r="N3145" s="325" t="s">
        <v>460</v>
      </c>
      <c r="O3145" s="325" t="s">
        <v>460</v>
      </c>
      <c r="P3145" s="325">
        <v>494</v>
      </c>
      <c r="Q3145" s="325">
        <v>17.8</v>
      </c>
    </row>
    <row r="3146" spans="1:17" x14ac:dyDescent="0.25">
      <c r="A3146" s="325">
        <v>201718</v>
      </c>
      <c r="B3146" s="325" t="s">
        <v>144</v>
      </c>
      <c r="C3146" s="325" t="s">
        <v>123</v>
      </c>
      <c r="D3146" s="325" t="s">
        <v>38</v>
      </c>
      <c r="E3146" s="325" t="s">
        <v>126</v>
      </c>
      <c r="F3146" s="325" t="s">
        <v>127</v>
      </c>
      <c r="G3146" s="325">
        <v>841</v>
      </c>
      <c r="H3146" s="325" t="s">
        <v>145</v>
      </c>
      <c r="I3146" s="325" t="s">
        <v>146</v>
      </c>
      <c r="J3146" s="325" t="str">
        <f t="shared" si="98"/>
        <v>CharDarlingtonEthnicityWhiteEthnicityWhite</v>
      </c>
      <c r="K3146" s="325" t="s">
        <v>493</v>
      </c>
      <c r="L3146" s="325" t="s">
        <v>494</v>
      </c>
      <c r="M3146" s="325" t="str">
        <f t="shared" si="99"/>
        <v>EthnicityWhite</v>
      </c>
      <c r="N3146" s="325" t="s">
        <v>460</v>
      </c>
      <c r="O3146" s="325" t="s">
        <v>460</v>
      </c>
      <c r="P3146" s="325">
        <v>81</v>
      </c>
      <c r="Q3146" s="325">
        <v>96.4</v>
      </c>
    </row>
    <row r="3147" spans="1:17" x14ac:dyDescent="0.25">
      <c r="A3147" s="325">
        <v>201718</v>
      </c>
      <c r="B3147" s="325" t="s">
        <v>144</v>
      </c>
      <c r="C3147" s="325" t="s">
        <v>123</v>
      </c>
      <c r="D3147" s="325" t="s">
        <v>38</v>
      </c>
      <c r="E3147" s="325" t="s">
        <v>126</v>
      </c>
      <c r="F3147" s="325" t="s">
        <v>127</v>
      </c>
      <c r="G3147" s="325">
        <v>841</v>
      </c>
      <c r="H3147" s="325" t="s">
        <v>145</v>
      </c>
      <c r="I3147" s="325" t="s">
        <v>146</v>
      </c>
      <c r="J3147" s="325" t="str">
        <f t="shared" si="98"/>
        <v>CharDarlingtonEthnicityMixedEthnicityMixed</v>
      </c>
      <c r="K3147" s="325" t="s">
        <v>493</v>
      </c>
      <c r="L3147" s="325" t="s">
        <v>495</v>
      </c>
      <c r="M3147" s="325" t="str">
        <f t="shared" si="99"/>
        <v>EthnicityMixed</v>
      </c>
      <c r="N3147" s="325" t="s">
        <v>460</v>
      </c>
      <c r="O3147" s="325" t="s">
        <v>460</v>
      </c>
      <c r="P3147" s="325">
        <v>0</v>
      </c>
      <c r="Q3147" s="325">
        <v>0</v>
      </c>
    </row>
    <row r="3148" spans="1:17" x14ac:dyDescent="0.25">
      <c r="A3148" s="325">
        <v>201718</v>
      </c>
      <c r="B3148" s="325" t="s">
        <v>144</v>
      </c>
      <c r="C3148" s="325" t="s">
        <v>123</v>
      </c>
      <c r="D3148" s="325" t="s">
        <v>38</v>
      </c>
      <c r="E3148" s="325" t="s">
        <v>126</v>
      </c>
      <c r="F3148" s="325" t="s">
        <v>127</v>
      </c>
      <c r="G3148" s="325">
        <v>841</v>
      </c>
      <c r="H3148" s="325" t="s">
        <v>145</v>
      </c>
      <c r="I3148" s="325" t="s">
        <v>146</v>
      </c>
      <c r="J3148" s="325" t="str">
        <f t="shared" si="98"/>
        <v>CharDarlingtonEthnicityAsian or Asian BritishEthnicityAsian or Asian British</v>
      </c>
      <c r="K3148" s="325" t="s">
        <v>493</v>
      </c>
      <c r="L3148" s="325" t="s">
        <v>496</v>
      </c>
      <c r="M3148" s="325" t="str">
        <f t="shared" si="99"/>
        <v>EthnicityAsian or Asian British</v>
      </c>
      <c r="N3148" s="325" t="s">
        <v>460</v>
      </c>
      <c r="O3148" s="325" t="s">
        <v>460</v>
      </c>
      <c r="P3148" s="325">
        <v>0</v>
      </c>
      <c r="Q3148" s="325">
        <v>0</v>
      </c>
    </row>
    <row r="3149" spans="1:17" x14ac:dyDescent="0.25">
      <c r="A3149" s="325">
        <v>201718</v>
      </c>
      <c r="B3149" s="325" t="s">
        <v>144</v>
      </c>
      <c r="C3149" s="325" t="s">
        <v>123</v>
      </c>
      <c r="D3149" s="325" t="s">
        <v>38</v>
      </c>
      <c r="E3149" s="325" t="s">
        <v>126</v>
      </c>
      <c r="F3149" s="325" t="s">
        <v>127</v>
      </c>
      <c r="G3149" s="325">
        <v>841</v>
      </c>
      <c r="H3149" s="325" t="s">
        <v>145</v>
      </c>
      <c r="I3149" s="325" t="s">
        <v>146</v>
      </c>
      <c r="J3149" s="325" t="str">
        <f t="shared" si="98"/>
        <v>CharDarlingtonEthnicityBlack or Black BritishEthnicityBlack or Black British</v>
      </c>
      <c r="K3149" s="325" t="s">
        <v>493</v>
      </c>
      <c r="L3149" s="325" t="s">
        <v>497</v>
      </c>
      <c r="M3149" s="325" t="str">
        <f t="shared" si="99"/>
        <v>EthnicityBlack or Black British</v>
      </c>
      <c r="N3149" s="325" t="s">
        <v>460</v>
      </c>
      <c r="O3149" s="325" t="s">
        <v>460</v>
      </c>
      <c r="P3149" s="325">
        <v>0</v>
      </c>
      <c r="Q3149" s="325">
        <v>0</v>
      </c>
    </row>
    <row r="3150" spans="1:17" x14ac:dyDescent="0.25">
      <c r="A3150" s="325">
        <v>201718</v>
      </c>
      <c r="B3150" s="325" t="s">
        <v>144</v>
      </c>
      <c r="C3150" s="325" t="s">
        <v>123</v>
      </c>
      <c r="D3150" s="325" t="s">
        <v>38</v>
      </c>
      <c r="E3150" s="325" t="s">
        <v>126</v>
      </c>
      <c r="F3150" s="325" t="s">
        <v>127</v>
      </c>
      <c r="G3150" s="325">
        <v>841</v>
      </c>
      <c r="H3150" s="325" t="s">
        <v>145</v>
      </c>
      <c r="I3150" s="325" t="s">
        <v>146</v>
      </c>
      <c r="J3150" s="325" t="str">
        <f t="shared" si="98"/>
        <v>CharDarlingtonEthnicityAny other ethnic groupEthnicityAny other ethnic group</v>
      </c>
      <c r="K3150" s="325" t="s">
        <v>493</v>
      </c>
      <c r="L3150" s="325" t="s">
        <v>498</v>
      </c>
      <c r="M3150" s="325" t="str">
        <f t="shared" si="99"/>
        <v>EthnicityAny other ethnic group</v>
      </c>
      <c r="N3150" s="325" t="s">
        <v>460</v>
      </c>
      <c r="O3150" s="325" t="s">
        <v>460</v>
      </c>
      <c r="P3150" s="325">
        <v>0</v>
      </c>
      <c r="Q3150" s="325">
        <v>0</v>
      </c>
    </row>
    <row r="3151" spans="1:17" x14ac:dyDescent="0.25">
      <c r="A3151" s="325">
        <v>201718</v>
      </c>
      <c r="B3151" s="325" t="s">
        <v>144</v>
      </c>
      <c r="C3151" s="325" t="s">
        <v>123</v>
      </c>
      <c r="D3151" s="325" t="s">
        <v>38</v>
      </c>
      <c r="E3151" s="325" t="s">
        <v>126</v>
      </c>
      <c r="F3151" s="325" t="s">
        <v>127</v>
      </c>
      <c r="G3151" s="325">
        <v>841</v>
      </c>
      <c r="H3151" s="325" t="s">
        <v>145</v>
      </c>
      <c r="I3151" s="325" t="s">
        <v>146</v>
      </c>
      <c r="J3151" s="325" t="str">
        <f t="shared" si="98"/>
        <v>CharDarlingtonEthnicityRefused or not availableEthnicityRefused or not available</v>
      </c>
      <c r="K3151" s="325" t="s">
        <v>493</v>
      </c>
      <c r="L3151" s="325" t="s">
        <v>499</v>
      </c>
      <c r="M3151" s="325" t="str">
        <f t="shared" si="99"/>
        <v>EthnicityRefused or not available</v>
      </c>
      <c r="N3151" s="325" t="s">
        <v>460</v>
      </c>
      <c r="O3151" s="325" t="s">
        <v>460</v>
      </c>
      <c r="P3151" s="325">
        <v>3</v>
      </c>
      <c r="Q3151" s="325">
        <v>3.6</v>
      </c>
    </row>
    <row r="3152" spans="1:17" x14ac:dyDescent="0.25">
      <c r="A3152" s="325">
        <v>201718</v>
      </c>
      <c r="B3152" s="325" t="s">
        <v>144</v>
      </c>
      <c r="C3152" s="325" t="s">
        <v>123</v>
      </c>
      <c r="D3152" s="325" t="s">
        <v>38</v>
      </c>
      <c r="E3152" s="325" t="s">
        <v>126</v>
      </c>
      <c r="F3152" s="325" t="s">
        <v>127</v>
      </c>
      <c r="G3152" s="325">
        <v>840</v>
      </c>
      <c r="H3152" s="325" t="s">
        <v>147</v>
      </c>
      <c r="I3152" s="325" t="s">
        <v>148</v>
      </c>
      <c r="J3152" s="325" t="str">
        <f t="shared" si="98"/>
        <v>CharDurhamEthnicityWhiteEthnicityWhite</v>
      </c>
      <c r="K3152" s="325" t="s">
        <v>493</v>
      </c>
      <c r="L3152" s="325" t="s">
        <v>494</v>
      </c>
      <c r="M3152" s="325" t="str">
        <f t="shared" si="99"/>
        <v>EthnicityWhite</v>
      </c>
      <c r="N3152" s="325" t="s">
        <v>460</v>
      </c>
      <c r="O3152" s="325" t="s">
        <v>460</v>
      </c>
      <c r="P3152" s="325">
        <v>182</v>
      </c>
      <c r="Q3152" s="325">
        <v>67.900000000000006</v>
      </c>
    </row>
    <row r="3153" spans="1:17" x14ac:dyDescent="0.25">
      <c r="A3153" s="325">
        <v>201718</v>
      </c>
      <c r="B3153" s="325" t="s">
        <v>144</v>
      </c>
      <c r="C3153" s="325" t="s">
        <v>123</v>
      </c>
      <c r="D3153" s="325" t="s">
        <v>38</v>
      </c>
      <c r="E3153" s="325" t="s">
        <v>126</v>
      </c>
      <c r="F3153" s="325" t="s">
        <v>127</v>
      </c>
      <c r="G3153" s="325">
        <v>840</v>
      </c>
      <c r="H3153" s="325" t="s">
        <v>147</v>
      </c>
      <c r="I3153" s="325" t="s">
        <v>148</v>
      </c>
      <c r="J3153" s="325" t="str">
        <f t="shared" si="98"/>
        <v>CharDurhamEthnicityMixedEthnicityMixed</v>
      </c>
      <c r="K3153" s="325" t="s">
        <v>493</v>
      </c>
      <c r="L3153" s="325" t="s">
        <v>495</v>
      </c>
      <c r="M3153" s="325" t="str">
        <f t="shared" si="99"/>
        <v>EthnicityMixed</v>
      </c>
      <c r="N3153" s="325" t="s">
        <v>460</v>
      </c>
      <c r="O3153" s="325" t="s">
        <v>460</v>
      </c>
      <c r="P3153" s="325">
        <v>2</v>
      </c>
      <c r="Q3153" s="325">
        <v>0.7</v>
      </c>
    </row>
    <row r="3154" spans="1:17" x14ac:dyDescent="0.25">
      <c r="A3154" s="325">
        <v>201718</v>
      </c>
      <c r="B3154" s="325" t="s">
        <v>144</v>
      </c>
      <c r="C3154" s="325" t="s">
        <v>123</v>
      </c>
      <c r="D3154" s="325" t="s">
        <v>38</v>
      </c>
      <c r="E3154" s="325" t="s">
        <v>126</v>
      </c>
      <c r="F3154" s="325" t="s">
        <v>127</v>
      </c>
      <c r="G3154" s="325">
        <v>840</v>
      </c>
      <c r="H3154" s="325" t="s">
        <v>147</v>
      </c>
      <c r="I3154" s="325" t="s">
        <v>148</v>
      </c>
      <c r="J3154" s="325" t="str">
        <f t="shared" si="98"/>
        <v>CharDurhamEthnicityAsian or Asian BritishEthnicityAsian or Asian British</v>
      </c>
      <c r="K3154" s="325" t="s">
        <v>493</v>
      </c>
      <c r="L3154" s="325" t="s">
        <v>496</v>
      </c>
      <c r="M3154" s="325" t="str">
        <f t="shared" si="99"/>
        <v>EthnicityAsian or Asian British</v>
      </c>
      <c r="N3154" s="325" t="s">
        <v>460</v>
      </c>
      <c r="O3154" s="325" t="s">
        <v>460</v>
      </c>
      <c r="P3154" s="325">
        <v>0</v>
      </c>
      <c r="Q3154" s="325">
        <v>0</v>
      </c>
    </row>
    <row r="3155" spans="1:17" x14ac:dyDescent="0.25">
      <c r="A3155" s="325">
        <v>201718</v>
      </c>
      <c r="B3155" s="325" t="s">
        <v>144</v>
      </c>
      <c r="C3155" s="325" t="s">
        <v>123</v>
      </c>
      <c r="D3155" s="325" t="s">
        <v>38</v>
      </c>
      <c r="E3155" s="325" t="s">
        <v>126</v>
      </c>
      <c r="F3155" s="325" t="s">
        <v>127</v>
      </c>
      <c r="G3155" s="325">
        <v>840</v>
      </c>
      <c r="H3155" s="325" t="s">
        <v>147</v>
      </c>
      <c r="I3155" s="325" t="s">
        <v>148</v>
      </c>
      <c r="J3155" s="325" t="str">
        <f t="shared" si="98"/>
        <v>CharDurhamEthnicityBlack or Black BritishEthnicityBlack or Black British</v>
      </c>
      <c r="K3155" s="325" t="s">
        <v>493</v>
      </c>
      <c r="L3155" s="325" t="s">
        <v>497</v>
      </c>
      <c r="M3155" s="325" t="str">
        <f t="shared" si="99"/>
        <v>EthnicityBlack or Black British</v>
      </c>
      <c r="N3155" s="325" t="s">
        <v>460</v>
      </c>
      <c r="O3155" s="325" t="s">
        <v>460</v>
      </c>
      <c r="P3155" s="325">
        <v>0</v>
      </c>
      <c r="Q3155" s="325">
        <v>0</v>
      </c>
    </row>
    <row r="3156" spans="1:17" x14ac:dyDescent="0.25">
      <c r="A3156" s="325">
        <v>201718</v>
      </c>
      <c r="B3156" s="325" t="s">
        <v>144</v>
      </c>
      <c r="C3156" s="325" t="s">
        <v>123</v>
      </c>
      <c r="D3156" s="325" t="s">
        <v>38</v>
      </c>
      <c r="E3156" s="325" t="s">
        <v>126</v>
      </c>
      <c r="F3156" s="325" t="s">
        <v>127</v>
      </c>
      <c r="G3156" s="325">
        <v>840</v>
      </c>
      <c r="H3156" s="325" t="s">
        <v>147</v>
      </c>
      <c r="I3156" s="325" t="s">
        <v>148</v>
      </c>
      <c r="J3156" s="325" t="str">
        <f t="shared" si="98"/>
        <v>CharDurhamEthnicityAny other ethnic groupEthnicityAny other ethnic group</v>
      </c>
      <c r="K3156" s="325" t="s">
        <v>493</v>
      </c>
      <c r="L3156" s="325" t="s">
        <v>498</v>
      </c>
      <c r="M3156" s="325" t="str">
        <f t="shared" si="99"/>
        <v>EthnicityAny other ethnic group</v>
      </c>
      <c r="N3156" s="325" t="s">
        <v>460</v>
      </c>
      <c r="O3156" s="325" t="s">
        <v>460</v>
      </c>
      <c r="P3156" s="325">
        <v>0</v>
      </c>
      <c r="Q3156" s="325">
        <v>0</v>
      </c>
    </row>
    <row r="3157" spans="1:17" x14ac:dyDescent="0.25">
      <c r="A3157" s="325">
        <v>201718</v>
      </c>
      <c r="B3157" s="325" t="s">
        <v>144</v>
      </c>
      <c r="C3157" s="325" t="s">
        <v>123</v>
      </c>
      <c r="D3157" s="325" t="s">
        <v>38</v>
      </c>
      <c r="E3157" s="325" t="s">
        <v>126</v>
      </c>
      <c r="F3157" s="325" t="s">
        <v>127</v>
      </c>
      <c r="G3157" s="325">
        <v>840</v>
      </c>
      <c r="H3157" s="325" t="s">
        <v>147</v>
      </c>
      <c r="I3157" s="325" t="s">
        <v>148</v>
      </c>
      <c r="J3157" s="325" t="str">
        <f t="shared" si="98"/>
        <v>CharDurhamEthnicityRefused or not availableEthnicityRefused or not available</v>
      </c>
      <c r="K3157" s="325" t="s">
        <v>493</v>
      </c>
      <c r="L3157" s="325" t="s">
        <v>499</v>
      </c>
      <c r="M3157" s="325" t="str">
        <f t="shared" si="99"/>
        <v>EthnicityRefused or not available</v>
      </c>
      <c r="N3157" s="325" t="s">
        <v>460</v>
      </c>
      <c r="O3157" s="325" t="s">
        <v>460</v>
      </c>
      <c r="P3157" s="325">
        <v>84</v>
      </c>
      <c r="Q3157" s="325">
        <v>31.3</v>
      </c>
    </row>
    <row r="3158" spans="1:17" x14ac:dyDescent="0.25">
      <c r="A3158" s="325">
        <v>201718</v>
      </c>
      <c r="B3158" s="325" t="s">
        <v>144</v>
      </c>
      <c r="C3158" s="325" t="s">
        <v>123</v>
      </c>
      <c r="D3158" s="325" t="s">
        <v>38</v>
      </c>
      <c r="E3158" s="325" t="s">
        <v>126</v>
      </c>
      <c r="F3158" s="325" t="s">
        <v>127</v>
      </c>
      <c r="G3158" s="325">
        <v>390</v>
      </c>
      <c r="H3158" s="325" t="s">
        <v>149</v>
      </c>
      <c r="I3158" s="325" t="s">
        <v>150</v>
      </c>
      <c r="J3158" s="325" t="str">
        <f t="shared" si="98"/>
        <v>CharGatesheadEthnicityWhiteEthnicityWhite</v>
      </c>
      <c r="K3158" s="325" t="s">
        <v>493</v>
      </c>
      <c r="L3158" s="325" t="s">
        <v>494</v>
      </c>
      <c r="M3158" s="325" t="str">
        <f t="shared" si="99"/>
        <v>EthnicityWhite</v>
      </c>
      <c r="N3158" s="325" t="s">
        <v>460</v>
      </c>
      <c r="O3158" s="325" t="s">
        <v>460</v>
      </c>
      <c r="P3158" s="325">
        <v>151</v>
      </c>
      <c r="Q3158" s="325">
        <v>96.2</v>
      </c>
    </row>
    <row r="3159" spans="1:17" x14ac:dyDescent="0.25">
      <c r="A3159" s="325">
        <v>201718</v>
      </c>
      <c r="B3159" s="325" t="s">
        <v>144</v>
      </c>
      <c r="C3159" s="325" t="s">
        <v>123</v>
      </c>
      <c r="D3159" s="325" t="s">
        <v>38</v>
      </c>
      <c r="E3159" s="325" t="s">
        <v>126</v>
      </c>
      <c r="F3159" s="325" t="s">
        <v>127</v>
      </c>
      <c r="G3159" s="325">
        <v>390</v>
      </c>
      <c r="H3159" s="325" t="s">
        <v>149</v>
      </c>
      <c r="I3159" s="325" t="s">
        <v>150</v>
      </c>
      <c r="J3159" s="325" t="str">
        <f t="shared" si="98"/>
        <v>CharGatesheadEthnicityMixedEthnicityMixed</v>
      </c>
      <c r="K3159" s="325" t="s">
        <v>493</v>
      </c>
      <c r="L3159" s="325" t="s">
        <v>495</v>
      </c>
      <c r="M3159" s="325" t="str">
        <f t="shared" si="99"/>
        <v>EthnicityMixed</v>
      </c>
      <c r="N3159" s="325" t="s">
        <v>460</v>
      </c>
      <c r="O3159" s="325" t="s">
        <v>460</v>
      </c>
      <c r="P3159" s="325">
        <v>1</v>
      </c>
      <c r="Q3159" s="325">
        <v>0.6</v>
      </c>
    </row>
    <row r="3160" spans="1:17" x14ac:dyDescent="0.25">
      <c r="A3160" s="325">
        <v>201718</v>
      </c>
      <c r="B3160" s="325" t="s">
        <v>144</v>
      </c>
      <c r="C3160" s="325" t="s">
        <v>123</v>
      </c>
      <c r="D3160" s="325" t="s">
        <v>38</v>
      </c>
      <c r="E3160" s="325" t="s">
        <v>126</v>
      </c>
      <c r="F3160" s="325" t="s">
        <v>127</v>
      </c>
      <c r="G3160" s="325">
        <v>390</v>
      </c>
      <c r="H3160" s="325" t="s">
        <v>149</v>
      </c>
      <c r="I3160" s="325" t="s">
        <v>150</v>
      </c>
      <c r="J3160" s="325" t="str">
        <f t="shared" si="98"/>
        <v>CharGatesheadEthnicityAsian or Asian BritishEthnicityAsian or Asian British</v>
      </c>
      <c r="K3160" s="325" t="s">
        <v>493</v>
      </c>
      <c r="L3160" s="325" t="s">
        <v>496</v>
      </c>
      <c r="M3160" s="325" t="str">
        <f t="shared" si="99"/>
        <v>EthnicityAsian or Asian British</v>
      </c>
      <c r="N3160" s="325" t="s">
        <v>460</v>
      </c>
      <c r="O3160" s="325" t="s">
        <v>460</v>
      </c>
      <c r="P3160" s="325">
        <v>0</v>
      </c>
      <c r="Q3160" s="325">
        <v>0</v>
      </c>
    </row>
    <row r="3161" spans="1:17" x14ac:dyDescent="0.25">
      <c r="A3161" s="325">
        <v>201718</v>
      </c>
      <c r="B3161" s="325" t="s">
        <v>144</v>
      </c>
      <c r="C3161" s="325" t="s">
        <v>123</v>
      </c>
      <c r="D3161" s="325" t="s">
        <v>38</v>
      </c>
      <c r="E3161" s="325" t="s">
        <v>126</v>
      </c>
      <c r="F3161" s="325" t="s">
        <v>127</v>
      </c>
      <c r="G3161" s="325">
        <v>390</v>
      </c>
      <c r="H3161" s="325" t="s">
        <v>149</v>
      </c>
      <c r="I3161" s="325" t="s">
        <v>150</v>
      </c>
      <c r="J3161" s="325" t="str">
        <f t="shared" si="98"/>
        <v>CharGatesheadEthnicityBlack or Black BritishEthnicityBlack or Black British</v>
      </c>
      <c r="K3161" s="325" t="s">
        <v>493</v>
      </c>
      <c r="L3161" s="325" t="s">
        <v>497</v>
      </c>
      <c r="M3161" s="325" t="str">
        <f t="shared" si="99"/>
        <v>EthnicityBlack or Black British</v>
      </c>
      <c r="N3161" s="325" t="s">
        <v>460</v>
      </c>
      <c r="O3161" s="325" t="s">
        <v>460</v>
      </c>
      <c r="P3161" s="325">
        <v>1</v>
      </c>
      <c r="Q3161" s="325">
        <v>0.6</v>
      </c>
    </row>
    <row r="3162" spans="1:17" x14ac:dyDescent="0.25">
      <c r="A3162" s="325">
        <v>201718</v>
      </c>
      <c r="B3162" s="325" t="s">
        <v>144</v>
      </c>
      <c r="C3162" s="325" t="s">
        <v>123</v>
      </c>
      <c r="D3162" s="325" t="s">
        <v>38</v>
      </c>
      <c r="E3162" s="325" t="s">
        <v>126</v>
      </c>
      <c r="F3162" s="325" t="s">
        <v>127</v>
      </c>
      <c r="G3162" s="325">
        <v>390</v>
      </c>
      <c r="H3162" s="325" t="s">
        <v>149</v>
      </c>
      <c r="I3162" s="325" t="s">
        <v>150</v>
      </c>
      <c r="J3162" s="325" t="str">
        <f t="shared" si="98"/>
        <v>CharGatesheadEthnicityAny other ethnic groupEthnicityAny other ethnic group</v>
      </c>
      <c r="K3162" s="325" t="s">
        <v>493</v>
      </c>
      <c r="L3162" s="325" t="s">
        <v>498</v>
      </c>
      <c r="M3162" s="325" t="str">
        <f t="shared" si="99"/>
        <v>EthnicityAny other ethnic group</v>
      </c>
      <c r="N3162" s="325" t="s">
        <v>460</v>
      </c>
      <c r="O3162" s="325" t="s">
        <v>460</v>
      </c>
      <c r="P3162" s="325">
        <v>0</v>
      </c>
      <c r="Q3162" s="325">
        <v>0</v>
      </c>
    </row>
    <row r="3163" spans="1:17" x14ac:dyDescent="0.25">
      <c r="A3163" s="325">
        <v>201718</v>
      </c>
      <c r="B3163" s="325" t="s">
        <v>144</v>
      </c>
      <c r="C3163" s="325" t="s">
        <v>123</v>
      </c>
      <c r="D3163" s="325" t="s">
        <v>38</v>
      </c>
      <c r="E3163" s="325" t="s">
        <v>126</v>
      </c>
      <c r="F3163" s="325" t="s">
        <v>127</v>
      </c>
      <c r="G3163" s="325">
        <v>390</v>
      </c>
      <c r="H3163" s="325" t="s">
        <v>149</v>
      </c>
      <c r="I3163" s="325" t="s">
        <v>150</v>
      </c>
      <c r="J3163" s="325" t="str">
        <f t="shared" si="98"/>
        <v>CharGatesheadEthnicityRefused or not availableEthnicityRefused or not available</v>
      </c>
      <c r="K3163" s="325" t="s">
        <v>493</v>
      </c>
      <c r="L3163" s="325" t="s">
        <v>499</v>
      </c>
      <c r="M3163" s="325" t="str">
        <f t="shared" si="99"/>
        <v>EthnicityRefused or not available</v>
      </c>
      <c r="N3163" s="325" t="s">
        <v>460</v>
      </c>
      <c r="O3163" s="325" t="s">
        <v>460</v>
      </c>
      <c r="P3163" s="325">
        <v>4</v>
      </c>
      <c r="Q3163" s="325">
        <v>2.5</v>
      </c>
    </row>
    <row r="3164" spans="1:17" x14ac:dyDescent="0.25">
      <c r="A3164" s="325">
        <v>201718</v>
      </c>
      <c r="B3164" s="325" t="s">
        <v>144</v>
      </c>
      <c r="C3164" s="325" t="s">
        <v>123</v>
      </c>
      <c r="D3164" s="325" t="s">
        <v>38</v>
      </c>
      <c r="E3164" s="325" t="s">
        <v>126</v>
      </c>
      <c r="F3164" s="325" t="s">
        <v>127</v>
      </c>
      <c r="G3164" s="325">
        <v>805</v>
      </c>
      <c r="H3164" s="325" t="s">
        <v>151</v>
      </c>
      <c r="I3164" s="325" t="s">
        <v>152</v>
      </c>
      <c r="J3164" s="325" t="str">
        <f t="shared" si="98"/>
        <v>CharHartlepoolEthnicityWhiteEthnicityWhite</v>
      </c>
      <c r="K3164" s="325" t="s">
        <v>493</v>
      </c>
      <c r="L3164" s="325" t="s">
        <v>494</v>
      </c>
      <c r="M3164" s="325" t="str">
        <f t="shared" si="99"/>
        <v>EthnicityWhite</v>
      </c>
      <c r="N3164" s="325" t="s">
        <v>460</v>
      </c>
      <c r="O3164" s="325" t="s">
        <v>460</v>
      </c>
      <c r="P3164" s="325">
        <v>0</v>
      </c>
      <c r="Q3164" s="325">
        <v>0</v>
      </c>
    </row>
    <row r="3165" spans="1:17" x14ac:dyDescent="0.25">
      <c r="A3165" s="325">
        <v>201718</v>
      </c>
      <c r="B3165" s="325" t="s">
        <v>144</v>
      </c>
      <c r="C3165" s="325" t="s">
        <v>123</v>
      </c>
      <c r="D3165" s="325" t="s">
        <v>38</v>
      </c>
      <c r="E3165" s="325" t="s">
        <v>126</v>
      </c>
      <c r="F3165" s="325" t="s">
        <v>127</v>
      </c>
      <c r="G3165" s="325">
        <v>805</v>
      </c>
      <c r="H3165" s="325" t="s">
        <v>151</v>
      </c>
      <c r="I3165" s="325" t="s">
        <v>152</v>
      </c>
      <c r="J3165" s="325" t="str">
        <f t="shared" si="98"/>
        <v>CharHartlepoolEthnicityMixedEthnicityMixed</v>
      </c>
      <c r="K3165" s="325" t="s">
        <v>493</v>
      </c>
      <c r="L3165" s="325" t="s">
        <v>495</v>
      </c>
      <c r="M3165" s="325" t="str">
        <f t="shared" si="99"/>
        <v>EthnicityMixed</v>
      </c>
      <c r="N3165" s="325" t="s">
        <v>460</v>
      </c>
      <c r="O3165" s="325" t="s">
        <v>460</v>
      </c>
      <c r="P3165" s="325">
        <v>0</v>
      </c>
      <c r="Q3165" s="325">
        <v>0</v>
      </c>
    </row>
    <row r="3166" spans="1:17" x14ac:dyDescent="0.25">
      <c r="A3166" s="325">
        <v>201718</v>
      </c>
      <c r="B3166" s="325" t="s">
        <v>144</v>
      </c>
      <c r="C3166" s="325" t="s">
        <v>123</v>
      </c>
      <c r="D3166" s="325" t="s">
        <v>38</v>
      </c>
      <c r="E3166" s="325" t="s">
        <v>126</v>
      </c>
      <c r="F3166" s="325" t="s">
        <v>127</v>
      </c>
      <c r="G3166" s="325">
        <v>805</v>
      </c>
      <c r="H3166" s="325" t="s">
        <v>151</v>
      </c>
      <c r="I3166" s="325" t="s">
        <v>152</v>
      </c>
      <c r="J3166" s="325" t="str">
        <f t="shared" si="98"/>
        <v>CharHartlepoolEthnicityAsian or Asian BritishEthnicityAsian or Asian British</v>
      </c>
      <c r="K3166" s="325" t="s">
        <v>493</v>
      </c>
      <c r="L3166" s="325" t="s">
        <v>496</v>
      </c>
      <c r="M3166" s="325" t="str">
        <f t="shared" si="99"/>
        <v>EthnicityAsian or Asian British</v>
      </c>
      <c r="N3166" s="325" t="s">
        <v>460</v>
      </c>
      <c r="O3166" s="325" t="s">
        <v>460</v>
      </c>
      <c r="P3166" s="325">
        <v>0</v>
      </c>
      <c r="Q3166" s="325">
        <v>0</v>
      </c>
    </row>
    <row r="3167" spans="1:17" x14ac:dyDescent="0.25">
      <c r="A3167" s="325">
        <v>201718</v>
      </c>
      <c r="B3167" s="325" t="s">
        <v>144</v>
      </c>
      <c r="C3167" s="325" t="s">
        <v>123</v>
      </c>
      <c r="D3167" s="325" t="s">
        <v>38</v>
      </c>
      <c r="E3167" s="325" t="s">
        <v>126</v>
      </c>
      <c r="F3167" s="325" t="s">
        <v>127</v>
      </c>
      <c r="G3167" s="325">
        <v>805</v>
      </c>
      <c r="H3167" s="325" t="s">
        <v>151</v>
      </c>
      <c r="I3167" s="325" t="s">
        <v>152</v>
      </c>
      <c r="J3167" s="325" t="str">
        <f t="shared" si="98"/>
        <v>CharHartlepoolEthnicityBlack or Black BritishEthnicityBlack or Black British</v>
      </c>
      <c r="K3167" s="325" t="s">
        <v>493</v>
      </c>
      <c r="L3167" s="325" t="s">
        <v>497</v>
      </c>
      <c r="M3167" s="325" t="str">
        <f t="shared" si="99"/>
        <v>EthnicityBlack or Black British</v>
      </c>
      <c r="N3167" s="325" t="s">
        <v>460</v>
      </c>
      <c r="O3167" s="325" t="s">
        <v>460</v>
      </c>
      <c r="P3167" s="325">
        <v>0</v>
      </c>
      <c r="Q3167" s="325">
        <v>0</v>
      </c>
    </row>
    <row r="3168" spans="1:17" x14ac:dyDescent="0.25">
      <c r="A3168" s="325">
        <v>201718</v>
      </c>
      <c r="B3168" s="325" t="s">
        <v>144</v>
      </c>
      <c r="C3168" s="325" t="s">
        <v>123</v>
      </c>
      <c r="D3168" s="325" t="s">
        <v>38</v>
      </c>
      <c r="E3168" s="325" t="s">
        <v>126</v>
      </c>
      <c r="F3168" s="325" t="s">
        <v>127</v>
      </c>
      <c r="G3168" s="325">
        <v>805</v>
      </c>
      <c r="H3168" s="325" t="s">
        <v>151</v>
      </c>
      <c r="I3168" s="325" t="s">
        <v>152</v>
      </c>
      <c r="J3168" s="325" t="str">
        <f t="shared" si="98"/>
        <v>CharHartlepoolEthnicityAny other ethnic groupEthnicityAny other ethnic group</v>
      </c>
      <c r="K3168" s="325" t="s">
        <v>493</v>
      </c>
      <c r="L3168" s="325" t="s">
        <v>498</v>
      </c>
      <c r="M3168" s="325" t="str">
        <f t="shared" si="99"/>
        <v>EthnicityAny other ethnic group</v>
      </c>
      <c r="N3168" s="325" t="s">
        <v>460</v>
      </c>
      <c r="O3168" s="325" t="s">
        <v>460</v>
      </c>
      <c r="P3168" s="325">
        <v>0</v>
      </c>
      <c r="Q3168" s="325">
        <v>0</v>
      </c>
    </row>
    <row r="3169" spans="1:17" x14ac:dyDescent="0.25">
      <c r="A3169" s="325">
        <v>201718</v>
      </c>
      <c r="B3169" s="325" t="s">
        <v>144</v>
      </c>
      <c r="C3169" s="325" t="s">
        <v>123</v>
      </c>
      <c r="D3169" s="325" t="s">
        <v>38</v>
      </c>
      <c r="E3169" s="325" t="s">
        <v>126</v>
      </c>
      <c r="F3169" s="325" t="s">
        <v>127</v>
      </c>
      <c r="G3169" s="325">
        <v>805</v>
      </c>
      <c r="H3169" s="325" t="s">
        <v>151</v>
      </c>
      <c r="I3169" s="325" t="s">
        <v>152</v>
      </c>
      <c r="J3169" s="325" t="str">
        <f t="shared" si="98"/>
        <v>CharHartlepoolEthnicityRefused or not availableEthnicityRefused or not available</v>
      </c>
      <c r="K3169" s="325" t="s">
        <v>493</v>
      </c>
      <c r="L3169" s="325" t="s">
        <v>499</v>
      </c>
      <c r="M3169" s="325" t="str">
        <f t="shared" si="99"/>
        <v>EthnicityRefused or not available</v>
      </c>
      <c r="N3169" s="325" t="s">
        <v>460</v>
      </c>
      <c r="O3169" s="325" t="s">
        <v>460</v>
      </c>
      <c r="P3169" s="325">
        <v>113</v>
      </c>
      <c r="Q3169" s="325">
        <v>100</v>
      </c>
    </row>
    <row r="3170" spans="1:17" x14ac:dyDescent="0.25">
      <c r="A3170" s="325">
        <v>201718</v>
      </c>
      <c r="B3170" s="325" t="s">
        <v>144</v>
      </c>
      <c r="C3170" s="325" t="s">
        <v>123</v>
      </c>
      <c r="D3170" s="325" t="s">
        <v>38</v>
      </c>
      <c r="E3170" s="325" t="s">
        <v>126</v>
      </c>
      <c r="F3170" s="325" t="s">
        <v>127</v>
      </c>
      <c r="G3170" s="325">
        <v>806</v>
      </c>
      <c r="H3170" s="325" t="s">
        <v>153</v>
      </c>
      <c r="I3170" s="325" t="s">
        <v>154</v>
      </c>
      <c r="J3170" s="325" t="str">
        <f t="shared" si="98"/>
        <v>CharMiddlesbroughEthnicityWhiteEthnicityWhite</v>
      </c>
      <c r="K3170" s="325" t="s">
        <v>493</v>
      </c>
      <c r="L3170" s="325" t="s">
        <v>494</v>
      </c>
      <c r="M3170" s="325" t="str">
        <f t="shared" si="99"/>
        <v>EthnicityWhite</v>
      </c>
      <c r="N3170" s="325" t="s">
        <v>460</v>
      </c>
      <c r="O3170" s="325" t="s">
        <v>460</v>
      </c>
      <c r="P3170" s="325">
        <v>157</v>
      </c>
      <c r="Q3170" s="325">
        <v>89.7</v>
      </c>
    </row>
    <row r="3171" spans="1:17" x14ac:dyDescent="0.25">
      <c r="A3171" s="325">
        <v>201718</v>
      </c>
      <c r="B3171" s="325" t="s">
        <v>144</v>
      </c>
      <c r="C3171" s="325" t="s">
        <v>123</v>
      </c>
      <c r="D3171" s="325" t="s">
        <v>38</v>
      </c>
      <c r="E3171" s="325" t="s">
        <v>126</v>
      </c>
      <c r="F3171" s="325" t="s">
        <v>127</v>
      </c>
      <c r="G3171" s="325">
        <v>806</v>
      </c>
      <c r="H3171" s="325" t="s">
        <v>153</v>
      </c>
      <c r="I3171" s="325" t="s">
        <v>154</v>
      </c>
      <c r="J3171" s="325" t="str">
        <f t="shared" si="98"/>
        <v>CharMiddlesbroughEthnicityMixedEthnicityMixed</v>
      </c>
      <c r="K3171" s="325" t="s">
        <v>493</v>
      </c>
      <c r="L3171" s="325" t="s">
        <v>495</v>
      </c>
      <c r="M3171" s="325" t="str">
        <f t="shared" si="99"/>
        <v>EthnicityMixed</v>
      </c>
      <c r="N3171" s="325" t="s">
        <v>460</v>
      </c>
      <c r="O3171" s="325" t="s">
        <v>460</v>
      </c>
      <c r="P3171" s="325">
        <v>2</v>
      </c>
      <c r="Q3171" s="325">
        <v>1.1000000000000001</v>
      </c>
    </row>
    <row r="3172" spans="1:17" x14ac:dyDescent="0.25">
      <c r="A3172" s="325">
        <v>201718</v>
      </c>
      <c r="B3172" s="325" t="s">
        <v>144</v>
      </c>
      <c r="C3172" s="325" t="s">
        <v>123</v>
      </c>
      <c r="D3172" s="325" t="s">
        <v>38</v>
      </c>
      <c r="E3172" s="325" t="s">
        <v>126</v>
      </c>
      <c r="F3172" s="325" t="s">
        <v>127</v>
      </c>
      <c r="G3172" s="325">
        <v>806</v>
      </c>
      <c r="H3172" s="325" t="s">
        <v>153</v>
      </c>
      <c r="I3172" s="325" t="s">
        <v>154</v>
      </c>
      <c r="J3172" s="325" t="str">
        <f t="shared" si="98"/>
        <v>CharMiddlesbroughEthnicityAsian or Asian BritishEthnicityAsian or Asian British</v>
      </c>
      <c r="K3172" s="325" t="s">
        <v>493</v>
      </c>
      <c r="L3172" s="325" t="s">
        <v>496</v>
      </c>
      <c r="M3172" s="325" t="str">
        <f t="shared" si="99"/>
        <v>EthnicityAsian or Asian British</v>
      </c>
      <c r="N3172" s="325" t="s">
        <v>460</v>
      </c>
      <c r="O3172" s="325" t="s">
        <v>460</v>
      </c>
      <c r="P3172" s="325">
        <v>2</v>
      </c>
      <c r="Q3172" s="325">
        <v>1.1000000000000001</v>
      </c>
    </row>
    <row r="3173" spans="1:17" x14ac:dyDescent="0.25">
      <c r="A3173" s="325">
        <v>201718</v>
      </c>
      <c r="B3173" s="325" t="s">
        <v>144</v>
      </c>
      <c r="C3173" s="325" t="s">
        <v>123</v>
      </c>
      <c r="D3173" s="325" t="s">
        <v>38</v>
      </c>
      <c r="E3173" s="325" t="s">
        <v>126</v>
      </c>
      <c r="F3173" s="325" t="s">
        <v>127</v>
      </c>
      <c r="G3173" s="325">
        <v>806</v>
      </c>
      <c r="H3173" s="325" t="s">
        <v>153</v>
      </c>
      <c r="I3173" s="325" t="s">
        <v>154</v>
      </c>
      <c r="J3173" s="325" t="str">
        <f t="shared" si="98"/>
        <v>CharMiddlesbroughEthnicityBlack or Black BritishEthnicityBlack or Black British</v>
      </c>
      <c r="K3173" s="325" t="s">
        <v>493</v>
      </c>
      <c r="L3173" s="325" t="s">
        <v>497</v>
      </c>
      <c r="M3173" s="325" t="str">
        <f t="shared" si="99"/>
        <v>EthnicityBlack or Black British</v>
      </c>
      <c r="N3173" s="325" t="s">
        <v>460</v>
      </c>
      <c r="O3173" s="325" t="s">
        <v>460</v>
      </c>
      <c r="P3173" s="325">
        <v>1</v>
      </c>
      <c r="Q3173" s="325">
        <v>0.6</v>
      </c>
    </row>
    <row r="3174" spans="1:17" x14ac:dyDescent="0.25">
      <c r="A3174" s="325">
        <v>201718</v>
      </c>
      <c r="B3174" s="325" t="s">
        <v>144</v>
      </c>
      <c r="C3174" s="325" t="s">
        <v>123</v>
      </c>
      <c r="D3174" s="325" t="s">
        <v>38</v>
      </c>
      <c r="E3174" s="325" t="s">
        <v>126</v>
      </c>
      <c r="F3174" s="325" t="s">
        <v>127</v>
      </c>
      <c r="G3174" s="325">
        <v>806</v>
      </c>
      <c r="H3174" s="325" t="s">
        <v>153</v>
      </c>
      <c r="I3174" s="325" t="s">
        <v>154</v>
      </c>
      <c r="J3174" s="325" t="str">
        <f t="shared" si="98"/>
        <v>CharMiddlesbroughEthnicityAny other ethnic groupEthnicityAny other ethnic group</v>
      </c>
      <c r="K3174" s="325" t="s">
        <v>493</v>
      </c>
      <c r="L3174" s="325" t="s">
        <v>498</v>
      </c>
      <c r="M3174" s="325" t="str">
        <f t="shared" si="99"/>
        <v>EthnicityAny other ethnic group</v>
      </c>
      <c r="N3174" s="325" t="s">
        <v>460</v>
      </c>
      <c r="O3174" s="325" t="s">
        <v>460</v>
      </c>
      <c r="P3174" s="325">
        <v>0</v>
      </c>
      <c r="Q3174" s="325">
        <v>0</v>
      </c>
    </row>
    <row r="3175" spans="1:17" x14ac:dyDescent="0.25">
      <c r="A3175" s="325">
        <v>201718</v>
      </c>
      <c r="B3175" s="325" t="s">
        <v>144</v>
      </c>
      <c r="C3175" s="325" t="s">
        <v>123</v>
      </c>
      <c r="D3175" s="325" t="s">
        <v>38</v>
      </c>
      <c r="E3175" s="325" t="s">
        <v>126</v>
      </c>
      <c r="F3175" s="325" t="s">
        <v>127</v>
      </c>
      <c r="G3175" s="325">
        <v>806</v>
      </c>
      <c r="H3175" s="325" t="s">
        <v>153</v>
      </c>
      <c r="I3175" s="325" t="s">
        <v>154</v>
      </c>
      <c r="J3175" s="325" t="str">
        <f t="shared" si="98"/>
        <v>CharMiddlesbroughEthnicityRefused or not availableEthnicityRefused or not available</v>
      </c>
      <c r="K3175" s="325" t="s">
        <v>493</v>
      </c>
      <c r="L3175" s="325" t="s">
        <v>499</v>
      </c>
      <c r="M3175" s="325" t="str">
        <f t="shared" si="99"/>
        <v>EthnicityRefused or not available</v>
      </c>
      <c r="N3175" s="325" t="s">
        <v>460</v>
      </c>
      <c r="O3175" s="325" t="s">
        <v>460</v>
      </c>
      <c r="P3175" s="325">
        <v>13</v>
      </c>
      <c r="Q3175" s="325">
        <v>7.4</v>
      </c>
    </row>
    <row r="3176" spans="1:17" x14ac:dyDescent="0.25">
      <c r="A3176" s="325">
        <v>201718</v>
      </c>
      <c r="B3176" s="325" t="s">
        <v>144</v>
      </c>
      <c r="C3176" s="325" t="s">
        <v>123</v>
      </c>
      <c r="D3176" s="325" t="s">
        <v>38</v>
      </c>
      <c r="E3176" s="325" t="s">
        <v>126</v>
      </c>
      <c r="F3176" s="325" t="s">
        <v>127</v>
      </c>
      <c r="G3176" s="325">
        <v>391</v>
      </c>
      <c r="H3176" s="325" t="s">
        <v>155</v>
      </c>
      <c r="I3176" s="325" t="s">
        <v>156</v>
      </c>
      <c r="J3176" s="325" t="str">
        <f t="shared" si="98"/>
        <v>CharNewcastle upon TyneEthnicityWhiteEthnicityWhite</v>
      </c>
      <c r="K3176" s="325" t="s">
        <v>493</v>
      </c>
      <c r="L3176" s="325" t="s">
        <v>494</v>
      </c>
      <c r="M3176" s="325" t="str">
        <f t="shared" si="99"/>
        <v>EthnicityWhite</v>
      </c>
      <c r="N3176" s="325" t="s">
        <v>460</v>
      </c>
      <c r="O3176" s="325" t="s">
        <v>460</v>
      </c>
      <c r="P3176" s="325">
        <v>265</v>
      </c>
      <c r="Q3176" s="325">
        <v>94</v>
      </c>
    </row>
    <row r="3177" spans="1:17" x14ac:dyDescent="0.25">
      <c r="A3177" s="325">
        <v>201718</v>
      </c>
      <c r="B3177" s="325" t="s">
        <v>144</v>
      </c>
      <c r="C3177" s="325" t="s">
        <v>123</v>
      </c>
      <c r="D3177" s="325" t="s">
        <v>38</v>
      </c>
      <c r="E3177" s="325" t="s">
        <v>126</v>
      </c>
      <c r="F3177" s="325" t="s">
        <v>127</v>
      </c>
      <c r="G3177" s="325">
        <v>391</v>
      </c>
      <c r="H3177" s="325" t="s">
        <v>155</v>
      </c>
      <c r="I3177" s="325" t="s">
        <v>156</v>
      </c>
      <c r="J3177" s="325" t="str">
        <f t="shared" si="98"/>
        <v>CharNewcastle upon TyneEthnicityMixedEthnicityMixed</v>
      </c>
      <c r="K3177" s="325" t="s">
        <v>493</v>
      </c>
      <c r="L3177" s="325" t="s">
        <v>495</v>
      </c>
      <c r="M3177" s="325" t="str">
        <f t="shared" si="99"/>
        <v>EthnicityMixed</v>
      </c>
      <c r="N3177" s="325" t="s">
        <v>460</v>
      </c>
      <c r="O3177" s="325" t="s">
        <v>460</v>
      </c>
      <c r="P3177" s="325">
        <v>2</v>
      </c>
      <c r="Q3177" s="325">
        <v>0.7</v>
      </c>
    </row>
    <row r="3178" spans="1:17" x14ac:dyDescent="0.25">
      <c r="A3178" s="325">
        <v>201718</v>
      </c>
      <c r="B3178" s="325" t="s">
        <v>144</v>
      </c>
      <c r="C3178" s="325" t="s">
        <v>123</v>
      </c>
      <c r="D3178" s="325" t="s">
        <v>38</v>
      </c>
      <c r="E3178" s="325" t="s">
        <v>126</v>
      </c>
      <c r="F3178" s="325" t="s">
        <v>127</v>
      </c>
      <c r="G3178" s="325">
        <v>391</v>
      </c>
      <c r="H3178" s="325" t="s">
        <v>155</v>
      </c>
      <c r="I3178" s="325" t="s">
        <v>156</v>
      </c>
      <c r="J3178" s="325" t="str">
        <f t="shared" si="98"/>
        <v>CharNewcastle upon TyneEthnicityAsian or Asian BritishEthnicityAsian or Asian British</v>
      </c>
      <c r="K3178" s="325" t="s">
        <v>493</v>
      </c>
      <c r="L3178" s="325" t="s">
        <v>496</v>
      </c>
      <c r="M3178" s="325" t="str">
        <f t="shared" si="99"/>
        <v>EthnicityAsian or Asian British</v>
      </c>
      <c r="N3178" s="325" t="s">
        <v>460</v>
      </c>
      <c r="O3178" s="325" t="s">
        <v>460</v>
      </c>
      <c r="P3178" s="325">
        <v>1</v>
      </c>
      <c r="Q3178" s="325">
        <v>0.4</v>
      </c>
    </row>
    <row r="3179" spans="1:17" x14ac:dyDescent="0.25">
      <c r="A3179" s="325">
        <v>201718</v>
      </c>
      <c r="B3179" s="325" t="s">
        <v>144</v>
      </c>
      <c r="C3179" s="325" t="s">
        <v>123</v>
      </c>
      <c r="D3179" s="325" t="s">
        <v>38</v>
      </c>
      <c r="E3179" s="325" t="s">
        <v>126</v>
      </c>
      <c r="F3179" s="325" t="s">
        <v>127</v>
      </c>
      <c r="G3179" s="325">
        <v>391</v>
      </c>
      <c r="H3179" s="325" t="s">
        <v>155</v>
      </c>
      <c r="I3179" s="325" t="s">
        <v>156</v>
      </c>
      <c r="J3179" s="325" t="str">
        <f t="shared" si="98"/>
        <v>CharNewcastle upon TyneEthnicityBlack or Black BritishEthnicityBlack or Black British</v>
      </c>
      <c r="K3179" s="325" t="s">
        <v>493</v>
      </c>
      <c r="L3179" s="325" t="s">
        <v>497</v>
      </c>
      <c r="M3179" s="325" t="str">
        <f t="shared" si="99"/>
        <v>EthnicityBlack or Black British</v>
      </c>
      <c r="N3179" s="325" t="s">
        <v>460</v>
      </c>
      <c r="O3179" s="325" t="s">
        <v>460</v>
      </c>
      <c r="P3179" s="325">
        <v>6</v>
      </c>
      <c r="Q3179" s="325">
        <v>2.1</v>
      </c>
    </row>
    <row r="3180" spans="1:17" x14ac:dyDescent="0.25">
      <c r="A3180" s="325">
        <v>201718</v>
      </c>
      <c r="B3180" s="325" t="s">
        <v>144</v>
      </c>
      <c r="C3180" s="325" t="s">
        <v>123</v>
      </c>
      <c r="D3180" s="325" t="s">
        <v>38</v>
      </c>
      <c r="E3180" s="325" t="s">
        <v>126</v>
      </c>
      <c r="F3180" s="325" t="s">
        <v>127</v>
      </c>
      <c r="G3180" s="325">
        <v>391</v>
      </c>
      <c r="H3180" s="325" t="s">
        <v>155</v>
      </c>
      <c r="I3180" s="325" t="s">
        <v>156</v>
      </c>
      <c r="J3180" s="325" t="str">
        <f t="shared" si="98"/>
        <v>CharNewcastle upon TyneEthnicityAny other ethnic groupEthnicityAny other ethnic group</v>
      </c>
      <c r="K3180" s="325" t="s">
        <v>493</v>
      </c>
      <c r="L3180" s="325" t="s">
        <v>498</v>
      </c>
      <c r="M3180" s="325" t="str">
        <f t="shared" si="99"/>
        <v>EthnicityAny other ethnic group</v>
      </c>
      <c r="N3180" s="325" t="s">
        <v>460</v>
      </c>
      <c r="O3180" s="325" t="s">
        <v>460</v>
      </c>
      <c r="P3180" s="325">
        <v>1</v>
      </c>
      <c r="Q3180" s="325">
        <v>0.4</v>
      </c>
    </row>
    <row r="3181" spans="1:17" x14ac:dyDescent="0.25">
      <c r="A3181" s="325">
        <v>201718</v>
      </c>
      <c r="B3181" s="325" t="s">
        <v>144</v>
      </c>
      <c r="C3181" s="325" t="s">
        <v>123</v>
      </c>
      <c r="D3181" s="325" t="s">
        <v>38</v>
      </c>
      <c r="E3181" s="325" t="s">
        <v>126</v>
      </c>
      <c r="F3181" s="325" t="s">
        <v>127</v>
      </c>
      <c r="G3181" s="325">
        <v>391</v>
      </c>
      <c r="H3181" s="325" t="s">
        <v>155</v>
      </c>
      <c r="I3181" s="325" t="s">
        <v>156</v>
      </c>
      <c r="J3181" s="325" t="str">
        <f t="shared" si="98"/>
        <v>CharNewcastle upon TyneEthnicityRefused or not availableEthnicityRefused or not available</v>
      </c>
      <c r="K3181" s="325" t="s">
        <v>493</v>
      </c>
      <c r="L3181" s="325" t="s">
        <v>499</v>
      </c>
      <c r="M3181" s="325" t="str">
        <f t="shared" si="99"/>
        <v>EthnicityRefused or not available</v>
      </c>
      <c r="N3181" s="325" t="s">
        <v>460</v>
      </c>
      <c r="O3181" s="325" t="s">
        <v>460</v>
      </c>
      <c r="P3181" s="325">
        <v>7</v>
      </c>
      <c r="Q3181" s="325">
        <v>2.5</v>
      </c>
    </row>
    <row r="3182" spans="1:17" x14ac:dyDescent="0.25">
      <c r="A3182" s="325">
        <v>201718</v>
      </c>
      <c r="B3182" s="325" t="s">
        <v>144</v>
      </c>
      <c r="C3182" s="325" t="s">
        <v>123</v>
      </c>
      <c r="D3182" s="325" t="s">
        <v>38</v>
      </c>
      <c r="E3182" s="325" t="s">
        <v>126</v>
      </c>
      <c r="F3182" s="325" t="s">
        <v>127</v>
      </c>
      <c r="G3182" s="325">
        <v>392</v>
      </c>
      <c r="H3182" s="325" t="s">
        <v>157</v>
      </c>
      <c r="I3182" s="325" t="s">
        <v>158</v>
      </c>
      <c r="J3182" s="325" t="str">
        <f t="shared" si="98"/>
        <v>CharNorth TynesideEthnicityWhiteEthnicityWhite</v>
      </c>
      <c r="K3182" s="325" t="s">
        <v>493</v>
      </c>
      <c r="L3182" s="325" t="s">
        <v>494</v>
      </c>
      <c r="M3182" s="325" t="str">
        <f t="shared" si="99"/>
        <v>EthnicityWhite</v>
      </c>
      <c r="N3182" s="325" t="s">
        <v>460</v>
      </c>
      <c r="O3182" s="325" t="s">
        <v>460</v>
      </c>
      <c r="P3182" s="325">
        <v>107</v>
      </c>
      <c r="Q3182" s="325">
        <v>91.5</v>
      </c>
    </row>
    <row r="3183" spans="1:17" x14ac:dyDescent="0.25">
      <c r="A3183" s="325">
        <v>201718</v>
      </c>
      <c r="B3183" s="325" t="s">
        <v>144</v>
      </c>
      <c r="C3183" s="325" t="s">
        <v>123</v>
      </c>
      <c r="D3183" s="325" t="s">
        <v>38</v>
      </c>
      <c r="E3183" s="325" t="s">
        <v>126</v>
      </c>
      <c r="F3183" s="325" t="s">
        <v>127</v>
      </c>
      <c r="G3183" s="325">
        <v>392</v>
      </c>
      <c r="H3183" s="325" t="s">
        <v>157</v>
      </c>
      <c r="I3183" s="325" t="s">
        <v>158</v>
      </c>
      <c r="J3183" s="325" t="str">
        <f t="shared" si="98"/>
        <v>CharNorth TynesideEthnicityMixedEthnicityMixed</v>
      </c>
      <c r="K3183" s="325" t="s">
        <v>493</v>
      </c>
      <c r="L3183" s="325" t="s">
        <v>495</v>
      </c>
      <c r="M3183" s="325" t="str">
        <f t="shared" si="99"/>
        <v>EthnicityMixed</v>
      </c>
      <c r="N3183" s="325" t="s">
        <v>460</v>
      </c>
      <c r="O3183" s="325" t="s">
        <v>460</v>
      </c>
      <c r="P3183" s="325">
        <v>2</v>
      </c>
      <c r="Q3183" s="325">
        <v>1.7</v>
      </c>
    </row>
    <row r="3184" spans="1:17" x14ac:dyDescent="0.25">
      <c r="A3184" s="325">
        <v>201718</v>
      </c>
      <c r="B3184" s="325" t="s">
        <v>144</v>
      </c>
      <c r="C3184" s="325" t="s">
        <v>123</v>
      </c>
      <c r="D3184" s="325" t="s">
        <v>38</v>
      </c>
      <c r="E3184" s="325" t="s">
        <v>126</v>
      </c>
      <c r="F3184" s="325" t="s">
        <v>127</v>
      </c>
      <c r="G3184" s="325">
        <v>392</v>
      </c>
      <c r="H3184" s="325" t="s">
        <v>157</v>
      </c>
      <c r="I3184" s="325" t="s">
        <v>158</v>
      </c>
      <c r="J3184" s="325" t="str">
        <f t="shared" si="98"/>
        <v>CharNorth TynesideEthnicityAsian or Asian BritishEthnicityAsian or Asian British</v>
      </c>
      <c r="K3184" s="325" t="s">
        <v>493</v>
      </c>
      <c r="L3184" s="325" t="s">
        <v>496</v>
      </c>
      <c r="M3184" s="325" t="str">
        <f t="shared" si="99"/>
        <v>EthnicityAsian or Asian British</v>
      </c>
      <c r="N3184" s="325" t="s">
        <v>460</v>
      </c>
      <c r="O3184" s="325" t="s">
        <v>460</v>
      </c>
      <c r="P3184" s="325">
        <v>0</v>
      </c>
      <c r="Q3184" s="325">
        <v>0</v>
      </c>
    </row>
    <row r="3185" spans="1:17" x14ac:dyDescent="0.25">
      <c r="A3185" s="325">
        <v>201718</v>
      </c>
      <c r="B3185" s="325" t="s">
        <v>144</v>
      </c>
      <c r="C3185" s="325" t="s">
        <v>123</v>
      </c>
      <c r="D3185" s="325" t="s">
        <v>38</v>
      </c>
      <c r="E3185" s="325" t="s">
        <v>126</v>
      </c>
      <c r="F3185" s="325" t="s">
        <v>127</v>
      </c>
      <c r="G3185" s="325">
        <v>392</v>
      </c>
      <c r="H3185" s="325" t="s">
        <v>157</v>
      </c>
      <c r="I3185" s="325" t="s">
        <v>158</v>
      </c>
      <c r="J3185" s="325" t="str">
        <f t="shared" si="98"/>
        <v>CharNorth TynesideEthnicityBlack or Black BritishEthnicityBlack or Black British</v>
      </c>
      <c r="K3185" s="325" t="s">
        <v>493</v>
      </c>
      <c r="L3185" s="325" t="s">
        <v>497</v>
      </c>
      <c r="M3185" s="325" t="str">
        <f t="shared" si="99"/>
        <v>EthnicityBlack or Black British</v>
      </c>
      <c r="N3185" s="325" t="s">
        <v>460</v>
      </c>
      <c r="O3185" s="325" t="s">
        <v>460</v>
      </c>
      <c r="P3185" s="325">
        <v>1</v>
      </c>
      <c r="Q3185" s="325">
        <v>0.9</v>
      </c>
    </row>
    <row r="3186" spans="1:17" x14ac:dyDescent="0.25">
      <c r="A3186" s="325">
        <v>201718</v>
      </c>
      <c r="B3186" s="325" t="s">
        <v>144</v>
      </c>
      <c r="C3186" s="325" t="s">
        <v>123</v>
      </c>
      <c r="D3186" s="325" t="s">
        <v>38</v>
      </c>
      <c r="E3186" s="325" t="s">
        <v>126</v>
      </c>
      <c r="F3186" s="325" t="s">
        <v>127</v>
      </c>
      <c r="G3186" s="325">
        <v>392</v>
      </c>
      <c r="H3186" s="325" t="s">
        <v>157</v>
      </c>
      <c r="I3186" s="325" t="s">
        <v>158</v>
      </c>
      <c r="J3186" s="325" t="str">
        <f t="shared" si="98"/>
        <v>CharNorth TynesideEthnicityAny other ethnic groupEthnicityAny other ethnic group</v>
      </c>
      <c r="K3186" s="325" t="s">
        <v>493</v>
      </c>
      <c r="L3186" s="325" t="s">
        <v>498</v>
      </c>
      <c r="M3186" s="325" t="str">
        <f t="shared" si="99"/>
        <v>EthnicityAny other ethnic group</v>
      </c>
      <c r="N3186" s="325" t="s">
        <v>460</v>
      </c>
      <c r="O3186" s="325" t="s">
        <v>460</v>
      </c>
      <c r="P3186" s="325">
        <v>0</v>
      </c>
      <c r="Q3186" s="325">
        <v>0</v>
      </c>
    </row>
    <row r="3187" spans="1:17" x14ac:dyDescent="0.25">
      <c r="A3187" s="325">
        <v>201718</v>
      </c>
      <c r="B3187" s="325" t="s">
        <v>144</v>
      </c>
      <c r="C3187" s="325" t="s">
        <v>123</v>
      </c>
      <c r="D3187" s="325" t="s">
        <v>38</v>
      </c>
      <c r="E3187" s="325" t="s">
        <v>126</v>
      </c>
      <c r="F3187" s="325" t="s">
        <v>127</v>
      </c>
      <c r="G3187" s="325">
        <v>392</v>
      </c>
      <c r="H3187" s="325" t="s">
        <v>157</v>
      </c>
      <c r="I3187" s="325" t="s">
        <v>158</v>
      </c>
      <c r="J3187" s="325" t="str">
        <f t="shared" si="98"/>
        <v>CharNorth TynesideEthnicityRefused or not availableEthnicityRefused or not available</v>
      </c>
      <c r="K3187" s="325" t="s">
        <v>493</v>
      </c>
      <c r="L3187" s="325" t="s">
        <v>499</v>
      </c>
      <c r="M3187" s="325" t="str">
        <f t="shared" si="99"/>
        <v>EthnicityRefused or not available</v>
      </c>
      <c r="N3187" s="325" t="s">
        <v>460</v>
      </c>
      <c r="O3187" s="325" t="s">
        <v>460</v>
      </c>
      <c r="P3187" s="325">
        <v>7</v>
      </c>
      <c r="Q3187" s="325">
        <v>6</v>
      </c>
    </row>
    <row r="3188" spans="1:17" x14ac:dyDescent="0.25">
      <c r="A3188" s="325">
        <v>201718</v>
      </c>
      <c r="B3188" s="325" t="s">
        <v>144</v>
      </c>
      <c r="C3188" s="325" t="s">
        <v>123</v>
      </c>
      <c r="D3188" s="325" t="s">
        <v>38</v>
      </c>
      <c r="E3188" s="325" t="s">
        <v>126</v>
      </c>
      <c r="F3188" s="325" t="s">
        <v>127</v>
      </c>
      <c r="G3188" s="325">
        <v>929</v>
      </c>
      <c r="H3188" s="325" t="s">
        <v>159</v>
      </c>
      <c r="I3188" s="325" t="s">
        <v>160</v>
      </c>
      <c r="J3188" s="325" t="str">
        <f t="shared" si="98"/>
        <v>CharNorthumberlandEthnicityWhiteEthnicityWhite</v>
      </c>
      <c r="K3188" s="325" t="s">
        <v>493</v>
      </c>
      <c r="L3188" s="325" t="s">
        <v>494</v>
      </c>
      <c r="M3188" s="325" t="str">
        <f t="shared" si="99"/>
        <v>EthnicityWhite</v>
      </c>
      <c r="N3188" s="325" t="s">
        <v>460</v>
      </c>
      <c r="O3188" s="325" t="s">
        <v>460</v>
      </c>
      <c r="P3188" s="325">
        <v>93</v>
      </c>
      <c r="Q3188" s="325">
        <v>47.9</v>
      </c>
    </row>
    <row r="3189" spans="1:17" x14ac:dyDescent="0.25">
      <c r="A3189" s="325">
        <v>201718</v>
      </c>
      <c r="B3189" s="325" t="s">
        <v>144</v>
      </c>
      <c r="C3189" s="325" t="s">
        <v>123</v>
      </c>
      <c r="D3189" s="325" t="s">
        <v>38</v>
      </c>
      <c r="E3189" s="325" t="s">
        <v>126</v>
      </c>
      <c r="F3189" s="325" t="s">
        <v>127</v>
      </c>
      <c r="G3189" s="325">
        <v>929</v>
      </c>
      <c r="H3189" s="325" t="s">
        <v>159</v>
      </c>
      <c r="I3189" s="325" t="s">
        <v>160</v>
      </c>
      <c r="J3189" s="325" t="str">
        <f t="shared" si="98"/>
        <v>CharNorthumberlandEthnicityMixedEthnicityMixed</v>
      </c>
      <c r="K3189" s="325" t="s">
        <v>493</v>
      </c>
      <c r="L3189" s="325" t="s">
        <v>495</v>
      </c>
      <c r="M3189" s="325" t="str">
        <f t="shared" si="99"/>
        <v>EthnicityMixed</v>
      </c>
      <c r="N3189" s="325" t="s">
        <v>460</v>
      </c>
      <c r="O3189" s="325" t="s">
        <v>460</v>
      </c>
      <c r="P3189" s="325">
        <v>1</v>
      </c>
      <c r="Q3189" s="325">
        <v>0.5</v>
      </c>
    </row>
    <row r="3190" spans="1:17" x14ac:dyDescent="0.25">
      <c r="A3190" s="325">
        <v>201718</v>
      </c>
      <c r="B3190" s="325" t="s">
        <v>144</v>
      </c>
      <c r="C3190" s="325" t="s">
        <v>123</v>
      </c>
      <c r="D3190" s="325" t="s">
        <v>38</v>
      </c>
      <c r="E3190" s="325" t="s">
        <v>126</v>
      </c>
      <c r="F3190" s="325" t="s">
        <v>127</v>
      </c>
      <c r="G3190" s="325">
        <v>929</v>
      </c>
      <c r="H3190" s="325" t="s">
        <v>159</v>
      </c>
      <c r="I3190" s="325" t="s">
        <v>160</v>
      </c>
      <c r="J3190" s="325" t="str">
        <f t="shared" si="98"/>
        <v>CharNorthumberlandEthnicityAsian or Asian BritishEthnicityAsian or Asian British</v>
      </c>
      <c r="K3190" s="325" t="s">
        <v>493</v>
      </c>
      <c r="L3190" s="325" t="s">
        <v>496</v>
      </c>
      <c r="M3190" s="325" t="str">
        <f t="shared" si="99"/>
        <v>EthnicityAsian or Asian British</v>
      </c>
      <c r="N3190" s="325" t="s">
        <v>460</v>
      </c>
      <c r="O3190" s="325" t="s">
        <v>460</v>
      </c>
      <c r="P3190" s="325">
        <v>1</v>
      </c>
      <c r="Q3190" s="325">
        <v>0.5</v>
      </c>
    </row>
    <row r="3191" spans="1:17" x14ac:dyDescent="0.25">
      <c r="A3191" s="325">
        <v>201718</v>
      </c>
      <c r="B3191" s="325" t="s">
        <v>144</v>
      </c>
      <c r="C3191" s="325" t="s">
        <v>123</v>
      </c>
      <c r="D3191" s="325" t="s">
        <v>38</v>
      </c>
      <c r="E3191" s="325" t="s">
        <v>126</v>
      </c>
      <c r="F3191" s="325" t="s">
        <v>127</v>
      </c>
      <c r="G3191" s="325">
        <v>929</v>
      </c>
      <c r="H3191" s="325" t="s">
        <v>159</v>
      </c>
      <c r="I3191" s="325" t="s">
        <v>160</v>
      </c>
      <c r="J3191" s="325" t="str">
        <f t="shared" si="98"/>
        <v>CharNorthumberlandEthnicityBlack or Black BritishEthnicityBlack or Black British</v>
      </c>
      <c r="K3191" s="325" t="s">
        <v>493</v>
      </c>
      <c r="L3191" s="325" t="s">
        <v>497</v>
      </c>
      <c r="M3191" s="325" t="str">
        <f t="shared" si="99"/>
        <v>EthnicityBlack or Black British</v>
      </c>
      <c r="N3191" s="325" t="s">
        <v>460</v>
      </c>
      <c r="O3191" s="325" t="s">
        <v>460</v>
      </c>
      <c r="P3191" s="325">
        <v>0</v>
      </c>
      <c r="Q3191" s="325">
        <v>0</v>
      </c>
    </row>
    <row r="3192" spans="1:17" x14ac:dyDescent="0.25">
      <c r="A3192" s="325">
        <v>201718</v>
      </c>
      <c r="B3192" s="325" t="s">
        <v>144</v>
      </c>
      <c r="C3192" s="325" t="s">
        <v>123</v>
      </c>
      <c r="D3192" s="325" t="s">
        <v>38</v>
      </c>
      <c r="E3192" s="325" t="s">
        <v>126</v>
      </c>
      <c r="F3192" s="325" t="s">
        <v>127</v>
      </c>
      <c r="G3192" s="325">
        <v>929</v>
      </c>
      <c r="H3192" s="325" t="s">
        <v>159</v>
      </c>
      <c r="I3192" s="325" t="s">
        <v>160</v>
      </c>
      <c r="J3192" s="325" t="str">
        <f t="shared" si="98"/>
        <v>CharNorthumberlandEthnicityAny other ethnic groupEthnicityAny other ethnic group</v>
      </c>
      <c r="K3192" s="325" t="s">
        <v>493</v>
      </c>
      <c r="L3192" s="325" t="s">
        <v>498</v>
      </c>
      <c r="M3192" s="325" t="str">
        <f t="shared" si="99"/>
        <v>EthnicityAny other ethnic group</v>
      </c>
      <c r="N3192" s="325" t="s">
        <v>460</v>
      </c>
      <c r="O3192" s="325" t="s">
        <v>460</v>
      </c>
      <c r="P3192" s="325">
        <v>1</v>
      </c>
      <c r="Q3192" s="325">
        <v>0.5</v>
      </c>
    </row>
    <row r="3193" spans="1:17" x14ac:dyDescent="0.25">
      <c r="A3193" s="325">
        <v>201718</v>
      </c>
      <c r="B3193" s="325" t="s">
        <v>144</v>
      </c>
      <c r="C3193" s="325" t="s">
        <v>123</v>
      </c>
      <c r="D3193" s="325" t="s">
        <v>38</v>
      </c>
      <c r="E3193" s="325" t="s">
        <v>126</v>
      </c>
      <c r="F3193" s="325" t="s">
        <v>127</v>
      </c>
      <c r="G3193" s="325">
        <v>929</v>
      </c>
      <c r="H3193" s="325" t="s">
        <v>159</v>
      </c>
      <c r="I3193" s="325" t="s">
        <v>160</v>
      </c>
      <c r="J3193" s="325" t="str">
        <f t="shared" si="98"/>
        <v>CharNorthumberlandEthnicityRefused or not availableEthnicityRefused or not available</v>
      </c>
      <c r="K3193" s="325" t="s">
        <v>493</v>
      </c>
      <c r="L3193" s="325" t="s">
        <v>499</v>
      </c>
      <c r="M3193" s="325" t="str">
        <f t="shared" si="99"/>
        <v>EthnicityRefused or not available</v>
      </c>
      <c r="N3193" s="325" t="s">
        <v>460</v>
      </c>
      <c r="O3193" s="325" t="s">
        <v>460</v>
      </c>
      <c r="P3193" s="325">
        <v>98</v>
      </c>
      <c r="Q3193" s="325">
        <v>50.5</v>
      </c>
    </row>
    <row r="3194" spans="1:17" x14ac:dyDescent="0.25">
      <c r="A3194" s="325">
        <v>201718</v>
      </c>
      <c r="B3194" s="325" t="s">
        <v>144</v>
      </c>
      <c r="C3194" s="325" t="s">
        <v>123</v>
      </c>
      <c r="D3194" s="325" t="s">
        <v>38</v>
      </c>
      <c r="E3194" s="325" t="s">
        <v>126</v>
      </c>
      <c r="F3194" s="325" t="s">
        <v>127</v>
      </c>
      <c r="G3194" s="325">
        <v>807</v>
      </c>
      <c r="H3194" s="325" t="s">
        <v>161</v>
      </c>
      <c r="I3194" s="325" t="s">
        <v>162</v>
      </c>
      <c r="J3194" s="325" t="str">
        <f t="shared" si="98"/>
        <v>CharRedcar and ClevelandEthnicityWhiteEthnicityWhite</v>
      </c>
      <c r="K3194" s="325" t="s">
        <v>493</v>
      </c>
      <c r="L3194" s="325" t="s">
        <v>494</v>
      </c>
      <c r="M3194" s="325" t="str">
        <f t="shared" si="99"/>
        <v>EthnicityWhite</v>
      </c>
      <c r="N3194" s="325" t="s">
        <v>460</v>
      </c>
      <c r="O3194" s="325" t="s">
        <v>460</v>
      </c>
      <c r="P3194" s="325">
        <v>29</v>
      </c>
      <c r="Q3194" s="325">
        <v>31.2</v>
      </c>
    </row>
    <row r="3195" spans="1:17" x14ac:dyDescent="0.25">
      <c r="A3195" s="325">
        <v>201718</v>
      </c>
      <c r="B3195" s="325" t="s">
        <v>144</v>
      </c>
      <c r="C3195" s="325" t="s">
        <v>123</v>
      </c>
      <c r="D3195" s="325" t="s">
        <v>38</v>
      </c>
      <c r="E3195" s="325" t="s">
        <v>126</v>
      </c>
      <c r="F3195" s="325" t="s">
        <v>127</v>
      </c>
      <c r="G3195" s="325">
        <v>807</v>
      </c>
      <c r="H3195" s="325" t="s">
        <v>161</v>
      </c>
      <c r="I3195" s="325" t="s">
        <v>162</v>
      </c>
      <c r="J3195" s="325" t="str">
        <f t="shared" si="98"/>
        <v>CharRedcar and ClevelandEthnicityMixedEthnicityMixed</v>
      </c>
      <c r="K3195" s="325" t="s">
        <v>493</v>
      </c>
      <c r="L3195" s="325" t="s">
        <v>495</v>
      </c>
      <c r="M3195" s="325" t="str">
        <f t="shared" si="99"/>
        <v>EthnicityMixed</v>
      </c>
      <c r="N3195" s="325" t="s">
        <v>460</v>
      </c>
      <c r="O3195" s="325" t="s">
        <v>460</v>
      </c>
      <c r="P3195" s="325">
        <v>0</v>
      </c>
      <c r="Q3195" s="325">
        <v>0</v>
      </c>
    </row>
    <row r="3196" spans="1:17" x14ac:dyDescent="0.25">
      <c r="A3196" s="325">
        <v>201718</v>
      </c>
      <c r="B3196" s="325" t="s">
        <v>144</v>
      </c>
      <c r="C3196" s="325" t="s">
        <v>123</v>
      </c>
      <c r="D3196" s="325" t="s">
        <v>38</v>
      </c>
      <c r="E3196" s="325" t="s">
        <v>126</v>
      </c>
      <c r="F3196" s="325" t="s">
        <v>127</v>
      </c>
      <c r="G3196" s="325">
        <v>807</v>
      </c>
      <c r="H3196" s="325" t="s">
        <v>161</v>
      </c>
      <c r="I3196" s="325" t="s">
        <v>162</v>
      </c>
      <c r="J3196" s="325" t="str">
        <f t="shared" si="98"/>
        <v>CharRedcar and ClevelandEthnicityAsian or Asian BritishEthnicityAsian or Asian British</v>
      </c>
      <c r="K3196" s="325" t="s">
        <v>493</v>
      </c>
      <c r="L3196" s="325" t="s">
        <v>496</v>
      </c>
      <c r="M3196" s="325" t="str">
        <f t="shared" si="99"/>
        <v>EthnicityAsian or Asian British</v>
      </c>
      <c r="N3196" s="325" t="s">
        <v>460</v>
      </c>
      <c r="O3196" s="325" t="s">
        <v>460</v>
      </c>
      <c r="P3196" s="325">
        <v>1</v>
      </c>
      <c r="Q3196" s="325">
        <v>1.1000000000000001</v>
      </c>
    </row>
    <row r="3197" spans="1:17" x14ac:dyDescent="0.25">
      <c r="A3197" s="325">
        <v>201718</v>
      </c>
      <c r="B3197" s="325" t="s">
        <v>144</v>
      </c>
      <c r="C3197" s="325" t="s">
        <v>123</v>
      </c>
      <c r="D3197" s="325" t="s">
        <v>38</v>
      </c>
      <c r="E3197" s="325" t="s">
        <v>126</v>
      </c>
      <c r="F3197" s="325" t="s">
        <v>127</v>
      </c>
      <c r="G3197" s="325">
        <v>807</v>
      </c>
      <c r="H3197" s="325" t="s">
        <v>161</v>
      </c>
      <c r="I3197" s="325" t="s">
        <v>162</v>
      </c>
      <c r="J3197" s="325" t="str">
        <f t="shared" si="98"/>
        <v>CharRedcar and ClevelandEthnicityBlack or Black BritishEthnicityBlack or Black British</v>
      </c>
      <c r="K3197" s="325" t="s">
        <v>493</v>
      </c>
      <c r="L3197" s="325" t="s">
        <v>497</v>
      </c>
      <c r="M3197" s="325" t="str">
        <f t="shared" si="99"/>
        <v>EthnicityBlack or Black British</v>
      </c>
      <c r="N3197" s="325" t="s">
        <v>460</v>
      </c>
      <c r="O3197" s="325" t="s">
        <v>460</v>
      </c>
      <c r="P3197" s="325">
        <v>0</v>
      </c>
      <c r="Q3197" s="325">
        <v>0</v>
      </c>
    </row>
    <row r="3198" spans="1:17" x14ac:dyDescent="0.25">
      <c r="A3198" s="325">
        <v>201718</v>
      </c>
      <c r="B3198" s="325" t="s">
        <v>144</v>
      </c>
      <c r="C3198" s="325" t="s">
        <v>123</v>
      </c>
      <c r="D3198" s="325" t="s">
        <v>38</v>
      </c>
      <c r="E3198" s="325" t="s">
        <v>126</v>
      </c>
      <c r="F3198" s="325" t="s">
        <v>127</v>
      </c>
      <c r="G3198" s="325">
        <v>807</v>
      </c>
      <c r="H3198" s="325" t="s">
        <v>161</v>
      </c>
      <c r="I3198" s="325" t="s">
        <v>162</v>
      </c>
      <c r="J3198" s="325" t="str">
        <f t="shared" si="98"/>
        <v>CharRedcar and ClevelandEthnicityAny other ethnic groupEthnicityAny other ethnic group</v>
      </c>
      <c r="K3198" s="325" t="s">
        <v>493</v>
      </c>
      <c r="L3198" s="325" t="s">
        <v>498</v>
      </c>
      <c r="M3198" s="325" t="str">
        <f t="shared" si="99"/>
        <v>EthnicityAny other ethnic group</v>
      </c>
      <c r="N3198" s="325" t="s">
        <v>460</v>
      </c>
      <c r="O3198" s="325" t="s">
        <v>460</v>
      </c>
      <c r="P3198" s="325">
        <v>0</v>
      </c>
      <c r="Q3198" s="325">
        <v>0</v>
      </c>
    </row>
    <row r="3199" spans="1:17" x14ac:dyDescent="0.25">
      <c r="A3199" s="325">
        <v>201718</v>
      </c>
      <c r="B3199" s="325" t="s">
        <v>144</v>
      </c>
      <c r="C3199" s="325" t="s">
        <v>123</v>
      </c>
      <c r="D3199" s="325" t="s">
        <v>38</v>
      </c>
      <c r="E3199" s="325" t="s">
        <v>126</v>
      </c>
      <c r="F3199" s="325" t="s">
        <v>127</v>
      </c>
      <c r="G3199" s="325">
        <v>807</v>
      </c>
      <c r="H3199" s="325" t="s">
        <v>161</v>
      </c>
      <c r="I3199" s="325" t="s">
        <v>162</v>
      </c>
      <c r="J3199" s="325" t="str">
        <f t="shared" si="98"/>
        <v>CharRedcar and ClevelandEthnicityRefused or not availableEthnicityRefused or not available</v>
      </c>
      <c r="K3199" s="325" t="s">
        <v>493</v>
      </c>
      <c r="L3199" s="325" t="s">
        <v>499</v>
      </c>
      <c r="M3199" s="325" t="str">
        <f t="shared" si="99"/>
        <v>EthnicityRefused or not available</v>
      </c>
      <c r="N3199" s="325" t="s">
        <v>460</v>
      </c>
      <c r="O3199" s="325" t="s">
        <v>460</v>
      </c>
      <c r="P3199" s="325">
        <v>63</v>
      </c>
      <c r="Q3199" s="325">
        <v>67.7</v>
      </c>
    </row>
    <row r="3200" spans="1:17" x14ac:dyDescent="0.25">
      <c r="A3200" s="325">
        <v>201718</v>
      </c>
      <c r="B3200" s="325" t="s">
        <v>144</v>
      </c>
      <c r="C3200" s="325" t="s">
        <v>123</v>
      </c>
      <c r="D3200" s="325" t="s">
        <v>38</v>
      </c>
      <c r="E3200" s="325" t="s">
        <v>126</v>
      </c>
      <c r="F3200" s="325" t="s">
        <v>127</v>
      </c>
      <c r="G3200" s="325">
        <v>393</v>
      </c>
      <c r="H3200" s="325" t="s">
        <v>163</v>
      </c>
      <c r="I3200" s="325" t="s">
        <v>164</v>
      </c>
      <c r="J3200" s="325" t="str">
        <f t="shared" si="98"/>
        <v>CharSouth TynesideEthnicityWhiteEthnicityWhite</v>
      </c>
      <c r="K3200" s="325" t="s">
        <v>493</v>
      </c>
      <c r="L3200" s="325" t="s">
        <v>494</v>
      </c>
      <c r="M3200" s="325" t="str">
        <f t="shared" si="99"/>
        <v>EthnicityWhite</v>
      </c>
      <c r="N3200" s="325" t="s">
        <v>460</v>
      </c>
      <c r="O3200" s="325" t="s">
        <v>460</v>
      </c>
      <c r="P3200" s="325">
        <v>112</v>
      </c>
      <c r="Q3200" s="325">
        <v>90.3</v>
      </c>
    </row>
    <row r="3201" spans="1:17" x14ac:dyDescent="0.25">
      <c r="A3201" s="325">
        <v>201718</v>
      </c>
      <c r="B3201" s="325" t="s">
        <v>144</v>
      </c>
      <c r="C3201" s="325" t="s">
        <v>123</v>
      </c>
      <c r="D3201" s="325" t="s">
        <v>38</v>
      </c>
      <c r="E3201" s="325" t="s">
        <v>126</v>
      </c>
      <c r="F3201" s="325" t="s">
        <v>127</v>
      </c>
      <c r="G3201" s="325">
        <v>393</v>
      </c>
      <c r="H3201" s="325" t="s">
        <v>163</v>
      </c>
      <c r="I3201" s="325" t="s">
        <v>164</v>
      </c>
      <c r="J3201" s="325" t="str">
        <f t="shared" si="98"/>
        <v>CharSouth TynesideEthnicityMixedEthnicityMixed</v>
      </c>
      <c r="K3201" s="325" t="s">
        <v>493</v>
      </c>
      <c r="L3201" s="325" t="s">
        <v>495</v>
      </c>
      <c r="M3201" s="325" t="str">
        <f t="shared" si="99"/>
        <v>EthnicityMixed</v>
      </c>
      <c r="N3201" s="325" t="s">
        <v>460</v>
      </c>
      <c r="O3201" s="325" t="s">
        <v>460</v>
      </c>
      <c r="P3201" s="325">
        <v>2</v>
      </c>
      <c r="Q3201" s="325">
        <v>1.6</v>
      </c>
    </row>
    <row r="3202" spans="1:17" x14ac:dyDescent="0.25">
      <c r="A3202" s="325">
        <v>201718</v>
      </c>
      <c r="B3202" s="325" t="s">
        <v>144</v>
      </c>
      <c r="C3202" s="325" t="s">
        <v>123</v>
      </c>
      <c r="D3202" s="325" t="s">
        <v>38</v>
      </c>
      <c r="E3202" s="325" t="s">
        <v>126</v>
      </c>
      <c r="F3202" s="325" t="s">
        <v>127</v>
      </c>
      <c r="G3202" s="325">
        <v>393</v>
      </c>
      <c r="H3202" s="325" t="s">
        <v>163</v>
      </c>
      <c r="I3202" s="325" t="s">
        <v>164</v>
      </c>
      <c r="J3202" s="325" t="str">
        <f t="shared" si="98"/>
        <v>CharSouth TynesideEthnicityAsian or Asian BritishEthnicityAsian or Asian British</v>
      </c>
      <c r="K3202" s="325" t="s">
        <v>493</v>
      </c>
      <c r="L3202" s="325" t="s">
        <v>496</v>
      </c>
      <c r="M3202" s="325" t="str">
        <f t="shared" si="99"/>
        <v>EthnicityAsian or Asian British</v>
      </c>
      <c r="N3202" s="325" t="s">
        <v>460</v>
      </c>
      <c r="O3202" s="325" t="s">
        <v>460</v>
      </c>
      <c r="P3202" s="325">
        <v>0</v>
      </c>
      <c r="Q3202" s="325">
        <v>0</v>
      </c>
    </row>
    <row r="3203" spans="1:17" x14ac:dyDescent="0.25">
      <c r="A3203" s="325">
        <v>201718</v>
      </c>
      <c r="B3203" s="325" t="s">
        <v>144</v>
      </c>
      <c r="C3203" s="325" t="s">
        <v>123</v>
      </c>
      <c r="D3203" s="325" t="s">
        <v>38</v>
      </c>
      <c r="E3203" s="325" t="s">
        <v>126</v>
      </c>
      <c r="F3203" s="325" t="s">
        <v>127</v>
      </c>
      <c r="G3203" s="325">
        <v>393</v>
      </c>
      <c r="H3203" s="325" t="s">
        <v>163</v>
      </c>
      <c r="I3203" s="325" t="s">
        <v>164</v>
      </c>
      <c r="J3203" s="325" t="str">
        <f t="shared" ref="J3203:J3266" si="100">CONCATENATE("Char",I3203,K3203,L3203,M3203)</f>
        <v>CharSouth TynesideEthnicityBlack or Black BritishEthnicityBlack or Black British</v>
      </c>
      <c r="K3203" s="325" t="s">
        <v>493</v>
      </c>
      <c r="L3203" s="325" t="s">
        <v>497</v>
      </c>
      <c r="M3203" s="325" t="str">
        <f t="shared" ref="M3203:M3266" si="101">CONCATENATE(K3203,L3203,)</f>
        <v>EthnicityBlack or Black British</v>
      </c>
      <c r="N3203" s="325" t="s">
        <v>460</v>
      </c>
      <c r="O3203" s="325" t="s">
        <v>460</v>
      </c>
      <c r="P3203" s="325">
        <v>0</v>
      </c>
      <c r="Q3203" s="325">
        <v>0</v>
      </c>
    </row>
    <row r="3204" spans="1:17" x14ac:dyDescent="0.25">
      <c r="A3204" s="325">
        <v>201718</v>
      </c>
      <c r="B3204" s="325" t="s">
        <v>144</v>
      </c>
      <c r="C3204" s="325" t="s">
        <v>123</v>
      </c>
      <c r="D3204" s="325" t="s">
        <v>38</v>
      </c>
      <c r="E3204" s="325" t="s">
        <v>126</v>
      </c>
      <c r="F3204" s="325" t="s">
        <v>127</v>
      </c>
      <c r="G3204" s="325">
        <v>393</v>
      </c>
      <c r="H3204" s="325" t="s">
        <v>163</v>
      </c>
      <c r="I3204" s="325" t="s">
        <v>164</v>
      </c>
      <c r="J3204" s="325" t="str">
        <f t="shared" si="100"/>
        <v>CharSouth TynesideEthnicityAny other ethnic groupEthnicityAny other ethnic group</v>
      </c>
      <c r="K3204" s="325" t="s">
        <v>493</v>
      </c>
      <c r="L3204" s="325" t="s">
        <v>498</v>
      </c>
      <c r="M3204" s="325" t="str">
        <f t="shared" si="101"/>
        <v>EthnicityAny other ethnic group</v>
      </c>
      <c r="N3204" s="325" t="s">
        <v>460</v>
      </c>
      <c r="O3204" s="325" t="s">
        <v>460</v>
      </c>
      <c r="P3204" s="325">
        <v>0</v>
      </c>
      <c r="Q3204" s="325">
        <v>0</v>
      </c>
    </row>
    <row r="3205" spans="1:17" x14ac:dyDescent="0.25">
      <c r="A3205" s="325">
        <v>201718</v>
      </c>
      <c r="B3205" s="325" t="s">
        <v>144</v>
      </c>
      <c r="C3205" s="325" t="s">
        <v>123</v>
      </c>
      <c r="D3205" s="325" t="s">
        <v>38</v>
      </c>
      <c r="E3205" s="325" t="s">
        <v>126</v>
      </c>
      <c r="F3205" s="325" t="s">
        <v>127</v>
      </c>
      <c r="G3205" s="325">
        <v>393</v>
      </c>
      <c r="H3205" s="325" t="s">
        <v>163</v>
      </c>
      <c r="I3205" s="325" t="s">
        <v>164</v>
      </c>
      <c r="J3205" s="325" t="str">
        <f t="shared" si="100"/>
        <v>CharSouth TynesideEthnicityRefused or not availableEthnicityRefused or not available</v>
      </c>
      <c r="K3205" s="325" t="s">
        <v>493</v>
      </c>
      <c r="L3205" s="325" t="s">
        <v>499</v>
      </c>
      <c r="M3205" s="325" t="str">
        <f t="shared" si="101"/>
        <v>EthnicityRefused or not available</v>
      </c>
      <c r="N3205" s="325" t="s">
        <v>460</v>
      </c>
      <c r="O3205" s="325" t="s">
        <v>460</v>
      </c>
      <c r="P3205" s="325">
        <v>10</v>
      </c>
      <c r="Q3205" s="325">
        <v>8.1</v>
      </c>
    </row>
    <row r="3206" spans="1:17" x14ac:dyDescent="0.25">
      <c r="A3206" s="325">
        <v>201718</v>
      </c>
      <c r="B3206" s="325" t="s">
        <v>144</v>
      </c>
      <c r="C3206" s="325" t="s">
        <v>123</v>
      </c>
      <c r="D3206" s="325" t="s">
        <v>38</v>
      </c>
      <c r="E3206" s="325" t="s">
        <v>126</v>
      </c>
      <c r="F3206" s="325" t="s">
        <v>127</v>
      </c>
      <c r="G3206" s="325">
        <v>808</v>
      </c>
      <c r="H3206" s="325" t="s">
        <v>165</v>
      </c>
      <c r="I3206" s="325" t="s">
        <v>166</v>
      </c>
      <c r="J3206" s="325" t="str">
        <f t="shared" si="100"/>
        <v>CharStockton-on-TeesEthnicityWhiteEthnicityWhite</v>
      </c>
      <c r="K3206" s="325" t="s">
        <v>493</v>
      </c>
      <c r="L3206" s="325" t="s">
        <v>494</v>
      </c>
      <c r="M3206" s="325" t="str">
        <f t="shared" si="101"/>
        <v>EthnicityWhite</v>
      </c>
      <c r="N3206" s="325" t="s">
        <v>460</v>
      </c>
      <c r="O3206" s="325" t="s">
        <v>460</v>
      </c>
      <c r="P3206" s="325">
        <v>136</v>
      </c>
      <c r="Q3206" s="325">
        <v>85.5</v>
      </c>
    </row>
    <row r="3207" spans="1:17" x14ac:dyDescent="0.25">
      <c r="A3207" s="325">
        <v>201718</v>
      </c>
      <c r="B3207" s="325" t="s">
        <v>144</v>
      </c>
      <c r="C3207" s="325" t="s">
        <v>123</v>
      </c>
      <c r="D3207" s="325" t="s">
        <v>38</v>
      </c>
      <c r="E3207" s="325" t="s">
        <v>126</v>
      </c>
      <c r="F3207" s="325" t="s">
        <v>127</v>
      </c>
      <c r="G3207" s="325">
        <v>808</v>
      </c>
      <c r="H3207" s="325" t="s">
        <v>165</v>
      </c>
      <c r="I3207" s="325" t="s">
        <v>166</v>
      </c>
      <c r="J3207" s="325" t="str">
        <f t="shared" si="100"/>
        <v>CharStockton-on-TeesEthnicityMixedEthnicityMixed</v>
      </c>
      <c r="K3207" s="325" t="s">
        <v>493</v>
      </c>
      <c r="L3207" s="325" t="s">
        <v>495</v>
      </c>
      <c r="M3207" s="325" t="str">
        <f t="shared" si="101"/>
        <v>EthnicityMixed</v>
      </c>
      <c r="N3207" s="325" t="s">
        <v>460</v>
      </c>
      <c r="O3207" s="325" t="s">
        <v>460</v>
      </c>
      <c r="P3207" s="325">
        <v>2</v>
      </c>
      <c r="Q3207" s="325">
        <v>1.3</v>
      </c>
    </row>
    <row r="3208" spans="1:17" x14ac:dyDescent="0.25">
      <c r="A3208" s="325">
        <v>201718</v>
      </c>
      <c r="B3208" s="325" t="s">
        <v>144</v>
      </c>
      <c r="C3208" s="325" t="s">
        <v>123</v>
      </c>
      <c r="D3208" s="325" t="s">
        <v>38</v>
      </c>
      <c r="E3208" s="325" t="s">
        <v>126</v>
      </c>
      <c r="F3208" s="325" t="s">
        <v>127</v>
      </c>
      <c r="G3208" s="325">
        <v>808</v>
      </c>
      <c r="H3208" s="325" t="s">
        <v>165</v>
      </c>
      <c r="I3208" s="325" t="s">
        <v>166</v>
      </c>
      <c r="J3208" s="325" t="str">
        <f t="shared" si="100"/>
        <v>CharStockton-on-TeesEthnicityAsian or Asian BritishEthnicityAsian or Asian British</v>
      </c>
      <c r="K3208" s="325" t="s">
        <v>493</v>
      </c>
      <c r="L3208" s="325" t="s">
        <v>496</v>
      </c>
      <c r="M3208" s="325" t="str">
        <f t="shared" si="101"/>
        <v>EthnicityAsian or Asian British</v>
      </c>
      <c r="N3208" s="325" t="s">
        <v>460</v>
      </c>
      <c r="O3208" s="325" t="s">
        <v>460</v>
      </c>
      <c r="P3208" s="325">
        <v>2</v>
      </c>
      <c r="Q3208" s="325">
        <v>1.3</v>
      </c>
    </row>
    <row r="3209" spans="1:17" x14ac:dyDescent="0.25">
      <c r="A3209" s="325">
        <v>201718</v>
      </c>
      <c r="B3209" s="325" t="s">
        <v>144</v>
      </c>
      <c r="C3209" s="325" t="s">
        <v>123</v>
      </c>
      <c r="D3209" s="325" t="s">
        <v>38</v>
      </c>
      <c r="E3209" s="325" t="s">
        <v>126</v>
      </c>
      <c r="F3209" s="325" t="s">
        <v>127</v>
      </c>
      <c r="G3209" s="325">
        <v>808</v>
      </c>
      <c r="H3209" s="325" t="s">
        <v>165</v>
      </c>
      <c r="I3209" s="325" t="s">
        <v>166</v>
      </c>
      <c r="J3209" s="325" t="str">
        <f t="shared" si="100"/>
        <v>CharStockton-on-TeesEthnicityBlack or Black BritishEthnicityBlack or Black British</v>
      </c>
      <c r="K3209" s="325" t="s">
        <v>493</v>
      </c>
      <c r="L3209" s="325" t="s">
        <v>497</v>
      </c>
      <c r="M3209" s="325" t="str">
        <f t="shared" si="101"/>
        <v>EthnicityBlack or Black British</v>
      </c>
      <c r="N3209" s="325" t="s">
        <v>460</v>
      </c>
      <c r="O3209" s="325" t="s">
        <v>460</v>
      </c>
      <c r="P3209" s="325">
        <v>3</v>
      </c>
      <c r="Q3209" s="325">
        <v>1.9</v>
      </c>
    </row>
    <row r="3210" spans="1:17" x14ac:dyDescent="0.25">
      <c r="A3210" s="325">
        <v>201718</v>
      </c>
      <c r="B3210" s="325" t="s">
        <v>144</v>
      </c>
      <c r="C3210" s="325" t="s">
        <v>123</v>
      </c>
      <c r="D3210" s="325" t="s">
        <v>38</v>
      </c>
      <c r="E3210" s="325" t="s">
        <v>126</v>
      </c>
      <c r="F3210" s="325" t="s">
        <v>127</v>
      </c>
      <c r="G3210" s="325">
        <v>808</v>
      </c>
      <c r="H3210" s="325" t="s">
        <v>165</v>
      </c>
      <c r="I3210" s="325" t="s">
        <v>166</v>
      </c>
      <c r="J3210" s="325" t="str">
        <f t="shared" si="100"/>
        <v>CharStockton-on-TeesEthnicityAny other ethnic groupEthnicityAny other ethnic group</v>
      </c>
      <c r="K3210" s="325" t="s">
        <v>493</v>
      </c>
      <c r="L3210" s="325" t="s">
        <v>498</v>
      </c>
      <c r="M3210" s="325" t="str">
        <f t="shared" si="101"/>
        <v>EthnicityAny other ethnic group</v>
      </c>
      <c r="N3210" s="325" t="s">
        <v>460</v>
      </c>
      <c r="O3210" s="325" t="s">
        <v>460</v>
      </c>
      <c r="P3210" s="325">
        <v>0</v>
      </c>
      <c r="Q3210" s="325">
        <v>0</v>
      </c>
    </row>
    <row r="3211" spans="1:17" x14ac:dyDescent="0.25">
      <c r="A3211" s="325">
        <v>201718</v>
      </c>
      <c r="B3211" s="325" t="s">
        <v>144</v>
      </c>
      <c r="C3211" s="325" t="s">
        <v>123</v>
      </c>
      <c r="D3211" s="325" t="s">
        <v>38</v>
      </c>
      <c r="E3211" s="325" t="s">
        <v>126</v>
      </c>
      <c r="F3211" s="325" t="s">
        <v>127</v>
      </c>
      <c r="G3211" s="325">
        <v>808</v>
      </c>
      <c r="H3211" s="325" t="s">
        <v>165</v>
      </c>
      <c r="I3211" s="325" t="s">
        <v>166</v>
      </c>
      <c r="J3211" s="325" t="str">
        <f t="shared" si="100"/>
        <v>CharStockton-on-TeesEthnicityRefused or not availableEthnicityRefused or not available</v>
      </c>
      <c r="K3211" s="325" t="s">
        <v>493</v>
      </c>
      <c r="L3211" s="325" t="s">
        <v>499</v>
      </c>
      <c r="M3211" s="325" t="str">
        <f t="shared" si="101"/>
        <v>EthnicityRefused or not available</v>
      </c>
      <c r="N3211" s="325" t="s">
        <v>460</v>
      </c>
      <c r="O3211" s="325" t="s">
        <v>460</v>
      </c>
      <c r="P3211" s="325">
        <v>16</v>
      </c>
      <c r="Q3211" s="325">
        <v>10.1</v>
      </c>
    </row>
    <row r="3212" spans="1:17" x14ac:dyDescent="0.25">
      <c r="A3212" s="325">
        <v>201718</v>
      </c>
      <c r="B3212" s="325" t="s">
        <v>144</v>
      </c>
      <c r="C3212" s="325" t="s">
        <v>123</v>
      </c>
      <c r="D3212" s="325" t="s">
        <v>38</v>
      </c>
      <c r="E3212" s="325" t="s">
        <v>126</v>
      </c>
      <c r="F3212" s="325" t="s">
        <v>127</v>
      </c>
      <c r="G3212" s="325">
        <v>394</v>
      </c>
      <c r="H3212" s="325" t="s">
        <v>167</v>
      </c>
      <c r="I3212" s="325" t="s">
        <v>168</v>
      </c>
      <c r="J3212" s="325" t="str">
        <f t="shared" si="100"/>
        <v>CharSunderlandEthnicityWhiteEthnicityWhite</v>
      </c>
      <c r="K3212" s="325" t="s">
        <v>493</v>
      </c>
      <c r="L3212" s="325" t="s">
        <v>494</v>
      </c>
      <c r="M3212" s="325" t="str">
        <f t="shared" si="101"/>
        <v>EthnicityWhite</v>
      </c>
      <c r="N3212" s="325" t="s">
        <v>460</v>
      </c>
      <c r="O3212" s="325" t="s">
        <v>460</v>
      </c>
      <c r="P3212" s="325">
        <v>166</v>
      </c>
      <c r="Q3212" s="325">
        <v>83</v>
      </c>
    </row>
    <row r="3213" spans="1:17" x14ac:dyDescent="0.25">
      <c r="A3213" s="325">
        <v>201718</v>
      </c>
      <c r="B3213" s="325" t="s">
        <v>144</v>
      </c>
      <c r="C3213" s="325" t="s">
        <v>123</v>
      </c>
      <c r="D3213" s="325" t="s">
        <v>38</v>
      </c>
      <c r="E3213" s="325" t="s">
        <v>126</v>
      </c>
      <c r="F3213" s="325" t="s">
        <v>127</v>
      </c>
      <c r="G3213" s="325">
        <v>394</v>
      </c>
      <c r="H3213" s="325" t="s">
        <v>167</v>
      </c>
      <c r="I3213" s="325" t="s">
        <v>168</v>
      </c>
      <c r="J3213" s="325" t="str">
        <f t="shared" si="100"/>
        <v>CharSunderlandEthnicityMixedEthnicityMixed</v>
      </c>
      <c r="K3213" s="325" t="s">
        <v>493</v>
      </c>
      <c r="L3213" s="325" t="s">
        <v>495</v>
      </c>
      <c r="M3213" s="325" t="str">
        <f t="shared" si="101"/>
        <v>EthnicityMixed</v>
      </c>
      <c r="N3213" s="325" t="s">
        <v>460</v>
      </c>
      <c r="O3213" s="325" t="s">
        <v>460</v>
      </c>
      <c r="P3213" s="325">
        <v>4</v>
      </c>
      <c r="Q3213" s="325">
        <v>2</v>
      </c>
    </row>
    <row r="3214" spans="1:17" x14ac:dyDescent="0.25">
      <c r="A3214" s="325">
        <v>201718</v>
      </c>
      <c r="B3214" s="325" t="s">
        <v>144</v>
      </c>
      <c r="C3214" s="325" t="s">
        <v>123</v>
      </c>
      <c r="D3214" s="325" t="s">
        <v>38</v>
      </c>
      <c r="E3214" s="325" t="s">
        <v>126</v>
      </c>
      <c r="F3214" s="325" t="s">
        <v>127</v>
      </c>
      <c r="G3214" s="325">
        <v>394</v>
      </c>
      <c r="H3214" s="325" t="s">
        <v>167</v>
      </c>
      <c r="I3214" s="325" t="s">
        <v>168</v>
      </c>
      <c r="J3214" s="325" t="str">
        <f t="shared" si="100"/>
        <v>CharSunderlandEthnicityAsian or Asian BritishEthnicityAsian or Asian British</v>
      </c>
      <c r="K3214" s="325" t="s">
        <v>493</v>
      </c>
      <c r="L3214" s="325" t="s">
        <v>496</v>
      </c>
      <c r="M3214" s="325" t="str">
        <f t="shared" si="101"/>
        <v>EthnicityAsian or Asian British</v>
      </c>
      <c r="N3214" s="325" t="s">
        <v>460</v>
      </c>
      <c r="O3214" s="325" t="s">
        <v>460</v>
      </c>
      <c r="P3214" s="325">
        <v>3</v>
      </c>
      <c r="Q3214" s="325">
        <v>1.5</v>
      </c>
    </row>
    <row r="3215" spans="1:17" x14ac:dyDescent="0.25">
      <c r="A3215" s="325">
        <v>201718</v>
      </c>
      <c r="B3215" s="325" t="s">
        <v>144</v>
      </c>
      <c r="C3215" s="325" t="s">
        <v>123</v>
      </c>
      <c r="D3215" s="325" t="s">
        <v>38</v>
      </c>
      <c r="E3215" s="325" t="s">
        <v>126</v>
      </c>
      <c r="F3215" s="325" t="s">
        <v>127</v>
      </c>
      <c r="G3215" s="325">
        <v>394</v>
      </c>
      <c r="H3215" s="325" t="s">
        <v>167</v>
      </c>
      <c r="I3215" s="325" t="s">
        <v>168</v>
      </c>
      <c r="J3215" s="325" t="str">
        <f t="shared" si="100"/>
        <v>CharSunderlandEthnicityBlack or Black BritishEthnicityBlack or Black British</v>
      </c>
      <c r="K3215" s="325" t="s">
        <v>493</v>
      </c>
      <c r="L3215" s="325" t="s">
        <v>497</v>
      </c>
      <c r="M3215" s="325" t="str">
        <f t="shared" si="101"/>
        <v>EthnicityBlack or Black British</v>
      </c>
      <c r="N3215" s="325" t="s">
        <v>460</v>
      </c>
      <c r="O3215" s="325" t="s">
        <v>460</v>
      </c>
      <c r="P3215" s="325">
        <v>0</v>
      </c>
      <c r="Q3215" s="325">
        <v>0</v>
      </c>
    </row>
    <row r="3216" spans="1:17" x14ac:dyDescent="0.25">
      <c r="A3216" s="325">
        <v>201718</v>
      </c>
      <c r="B3216" s="325" t="s">
        <v>144</v>
      </c>
      <c r="C3216" s="325" t="s">
        <v>123</v>
      </c>
      <c r="D3216" s="325" t="s">
        <v>38</v>
      </c>
      <c r="E3216" s="325" t="s">
        <v>126</v>
      </c>
      <c r="F3216" s="325" t="s">
        <v>127</v>
      </c>
      <c r="G3216" s="325">
        <v>394</v>
      </c>
      <c r="H3216" s="325" t="s">
        <v>167</v>
      </c>
      <c r="I3216" s="325" t="s">
        <v>168</v>
      </c>
      <c r="J3216" s="325" t="str">
        <f t="shared" si="100"/>
        <v>CharSunderlandEthnicityAny other ethnic groupEthnicityAny other ethnic group</v>
      </c>
      <c r="K3216" s="325" t="s">
        <v>493</v>
      </c>
      <c r="L3216" s="325" t="s">
        <v>498</v>
      </c>
      <c r="M3216" s="325" t="str">
        <f t="shared" si="101"/>
        <v>EthnicityAny other ethnic group</v>
      </c>
      <c r="N3216" s="325" t="s">
        <v>460</v>
      </c>
      <c r="O3216" s="325" t="s">
        <v>460</v>
      </c>
      <c r="P3216" s="325">
        <v>0</v>
      </c>
      <c r="Q3216" s="325">
        <v>0</v>
      </c>
    </row>
    <row r="3217" spans="1:17" x14ac:dyDescent="0.25">
      <c r="A3217" s="325">
        <v>201718</v>
      </c>
      <c r="B3217" s="325" t="s">
        <v>144</v>
      </c>
      <c r="C3217" s="325" t="s">
        <v>123</v>
      </c>
      <c r="D3217" s="325" t="s">
        <v>38</v>
      </c>
      <c r="E3217" s="325" t="s">
        <v>126</v>
      </c>
      <c r="F3217" s="325" t="s">
        <v>127</v>
      </c>
      <c r="G3217" s="325">
        <v>394</v>
      </c>
      <c r="H3217" s="325" t="s">
        <v>167</v>
      </c>
      <c r="I3217" s="325" t="s">
        <v>168</v>
      </c>
      <c r="J3217" s="325" t="str">
        <f t="shared" si="100"/>
        <v>CharSunderlandEthnicityRefused or not availableEthnicityRefused or not available</v>
      </c>
      <c r="K3217" s="325" t="s">
        <v>493</v>
      </c>
      <c r="L3217" s="325" t="s">
        <v>499</v>
      </c>
      <c r="M3217" s="325" t="str">
        <f t="shared" si="101"/>
        <v>EthnicityRefused or not available</v>
      </c>
      <c r="N3217" s="325" t="s">
        <v>460</v>
      </c>
      <c r="O3217" s="325" t="s">
        <v>460</v>
      </c>
      <c r="P3217" s="325">
        <v>27</v>
      </c>
      <c r="Q3217" s="325">
        <v>13.5</v>
      </c>
    </row>
    <row r="3218" spans="1:17" x14ac:dyDescent="0.25">
      <c r="A3218" s="325">
        <v>201718</v>
      </c>
      <c r="B3218" s="325" t="s">
        <v>144</v>
      </c>
      <c r="C3218" s="325" t="s">
        <v>123</v>
      </c>
      <c r="D3218" s="325" t="s">
        <v>38</v>
      </c>
      <c r="E3218" s="325" t="s">
        <v>128</v>
      </c>
      <c r="F3218" s="325" t="s">
        <v>129</v>
      </c>
      <c r="G3218" s="325">
        <v>889</v>
      </c>
      <c r="H3218" s="325" t="s">
        <v>169</v>
      </c>
      <c r="I3218" s="325" t="s">
        <v>170</v>
      </c>
      <c r="J3218" s="325" t="str">
        <f t="shared" si="100"/>
        <v>CharBlackburn with DarwenEthnicityWhiteEthnicityWhite</v>
      </c>
      <c r="K3218" s="325" t="s">
        <v>493</v>
      </c>
      <c r="L3218" s="325" t="s">
        <v>494</v>
      </c>
      <c r="M3218" s="325" t="str">
        <f t="shared" si="101"/>
        <v>EthnicityWhite</v>
      </c>
      <c r="N3218" s="325" t="s">
        <v>460</v>
      </c>
      <c r="O3218" s="325" t="s">
        <v>460</v>
      </c>
      <c r="P3218" s="325">
        <v>101</v>
      </c>
      <c r="Q3218" s="325">
        <v>75.400000000000006</v>
      </c>
    </row>
    <row r="3219" spans="1:17" x14ac:dyDescent="0.25">
      <c r="A3219" s="325">
        <v>201718</v>
      </c>
      <c r="B3219" s="325" t="s">
        <v>144</v>
      </c>
      <c r="C3219" s="325" t="s">
        <v>123</v>
      </c>
      <c r="D3219" s="325" t="s">
        <v>38</v>
      </c>
      <c r="E3219" s="325" t="s">
        <v>128</v>
      </c>
      <c r="F3219" s="325" t="s">
        <v>129</v>
      </c>
      <c r="G3219" s="325">
        <v>889</v>
      </c>
      <c r="H3219" s="325" t="s">
        <v>169</v>
      </c>
      <c r="I3219" s="325" t="s">
        <v>170</v>
      </c>
      <c r="J3219" s="325" t="str">
        <f t="shared" si="100"/>
        <v>CharBlackburn with DarwenEthnicityMixedEthnicityMixed</v>
      </c>
      <c r="K3219" s="325" t="s">
        <v>493</v>
      </c>
      <c r="L3219" s="325" t="s">
        <v>495</v>
      </c>
      <c r="M3219" s="325" t="str">
        <f t="shared" si="101"/>
        <v>EthnicityMixed</v>
      </c>
      <c r="N3219" s="325" t="s">
        <v>460</v>
      </c>
      <c r="O3219" s="325" t="s">
        <v>460</v>
      </c>
      <c r="P3219" s="325">
        <v>2</v>
      </c>
      <c r="Q3219" s="325">
        <v>1.5</v>
      </c>
    </row>
    <row r="3220" spans="1:17" x14ac:dyDescent="0.25">
      <c r="A3220" s="325">
        <v>201718</v>
      </c>
      <c r="B3220" s="325" t="s">
        <v>144</v>
      </c>
      <c r="C3220" s="325" t="s">
        <v>123</v>
      </c>
      <c r="D3220" s="325" t="s">
        <v>38</v>
      </c>
      <c r="E3220" s="325" t="s">
        <v>128</v>
      </c>
      <c r="F3220" s="325" t="s">
        <v>129</v>
      </c>
      <c r="G3220" s="325">
        <v>889</v>
      </c>
      <c r="H3220" s="325" t="s">
        <v>169</v>
      </c>
      <c r="I3220" s="325" t="s">
        <v>170</v>
      </c>
      <c r="J3220" s="325" t="str">
        <f t="shared" si="100"/>
        <v>CharBlackburn with DarwenEthnicityAsian or Asian BritishEthnicityAsian or Asian British</v>
      </c>
      <c r="K3220" s="325" t="s">
        <v>493</v>
      </c>
      <c r="L3220" s="325" t="s">
        <v>496</v>
      </c>
      <c r="M3220" s="325" t="str">
        <f t="shared" si="101"/>
        <v>EthnicityAsian or Asian British</v>
      </c>
      <c r="N3220" s="325" t="s">
        <v>460</v>
      </c>
      <c r="O3220" s="325" t="s">
        <v>460</v>
      </c>
      <c r="P3220" s="325">
        <v>14</v>
      </c>
      <c r="Q3220" s="325">
        <v>10.4</v>
      </c>
    </row>
    <row r="3221" spans="1:17" x14ac:dyDescent="0.25">
      <c r="A3221" s="325">
        <v>201718</v>
      </c>
      <c r="B3221" s="325" t="s">
        <v>144</v>
      </c>
      <c r="C3221" s="325" t="s">
        <v>123</v>
      </c>
      <c r="D3221" s="325" t="s">
        <v>38</v>
      </c>
      <c r="E3221" s="325" t="s">
        <v>128</v>
      </c>
      <c r="F3221" s="325" t="s">
        <v>129</v>
      </c>
      <c r="G3221" s="325">
        <v>889</v>
      </c>
      <c r="H3221" s="325" t="s">
        <v>169</v>
      </c>
      <c r="I3221" s="325" t="s">
        <v>170</v>
      </c>
      <c r="J3221" s="325" t="str">
        <f t="shared" si="100"/>
        <v>CharBlackburn with DarwenEthnicityBlack or Black BritishEthnicityBlack or Black British</v>
      </c>
      <c r="K3221" s="325" t="s">
        <v>493</v>
      </c>
      <c r="L3221" s="325" t="s">
        <v>497</v>
      </c>
      <c r="M3221" s="325" t="str">
        <f t="shared" si="101"/>
        <v>EthnicityBlack or Black British</v>
      </c>
      <c r="N3221" s="325" t="s">
        <v>460</v>
      </c>
      <c r="O3221" s="325" t="s">
        <v>460</v>
      </c>
      <c r="P3221" s="325">
        <v>0</v>
      </c>
      <c r="Q3221" s="325">
        <v>0</v>
      </c>
    </row>
    <row r="3222" spans="1:17" x14ac:dyDescent="0.25">
      <c r="A3222" s="325">
        <v>201718</v>
      </c>
      <c r="B3222" s="325" t="s">
        <v>144</v>
      </c>
      <c r="C3222" s="325" t="s">
        <v>123</v>
      </c>
      <c r="D3222" s="325" t="s">
        <v>38</v>
      </c>
      <c r="E3222" s="325" t="s">
        <v>128</v>
      </c>
      <c r="F3222" s="325" t="s">
        <v>129</v>
      </c>
      <c r="G3222" s="325">
        <v>889</v>
      </c>
      <c r="H3222" s="325" t="s">
        <v>169</v>
      </c>
      <c r="I3222" s="325" t="s">
        <v>170</v>
      </c>
      <c r="J3222" s="325" t="str">
        <f t="shared" si="100"/>
        <v>CharBlackburn with DarwenEthnicityAny other ethnic groupEthnicityAny other ethnic group</v>
      </c>
      <c r="K3222" s="325" t="s">
        <v>493</v>
      </c>
      <c r="L3222" s="325" t="s">
        <v>498</v>
      </c>
      <c r="M3222" s="325" t="str">
        <f t="shared" si="101"/>
        <v>EthnicityAny other ethnic group</v>
      </c>
      <c r="N3222" s="325" t="s">
        <v>460</v>
      </c>
      <c r="O3222" s="325" t="s">
        <v>460</v>
      </c>
      <c r="P3222" s="325">
        <v>1</v>
      </c>
      <c r="Q3222" s="325">
        <v>0.7</v>
      </c>
    </row>
    <row r="3223" spans="1:17" x14ac:dyDescent="0.25">
      <c r="A3223" s="325">
        <v>201718</v>
      </c>
      <c r="B3223" s="325" t="s">
        <v>144</v>
      </c>
      <c r="C3223" s="325" t="s">
        <v>123</v>
      </c>
      <c r="D3223" s="325" t="s">
        <v>38</v>
      </c>
      <c r="E3223" s="325" t="s">
        <v>128</v>
      </c>
      <c r="F3223" s="325" t="s">
        <v>129</v>
      </c>
      <c r="G3223" s="325">
        <v>889</v>
      </c>
      <c r="H3223" s="325" t="s">
        <v>169</v>
      </c>
      <c r="I3223" s="325" t="s">
        <v>170</v>
      </c>
      <c r="J3223" s="325" t="str">
        <f t="shared" si="100"/>
        <v>CharBlackburn with DarwenEthnicityRefused or not availableEthnicityRefused or not available</v>
      </c>
      <c r="K3223" s="325" t="s">
        <v>493</v>
      </c>
      <c r="L3223" s="325" t="s">
        <v>499</v>
      </c>
      <c r="M3223" s="325" t="str">
        <f t="shared" si="101"/>
        <v>EthnicityRefused or not available</v>
      </c>
      <c r="N3223" s="325" t="s">
        <v>460</v>
      </c>
      <c r="O3223" s="325" t="s">
        <v>460</v>
      </c>
      <c r="P3223" s="325">
        <v>16</v>
      </c>
      <c r="Q3223" s="325">
        <v>11.9</v>
      </c>
    </row>
    <row r="3224" spans="1:17" x14ac:dyDescent="0.25">
      <c r="A3224" s="325">
        <v>201718</v>
      </c>
      <c r="B3224" s="325" t="s">
        <v>144</v>
      </c>
      <c r="C3224" s="325" t="s">
        <v>123</v>
      </c>
      <c r="D3224" s="325" t="s">
        <v>38</v>
      </c>
      <c r="E3224" s="325" t="s">
        <v>128</v>
      </c>
      <c r="F3224" s="325" t="s">
        <v>129</v>
      </c>
      <c r="G3224" s="325">
        <v>890</v>
      </c>
      <c r="H3224" s="325" t="s">
        <v>171</v>
      </c>
      <c r="I3224" s="325" t="s">
        <v>172</v>
      </c>
      <c r="J3224" s="325" t="str">
        <f t="shared" si="100"/>
        <v>CharBlackpoolEthnicityWhiteEthnicityWhite</v>
      </c>
      <c r="K3224" s="325" t="s">
        <v>493</v>
      </c>
      <c r="L3224" s="325" t="s">
        <v>494</v>
      </c>
      <c r="M3224" s="325" t="str">
        <f t="shared" si="101"/>
        <v>EthnicityWhite</v>
      </c>
      <c r="N3224" s="325" t="s">
        <v>460</v>
      </c>
      <c r="O3224" s="325" t="s">
        <v>460</v>
      </c>
      <c r="P3224" s="325">
        <v>128</v>
      </c>
      <c r="Q3224" s="325">
        <v>87.1</v>
      </c>
    </row>
    <row r="3225" spans="1:17" x14ac:dyDescent="0.25">
      <c r="A3225" s="325">
        <v>201718</v>
      </c>
      <c r="B3225" s="325" t="s">
        <v>144</v>
      </c>
      <c r="C3225" s="325" t="s">
        <v>123</v>
      </c>
      <c r="D3225" s="325" t="s">
        <v>38</v>
      </c>
      <c r="E3225" s="325" t="s">
        <v>128</v>
      </c>
      <c r="F3225" s="325" t="s">
        <v>129</v>
      </c>
      <c r="G3225" s="325">
        <v>890</v>
      </c>
      <c r="H3225" s="325" t="s">
        <v>171</v>
      </c>
      <c r="I3225" s="325" t="s">
        <v>172</v>
      </c>
      <c r="J3225" s="325" t="str">
        <f t="shared" si="100"/>
        <v>CharBlackpoolEthnicityMixedEthnicityMixed</v>
      </c>
      <c r="K3225" s="325" t="s">
        <v>493</v>
      </c>
      <c r="L3225" s="325" t="s">
        <v>495</v>
      </c>
      <c r="M3225" s="325" t="str">
        <f t="shared" si="101"/>
        <v>EthnicityMixed</v>
      </c>
      <c r="N3225" s="325" t="s">
        <v>460</v>
      </c>
      <c r="O3225" s="325" t="s">
        <v>460</v>
      </c>
      <c r="P3225" s="325">
        <v>3</v>
      </c>
      <c r="Q3225" s="325">
        <v>2</v>
      </c>
    </row>
    <row r="3226" spans="1:17" x14ac:dyDescent="0.25">
      <c r="A3226" s="325">
        <v>201718</v>
      </c>
      <c r="B3226" s="325" t="s">
        <v>144</v>
      </c>
      <c r="C3226" s="325" t="s">
        <v>123</v>
      </c>
      <c r="D3226" s="325" t="s">
        <v>38</v>
      </c>
      <c r="E3226" s="325" t="s">
        <v>128</v>
      </c>
      <c r="F3226" s="325" t="s">
        <v>129</v>
      </c>
      <c r="G3226" s="325">
        <v>890</v>
      </c>
      <c r="H3226" s="325" t="s">
        <v>171</v>
      </c>
      <c r="I3226" s="325" t="s">
        <v>172</v>
      </c>
      <c r="J3226" s="325" t="str">
        <f t="shared" si="100"/>
        <v>CharBlackpoolEthnicityAsian or Asian BritishEthnicityAsian or Asian British</v>
      </c>
      <c r="K3226" s="325" t="s">
        <v>493</v>
      </c>
      <c r="L3226" s="325" t="s">
        <v>496</v>
      </c>
      <c r="M3226" s="325" t="str">
        <f t="shared" si="101"/>
        <v>EthnicityAsian or Asian British</v>
      </c>
      <c r="N3226" s="325" t="s">
        <v>460</v>
      </c>
      <c r="O3226" s="325" t="s">
        <v>460</v>
      </c>
      <c r="P3226" s="325">
        <v>3</v>
      </c>
      <c r="Q3226" s="325">
        <v>2</v>
      </c>
    </row>
    <row r="3227" spans="1:17" x14ac:dyDescent="0.25">
      <c r="A3227" s="325">
        <v>201718</v>
      </c>
      <c r="B3227" s="325" t="s">
        <v>144</v>
      </c>
      <c r="C3227" s="325" t="s">
        <v>123</v>
      </c>
      <c r="D3227" s="325" t="s">
        <v>38</v>
      </c>
      <c r="E3227" s="325" t="s">
        <v>128</v>
      </c>
      <c r="F3227" s="325" t="s">
        <v>129</v>
      </c>
      <c r="G3227" s="325">
        <v>890</v>
      </c>
      <c r="H3227" s="325" t="s">
        <v>171</v>
      </c>
      <c r="I3227" s="325" t="s">
        <v>172</v>
      </c>
      <c r="J3227" s="325" t="str">
        <f t="shared" si="100"/>
        <v>CharBlackpoolEthnicityBlack or Black BritishEthnicityBlack or Black British</v>
      </c>
      <c r="K3227" s="325" t="s">
        <v>493</v>
      </c>
      <c r="L3227" s="325" t="s">
        <v>497</v>
      </c>
      <c r="M3227" s="325" t="str">
        <f t="shared" si="101"/>
        <v>EthnicityBlack or Black British</v>
      </c>
      <c r="N3227" s="325" t="s">
        <v>460</v>
      </c>
      <c r="O3227" s="325" t="s">
        <v>460</v>
      </c>
      <c r="P3227" s="325">
        <v>2</v>
      </c>
      <c r="Q3227" s="325">
        <v>1.4</v>
      </c>
    </row>
    <row r="3228" spans="1:17" x14ac:dyDescent="0.25">
      <c r="A3228" s="325">
        <v>201718</v>
      </c>
      <c r="B3228" s="325" t="s">
        <v>144</v>
      </c>
      <c r="C3228" s="325" t="s">
        <v>123</v>
      </c>
      <c r="D3228" s="325" t="s">
        <v>38</v>
      </c>
      <c r="E3228" s="325" t="s">
        <v>128</v>
      </c>
      <c r="F3228" s="325" t="s">
        <v>129</v>
      </c>
      <c r="G3228" s="325">
        <v>890</v>
      </c>
      <c r="H3228" s="325" t="s">
        <v>171</v>
      </c>
      <c r="I3228" s="325" t="s">
        <v>172</v>
      </c>
      <c r="J3228" s="325" t="str">
        <f t="shared" si="100"/>
        <v>CharBlackpoolEthnicityAny other ethnic groupEthnicityAny other ethnic group</v>
      </c>
      <c r="K3228" s="325" t="s">
        <v>493</v>
      </c>
      <c r="L3228" s="325" t="s">
        <v>498</v>
      </c>
      <c r="M3228" s="325" t="str">
        <f t="shared" si="101"/>
        <v>EthnicityAny other ethnic group</v>
      </c>
      <c r="N3228" s="325" t="s">
        <v>460</v>
      </c>
      <c r="O3228" s="325" t="s">
        <v>460</v>
      </c>
      <c r="P3228" s="325">
        <v>0</v>
      </c>
      <c r="Q3228" s="325">
        <v>0</v>
      </c>
    </row>
    <row r="3229" spans="1:17" x14ac:dyDescent="0.25">
      <c r="A3229" s="325">
        <v>201718</v>
      </c>
      <c r="B3229" s="325" t="s">
        <v>144</v>
      </c>
      <c r="C3229" s="325" t="s">
        <v>123</v>
      </c>
      <c r="D3229" s="325" t="s">
        <v>38</v>
      </c>
      <c r="E3229" s="325" t="s">
        <v>128</v>
      </c>
      <c r="F3229" s="325" t="s">
        <v>129</v>
      </c>
      <c r="G3229" s="325">
        <v>890</v>
      </c>
      <c r="H3229" s="325" t="s">
        <v>171</v>
      </c>
      <c r="I3229" s="325" t="s">
        <v>172</v>
      </c>
      <c r="J3229" s="325" t="str">
        <f t="shared" si="100"/>
        <v>CharBlackpoolEthnicityRefused or not availableEthnicityRefused or not available</v>
      </c>
      <c r="K3229" s="325" t="s">
        <v>493</v>
      </c>
      <c r="L3229" s="325" t="s">
        <v>499</v>
      </c>
      <c r="M3229" s="325" t="str">
        <f t="shared" si="101"/>
        <v>EthnicityRefused or not available</v>
      </c>
      <c r="N3229" s="325" t="s">
        <v>460</v>
      </c>
      <c r="O3229" s="325" t="s">
        <v>460</v>
      </c>
      <c r="P3229" s="325">
        <v>11</v>
      </c>
      <c r="Q3229" s="325">
        <v>7.5</v>
      </c>
    </row>
    <row r="3230" spans="1:17" x14ac:dyDescent="0.25">
      <c r="A3230" s="325">
        <v>201718</v>
      </c>
      <c r="B3230" s="325" t="s">
        <v>144</v>
      </c>
      <c r="C3230" s="325" t="s">
        <v>123</v>
      </c>
      <c r="D3230" s="325" t="s">
        <v>38</v>
      </c>
      <c r="E3230" s="325" t="s">
        <v>128</v>
      </c>
      <c r="F3230" s="325" t="s">
        <v>129</v>
      </c>
      <c r="G3230" s="325">
        <v>350</v>
      </c>
      <c r="H3230" s="325" t="s">
        <v>173</v>
      </c>
      <c r="I3230" s="325" t="s">
        <v>174</v>
      </c>
      <c r="J3230" s="325" t="str">
        <f t="shared" si="100"/>
        <v>CharBoltonEthnicityWhiteEthnicityWhite</v>
      </c>
      <c r="K3230" s="325" t="s">
        <v>493</v>
      </c>
      <c r="L3230" s="325" t="s">
        <v>494</v>
      </c>
      <c r="M3230" s="325" t="str">
        <f t="shared" si="101"/>
        <v>EthnicityWhite</v>
      </c>
      <c r="N3230" s="325" t="s">
        <v>460</v>
      </c>
      <c r="O3230" s="325" t="s">
        <v>460</v>
      </c>
      <c r="P3230" s="325">
        <v>154</v>
      </c>
      <c r="Q3230" s="325">
        <v>77.400000000000006</v>
      </c>
    </row>
    <row r="3231" spans="1:17" x14ac:dyDescent="0.25">
      <c r="A3231" s="325">
        <v>201718</v>
      </c>
      <c r="B3231" s="325" t="s">
        <v>144</v>
      </c>
      <c r="C3231" s="325" t="s">
        <v>123</v>
      </c>
      <c r="D3231" s="325" t="s">
        <v>38</v>
      </c>
      <c r="E3231" s="325" t="s">
        <v>128</v>
      </c>
      <c r="F3231" s="325" t="s">
        <v>129</v>
      </c>
      <c r="G3231" s="325">
        <v>350</v>
      </c>
      <c r="H3231" s="325" t="s">
        <v>173</v>
      </c>
      <c r="I3231" s="325" t="s">
        <v>174</v>
      </c>
      <c r="J3231" s="325" t="str">
        <f t="shared" si="100"/>
        <v>CharBoltonEthnicityMixedEthnicityMixed</v>
      </c>
      <c r="K3231" s="325" t="s">
        <v>493</v>
      </c>
      <c r="L3231" s="325" t="s">
        <v>495</v>
      </c>
      <c r="M3231" s="325" t="str">
        <f t="shared" si="101"/>
        <v>EthnicityMixed</v>
      </c>
      <c r="N3231" s="325" t="s">
        <v>460</v>
      </c>
      <c r="O3231" s="325" t="s">
        <v>460</v>
      </c>
      <c r="P3231" s="325">
        <v>6</v>
      </c>
      <c r="Q3231" s="325">
        <v>3</v>
      </c>
    </row>
    <row r="3232" spans="1:17" x14ac:dyDescent="0.25">
      <c r="A3232" s="325">
        <v>201718</v>
      </c>
      <c r="B3232" s="325" t="s">
        <v>144</v>
      </c>
      <c r="C3232" s="325" t="s">
        <v>123</v>
      </c>
      <c r="D3232" s="325" t="s">
        <v>38</v>
      </c>
      <c r="E3232" s="325" t="s">
        <v>128</v>
      </c>
      <c r="F3232" s="325" t="s">
        <v>129</v>
      </c>
      <c r="G3232" s="325">
        <v>350</v>
      </c>
      <c r="H3232" s="325" t="s">
        <v>173</v>
      </c>
      <c r="I3232" s="325" t="s">
        <v>174</v>
      </c>
      <c r="J3232" s="325" t="str">
        <f t="shared" si="100"/>
        <v>CharBoltonEthnicityAsian or Asian BritishEthnicityAsian or Asian British</v>
      </c>
      <c r="K3232" s="325" t="s">
        <v>493</v>
      </c>
      <c r="L3232" s="325" t="s">
        <v>496</v>
      </c>
      <c r="M3232" s="325" t="str">
        <f t="shared" si="101"/>
        <v>EthnicityAsian or Asian British</v>
      </c>
      <c r="N3232" s="325" t="s">
        <v>460</v>
      </c>
      <c r="O3232" s="325" t="s">
        <v>460</v>
      </c>
      <c r="P3232" s="325">
        <v>10</v>
      </c>
      <c r="Q3232" s="325">
        <v>5</v>
      </c>
    </row>
    <row r="3233" spans="1:17" x14ac:dyDescent="0.25">
      <c r="A3233" s="325">
        <v>201718</v>
      </c>
      <c r="B3233" s="325" t="s">
        <v>144</v>
      </c>
      <c r="C3233" s="325" t="s">
        <v>123</v>
      </c>
      <c r="D3233" s="325" t="s">
        <v>38</v>
      </c>
      <c r="E3233" s="325" t="s">
        <v>128</v>
      </c>
      <c r="F3233" s="325" t="s">
        <v>129</v>
      </c>
      <c r="G3233" s="325">
        <v>350</v>
      </c>
      <c r="H3233" s="325" t="s">
        <v>173</v>
      </c>
      <c r="I3233" s="325" t="s">
        <v>174</v>
      </c>
      <c r="J3233" s="325" t="str">
        <f t="shared" si="100"/>
        <v>CharBoltonEthnicityBlack or Black BritishEthnicityBlack or Black British</v>
      </c>
      <c r="K3233" s="325" t="s">
        <v>493</v>
      </c>
      <c r="L3233" s="325" t="s">
        <v>497</v>
      </c>
      <c r="M3233" s="325" t="str">
        <f t="shared" si="101"/>
        <v>EthnicityBlack or Black British</v>
      </c>
      <c r="N3233" s="325" t="s">
        <v>460</v>
      </c>
      <c r="O3233" s="325" t="s">
        <v>460</v>
      </c>
      <c r="P3233" s="325">
        <v>7</v>
      </c>
      <c r="Q3233" s="325">
        <v>3.5</v>
      </c>
    </row>
    <row r="3234" spans="1:17" x14ac:dyDescent="0.25">
      <c r="A3234" s="325">
        <v>201718</v>
      </c>
      <c r="B3234" s="325" t="s">
        <v>144</v>
      </c>
      <c r="C3234" s="325" t="s">
        <v>123</v>
      </c>
      <c r="D3234" s="325" t="s">
        <v>38</v>
      </c>
      <c r="E3234" s="325" t="s">
        <v>128</v>
      </c>
      <c r="F3234" s="325" t="s">
        <v>129</v>
      </c>
      <c r="G3234" s="325">
        <v>350</v>
      </c>
      <c r="H3234" s="325" t="s">
        <v>173</v>
      </c>
      <c r="I3234" s="325" t="s">
        <v>174</v>
      </c>
      <c r="J3234" s="325" t="str">
        <f t="shared" si="100"/>
        <v>CharBoltonEthnicityAny other ethnic groupEthnicityAny other ethnic group</v>
      </c>
      <c r="K3234" s="325" t="s">
        <v>493</v>
      </c>
      <c r="L3234" s="325" t="s">
        <v>498</v>
      </c>
      <c r="M3234" s="325" t="str">
        <f t="shared" si="101"/>
        <v>EthnicityAny other ethnic group</v>
      </c>
      <c r="N3234" s="325" t="s">
        <v>460</v>
      </c>
      <c r="O3234" s="325" t="s">
        <v>460</v>
      </c>
      <c r="P3234" s="325">
        <v>2</v>
      </c>
      <c r="Q3234" s="325">
        <v>1</v>
      </c>
    </row>
    <row r="3235" spans="1:17" x14ac:dyDescent="0.25">
      <c r="A3235" s="325">
        <v>201718</v>
      </c>
      <c r="B3235" s="325" t="s">
        <v>144</v>
      </c>
      <c r="C3235" s="325" t="s">
        <v>123</v>
      </c>
      <c r="D3235" s="325" t="s">
        <v>38</v>
      </c>
      <c r="E3235" s="325" t="s">
        <v>128</v>
      </c>
      <c r="F3235" s="325" t="s">
        <v>129</v>
      </c>
      <c r="G3235" s="325">
        <v>350</v>
      </c>
      <c r="H3235" s="325" t="s">
        <v>173</v>
      </c>
      <c r="I3235" s="325" t="s">
        <v>174</v>
      </c>
      <c r="J3235" s="325" t="str">
        <f t="shared" si="100"/>
        <v>CharBoltonEthnicityRefused or not availableEthnicityRefused or not available</v>
      </c>
      <c r="K3235" s="325" t="s">
        <v>493</v>
      </c>
      <c r="L3235" s="325" t="s">
        <v>499</v>
      </c>
      <c r="M3235" s="325" t="str">
        <f t="shared" si="101"/>
        <v>EthnicityRefused or not available</v>
      </c>
      <c r="N3235" s="325" t="s">
        <v>460</v>
      </c>
      <c r="O3235" s="325" t="s">
        <v>460</v>
      </c>
      <c r="P3235" s="325">
        <v>20</v>
      </c>
      <c r="Q3235" s="325">
        <v>10.1</v>
      </c>
    </row>
    <row r="3236" spans="1:17" x14ac:dyDescent="0.25">
      <c r="A3236" s="325">
        <v>201718</v>
      </c>
      <c r="B3236" s="325" t="s">
        <v>144</v>
      </c>
      <c r="C3236" s="325" t="s">
        <v>123</v>
      </c>
      <c r="D3236" s="325" t="s">
        <v>38</v>
      </c>
      <c r="E3236" s="325" t="s">
        <v>128</v>
      </c>
      <c r="F3236" s="325" t="s">
        <v>129</v>
      </c>
      <c r="G3236" s="325">
        <v>351</v>
      </c>
      <c r="H3236" s="325" t="s">
        <v>175</v>
      </c>
      <c r="I3236" s="325" t="s">
        <v>176</v>
      </c>
      <c r="J3236" s="325" t="str">
        <f t="shared" si="100"/>
        <v>CharBuryEthnicityWhiteEthnicityWhite</v>
      </c>
      <c r="K3236" s="325" t="s">
        <v>493</v>
      </c>
      <c r="L3236" s="325" t="s">
        <v>494</v>
      </c>
      <c r="M3236" s="325" t="str">
        <f t="shared" si="101"/>
        <v>EthnicityWhite</v>
      </c>
      <c r="N3236" s="325" t="s">
        <v>460</v>
      </c>
      <c r="O3236" s="325" t="s">
        <v>460</v>
      </c>
      <c r="P3236" s="325">
        <v>83</v>
      </c>
      <c r="Q3236" s="325">
        <v>69.7</v>
      </c>
    </row>
    <row r="3237" spans="1:17" x14ac:dyDescent="0.25">
      <c r="A3237" s="325">
        <v>201718</v>
      </c>
      <c r="B3237" s="325" t="s">
        <v>144</v>
      </c>
      <c r="C3237" s="325" t="s">
        <v>123</v>
      </c>
      <c r="D3237" s="325" t="s">
        <v>38</v>
      </c>
      <c r="E3237" s="325" t="s">
        <v>128</v>
      </c>
      <c r="F3237" s="325" t="s">
        <v>129</v>
      </c>
      <c r="G3237" s="325">
        <v>351</v>
      </c>
      <c r="H3237" s="325" t="s">
        <v>175</v>
      </c>
      <c r="I3237" s="325" t="s">
        <v>176</v>
      </c>
      <c r="J3237" s="325" t="str">
        <f t="shared" si="100"/>
        <v>CharBuryEthnicityMixedEthnicityMixed</v>
      </c>
      <c r="K3237" s="325" t="s">
        <v>493</v>
      </c>
      <c r="L3237" s="325" t="s">
        <v>495</v>
      </c>
      <c r="M3237" s="325" t="str">
        <f t="shared" si="101"/>
        <v>EthnicityMixed</v>
      </c>
      <c r="N3237" s="325" t="s">
        <v>460</v>
      </c>
      <c r="O3237" s="325" t="s">
        <v>460</v>
      </c>
      <c r="P3237" s="325">
        <v>2</v>
      </c>
      <c r="Q3237" s="325">
        <v>1.7</v>
      </c>
    </row>
    <row r="3238" spans="1:17" x14ac:dyDescent="0.25">
      <c r="A3238" s="325">
        <v>201718</v>
      </c>
      <c r="B3238" s="325" t="s">
        <v>144</v>
      </c>
      <c r="C3238" s="325" t="s">
        <v>123</v>
      </c>
      <c r="D3238" s="325" t="s">
        <v>38</v>
      </c>
      <c r="E3238" s="325" t="s">
        <v>128</v>
      </c>
      <c r="F3238" s="325" t="s">
        <v>129</v>
      </c>
      <c r="G3238" s="325">
        <v>351</v>
      </c>
      <c r="H3238" s="325" t="s">
        <v>175</v>
      </c>
      <c r="I3238" s="325" t="s">
        <v>176</v>
      </c>
      <c r="J3238" s="325" t="str">
        <f t="shared" si="100"/>
        <v>CharBuryEthnicityAsian or Asian BritishEthnicityAsian or Asian British</v>
      </c>
      <c r="K3238" s="325" t="s">
        <v>493</v>
      </c>
      <c r="L3238" s="325" t="s">
        <v>496</v>
      </c>
      <c r="M3238" s="325" t="str">
        <f t="shared" si="101"/>
        <v>EthnicityAsian or Asian British</v>
      </c>
      <c r="N3238" s="325" t="s">
        <v>460</v>
      </c>
      <c r="O3238" s="325" t="s">
        <v>460</v>
      </c>
      <c r="P3238" s="325">
        <v>8</v>
      </c>
      <c r="Q3238" s="325">
        <v>6.7</v>
      </c>
    </row>
    <row r="3239" spans="1:17" x14ac:dyDescent="0.25">
      <c r="A3239" s="325">
        <v>201718</v>
      </c>
      <c r="B3239" s="325" t="s">
        <v>144</v>
      </c>
      <c r="C3239" s="325" t="s">
        <v>123</v>
      </c>
      <c r="D3239" s="325" t="s">
        <v>38</v>
      </c>
      <c r="E3239" s="325" t="s">
        <v>128</v>
      </c>
      <c r="F3239" s="325" t="s">
        <v>129</v>
      </c>
      <c r="G3239" s="325">
        <v>351</v>
      </c>
      <c r="H3239" s="325" t="s">
        <v>175</v>
      </c>
      <c r="I3239" s="325" t="s">
        <v>176</v>
      </c>
      <c r="J3239" s="325" t="str">
        <f t="shared" si="100"/>
        <v>CharBuryEthnicityBlack or Black BritishEthnicityBlack or Black British</v>
      </c>
      <c r="K3239" s="325" t="s">
        <v>493</v>
      </c>
      <c r="L3239" s="325" t="s">
        <v>497</v>
      </c>
      <c r="M3239" s="325" t="str">
        <f t="shared" si="101"/>
        <v>EthnicityBlack or Black British</v>
      </c>
      <c r="N3239" s="325" t="s">
        <v>460</v>
      </c>
      <c r="O3239" s="325" t="s">
        <v>460</v>
      </c>
      <c r="P3239" s="325">
        <v>4</v>
      </c>
      <c r="Q3239" s="325">
        <v>3.4</v>
      </c>
    </row>
    <row r="3240" spans="1:17" x14ac:dyDescent="0.25">
      <c r="A3240" s="325">
        <v>201718</v>
      </c>
      <c r="B3240" s="325" t="s">
        <v>144</v>
      </c>
      <c r="C3240" s="325" t="s">
        <v>123</v>
      </c>
      <c r="D3240" s="325" t="s">
        <v>38</v>
      </c>
      <c r="E3240" s="325" t="s">
        <v>128</v>
      </c>
      <c r="F3240" s="325" t="s">
        <v>129</v>
      </c>
      <c r="G3240" s="325">
        <v>351</v>
      </c>
      <c r="H3240" s="325" t="s">
        <v>175</v>
      </c>
      <c r="I3240" s="325" t="s">
        <v>176</v>
      </c>
      <c r="J3240" s="325" t="str">
        <f t="shared" si="100"/>
        <v>CharBuryEthnicityAny other ethnic groupEthnicityAny other ethnic group</v>
      </c>
      <c r="K3240" s="325" t="s">
        <v>493</v>
      </c>
      <c r="L3240" s="325" t="s">
        <v>498</v>
      </c>
      <c r="M3240" s="325" t="str">
        <f t="shared" si="101"/>
        <v>EthnicityAny other ethnic group</v>
      </c>
      <c r="N3240" s="325" t="s">
        <v>460</v>
      </c>
      <c r="O3240" s="325" t="s">
        <v>460</v>
      </c>
      <c r="P3240" s="325">
        <v>0</v>
      </c>
      <c r="Q3240" s="325">
        <v>0</v>
      </c>
    </row>
    <row r="3241" spans="1:17" x14ac:dyDescent="0.25">
      <c r="A3241" s="325">
        <v>201718</v>
      </c>
      <c r="B3241" s="325" t="s">
        <v>144</v>
      </c>
      <c r="C3241" s="325" t="s">
        <v>123</v>
      </c>
      <c r="D3241" s="325" t="s">
        <v>38</v>
      </c>
      <c r="E3241" s="325" t="s">
        <v>128</v>
      </c>
      <c r="F3241" s="325" t="s">
        <v>129</v>
      </c>
      <c r="G3241" s="325">
        <v>351</v>
      </c>
      <c r="H3241" s="325" t="s">
        <v>175</v>
      </c>
      <c r="I3241" s="325" t="s">
        <v>176</v>
      </c>
      <c r="J3241" s="325" t="str">
        <f t="shared" si="100"/>
        <v>CharBuryEthnicityRefused or not availableEthnicityRefused or not available</v>
      </c>
      <c r="K3241" s="325" t="s">
        <v>493</v>
      </c>
      <c r="L3241" s="325" t="s">
        <v>499</v>
      </c>
      <c r="M3241" s="325" t="str">
        <f t="shared" si="101"/>
        <v>EthnicityRefused or not available</v>
      </c>
      <c r="N3241" s="325" t="s">
        <v>460</v>
      </c>
      <c r="O3241" s="325" t="s">
        <v>460</v>
      </c>
      <c r="P3241" s="325">
        <v>22</v>
      </c>
      <c r="Q3241" s="325">
        <v>18.5</v>
      </c>
    </row>
    <row r="3242" spans="1:17" x14ac:dyDescent="0.25">
      <c r="A3242" s="325">
        <v>201718</v>
      </c>
      <c r="B3242" s="325" t="s">
        <v>144</v>
      </c>
      <c r="C3242" s="325" t="s">
        <v>123</v>
      </c>
      <c r="D3242" s="325" t="s">
        <v>38</v>
      </c>
      <c r="E3242" s="325" t="s">
        <v>128</v>
      </c>
      <c r="F3242" s="325" t="s">
        <v>129</v>
      </c>
      <c r="G3242" s="325">
        <v>895</v>
      </c>
      <c r="H3242" s="325" t="s">
        <v>177</v>
      </c>
      <c r="I3242" s="325" t="s">
        <v>178</v>
      </c>
      <c r="J3242" s="325" t="str">
        <f t="shared" si="100"/>
        <v>CharCheshire EastEthnicityWhiteEthnicityWhite</v>
      </c>
      <c r="K3242" s="325" t="s">
        <v>493</v>
      </c>
      <c r="L3242" s="325" t="s">
        <v>494</v>
      </c>
      <c r="M3242" s="325" t="str">
        <f t="shared" si="101"/>
        <v>EthnicityWhite</v>
      </c>
      <c r="N3242" s="325" t="s">
        <v>460</v>
      </c>
      <c r="O3242" s="325" t="s">
        <v>460</v>
      </c>
      <c r="P3242" s="325">
        <v>137</v>
      </c>
      <c r="Q3242" s="325">
        <v>81.5</v>
      </c>
    </row>
    <row r="3243" spans="1:17" x14ac:dyDescent="0.25">
      <c r="A3243" s="325">
        <v>201718</v>
      </c>
      <c r="B3243" s="325" t="s">
        <v>144</v>
      </c>
      <c r="C3243" s="325" t="s">
        <v>123</v>
      </c>
      <c r="D3243" s="325" t="s">
        <v>38</v>
      </c>
      <c r="E3243" s="325" t="s">
        <v>128</v>
      </c>
      <c r="F3243" s="325" t="s">
        <v>129</v>
      </c>
      <c r="G3243" s="325">
        <v>895</v>
      </c>
      <c r="H3243" s="325" t="s">
        <v>177</v>
      </c>
      <c r="I3243" s="325" t="s">
        <v>178</v>
      </c>
      <c r="J3243" s="325" t="str">
        <f t="shared" si="100"/>
        <v>CharCheshire EastEthnicityMixedEthnicityMixed</v>
      </c>
      <c r="K3243" s="325" t="s">
        <v>493</v>
      </c>
      <c r="L3243" s="325" t="s">
        <v>495</v>
      </c>
      <c r="M3243" s="325" t="str">
        <f t="shared" si="101"/>
        <v>EthnicityMixed</v>
      </c>
      <c r="N3243" s="325" t="s">
        <v>460</v>
      </c>
      <c r="O3243" s="325" t="s">
        <v>460</v>
      </c>
      <c r="P3243" s="325">
        <v>2</v>
      </c>
      <c r="Q3243" s="325">
        <v>1.2</v>
      </c>
    </row>
    <row r="3244" spans="1:17" x14ac:dyDescent="0.25">
      <c r="A3244" s="325">
        <v>201718</v>
      </c>
      <c r="B3244" s="325" t="s">
        <v>144</v>
      </c>
      <c r="C3244" s="325" t="s">
        <v>123</v>
      </c>
      <c r="D3244" s="325" t="s">
        <v>38</v>
      </c>
      <c r="E3244" s="325" t="s">
        <v>128</v>
      </c>
      <c r="F3244" s="325" t="s">
        <v>129</v>
      </c>
      <c r="G3244" s="325">
        <v>895</v>
      </c>
      <c r="H3244" s="325" t="s">
        <v>177</v>
      </c>
      <c r="I3244" s="325" t="s">
        <v>178</v>
      </c>
      <c r="J3244" s="325" t="str">
        <f t="shared" si="100"/>
        <v>CharCheshire EastEthnicityAsian or Asian BritishEthnicityAsian or Asian British</v>
      </c>
      <c r="K3244" s="325" t="s">
        <v>493</v>
      </c>
      <c r="L3244" s="325" t="s">
        <v>496</v>
      </c>
      <c r="M3244" s="325" t="str">
        <f t="shared" si="101"/>
        <v>EthnicityAsian or Asian British</v>
      </c>
      <c r="N3244" s="325" t="s">
        <v>460</v>
      </c>
      <c r="O3244" s="325" t="s">
        <v>460</v>
      </c>
      <c r="P3244" s="325">
        <v>2</v>
      </c>
      <c r="Q3244" s="325">
        <v>1.2</v>
      </c>
    </row>
    <row r="3245" spans="1:17" x14ac:dyDescent="0.25">
      <c r="A3245" s="325">
        <v>201718</v>
      </c>
      <c r="B3245" s="325" t="s">
        <v>144</v>
      </c>
      <c r="C3245" s="325" t="s">
        <v>123</v>
      </c>
      <c r="D3245" s="325" t="s">
        <v>38</v>
      </c>
      <c r="E3245" s="325" t="s">
        <v>128</v>
      </c>
      <c r="F3245" s="325" t="s">
        <v>129</v>
      </c>
      <c r="G3245" s="325">
        <v>895</v>
      </c>
      <c r="H3245" s="325" t="s">
        <v>177</v>
      </c>
      <c r="I3245" s="325" t="s">
        <v>178</v>
      </c>
      <c r="J3245" s="325" t="str">
        <f t="shared" si="100"/>
        <v>CharCheshire EastEthnicityBlack or Black BritishEthnicityBlack or Black British</v>
      </c>
      <c r="K3245" s="325" t="s">
        <v>493</v>
      </c>
      <c r="L3245" s="325" t="s">
        <v>497</v>
      </c>
      <c r="M3245" s="325" t="str">
        <f t="shared" si="101"/>
        <v>EthnicityBlack or Black British</v>
      </c>
      <c r="N3245" s="325" t="s">
        <v>460</v>
      </c>
      <c r="O3245" s="325" t="s">
        <v>460</v>
      </c>
      <c r="P3245" s="325">
        <v>2</v>
      </c>
      <c r="Q3245" s="325">
        <v>1.2</v>
      </c>
    </row>
    <row r="3246" spans="1:17" x14ac:dyDescent="0.25">
      <c r="A3246" s="325">
        <v>201718</v>
      </c>
      <c r="B3246" s="325" t="s">
        <v>144</v>
      </c>
      <c r="C3246" s="325" t="s">
        <v>123</v>
      </c>
      <c r="D3246" s="325" t="s">
        <v>38</v>
      </c>
      <c r="E3246" s="325" t="s">
        <v>128</v>
      </c>
      <c r="F3246" s="325" t="s">
        <v>129</v>
      </c>
      <c r="G3246" s="325">
        <v>895</v>
      </c>
      <c r="H3246" s="325" t="s">
        <v>177</v>
      </c>
      <c r="I3246" s="325" t="s">
        <v>178</v>
      </c>
      <c r="J3246" s="325" t="str">
        <f t="shared" si="100"/>
        <v>CharCheshire EastEthnicityAny other ethnic groupEthnicityAny other ethnic group</v>
      </c>
      <c r="K3246" s="325" t="s">
        <v>493</v>
      </c>
      <c r="L3246" s="325" t="s">
        <v>498</v>
      </c>
      <c r="M3246" s="325" t="str">
        <f t="shared" si="101"/>
        <v>EthnicityAny other ethnic group</v>
      </c>
      <c r="N3246" s="325" t="s">
        <v>460</v>
      </c>
      <c r="O3246" s="325" t="s">
        <v>460</v>
      </c>
      <c r="P3246" s="325">
        <v>1</v>
      </c>
      <c r="Q3246" s="325">
        <v>0.6</v>
      </c>
    </row>
    <row r="3247" spans="1:17" x14ac:dyDescent="0.25">
      <c r="A3247" s="325">
        <v>201718</v>
      </c>
      <c r="B3247" s="325" t="s">
        <v>144</v>
      </c>
      <c r="C3247" s="325" t="s">
        <v>123</v>
      </c>
      <c r="D3247" s="325" t="s">
        <v>38</v>
      </c>
      <c r="E3247" s="325" t="s">
        <v>128</v>
      </c>
      <c r="F3247" s="325" t="s">
        <v>129</v>
      </c>
      <c r="G3247" s="325">
        <v>895</v>
      </c>
      <c r="H3247" s="325" t="s">
        <v>177</v>
      </c>
      <c r="I3247" s="325" t="s">
        <v>178</v>
      </c>
      <c r="J3247" s="325" t="str">
        <f t="shared" si="100"/>
        <v>CharCheshire EastEthnicityRefused or not availableEthnicityRefused or not available</v>
      </c>
      <c r="K3247" s="325" t="s">
        <v>493</v>
      </c>
      <c r="L3247" s="325" t="s">
        <v>499</v>
      </c>
      <c r="M3247" s="325" t="str">
        <f t="shared" si="101"/>
        <v>EthnicityRefused or not available</v>
      </c>
      <c r="N3247" s="325" t="s">
        <v>460</v>
      </c>
      <c r="O3247" s="325" t="s">
        <v>460</v>
      </c>
      <c r="P3247" s="325">
        <v>24</v>
      </c>
      <c r="Q3247" s="325">
        <v>14.3</v>
      </c>
    </row>
    <row r="3248" spans="1:17" x14ac:dyDescent="0.25">
      <c r="A3248" s="325">
        <v>201718</v>
      </c>
      <c r="B3248" s="325" t="s">
        <v>144</v>
      </c>
      <c r="C3248" s="325" t="s">
        <v>123</v>
      </c>
      <c r="D3248" s="325" t="s">
        <v>38</v>
      </c>
      <c r="E3248" s="325" t="s">
        <v>128</v>
      </c>
      <c r="F3248" s="325" t="s">
        <v>129</v>
      </c>
      <c r="G3248" s="325">
        <v>896</v>
      </c>
      <c r="H3248" s="325" t="s">
        <v>179</v>
      </c>
      <c r="I3248" s="325" t="s">
        <v>180</v>
      </c>
      <c r="J3248" s="325" t="str">
        <f t="shared" si="100"/>
        <v>CharCheshire West and ChesterEthnicityWhiteEthnicityWhite</v>
      </c>
      <c r="K3248" s="325" t="s">
        <v>493</v>
      </c>
      <c r="L3248" s="325" t="s">
        <v>494</v>
      </c>
      <c r="M3248" s="325" t="str">
        <f t="shared" si="101"/>
        <v>EthnicityWhite</v>
      </c>
      <c r="N3248" s="325" t="s">
        <v>460</v>
      </c>
      <c r="O3248" s="325" t="s">
        <v>460</v>
      </c>
      <c r="P3248" s="325">
        <v>164</v>
      </c>
      <c r="Q3248" s="325">
        <v>92.1</v>
      </c>
    </row>
    <row r="3249" spans="1:17" x14ac:dyDescent="0.25">
      <c r="A3249" s="325">
        <v>201718</v>
      </c>
      <c r="B3249" s="325" t="s">
        <v>144</v>
      </c>
      <c r="C3249" s="325" t="s">
        <v>123</v>
      </c>
      <c r="D3249" s="325" t="s">
        <v>38</v>
      </c>
      <c r="E3249" s="325" t="s">
        <v>128</v>
      </c>
      <c r="F3249" s="325" t="s">
        <v>129</v>
      </c>
      <c r="G3249" s="325">
        <v>896</v>
      </c>
      <c r="H3249" s="325" t="s">
        <v>179</v>
      </c>
      <c r="I3249" s="325" t="s">
        <v>180</v>
      </c>
      <c r="J3249" s="325" t="str">
        <f t="shared" si="100"/>
        <v>CharCheshire West and ChesterEthnicityMixedEthnicityMixed</v>
      </c>
      <c r="K3249" s="325" t="s">
        <v>493</v>
      </c>
      <c r="L3249" s="325" t="s">
        <v>495</v>
      </c>
      <c r="M3249" s="325" t="str">
        <f t="shared" si="101"/>
        <v>EthnicityMixed</v>
      </c>
      <c r="N3249" s="325" t="s">
        <v>460</v>
      </c>
      <c r="O3249" s="325" t="s">
        <v>460</v>
      </c>
      <c r="P3249" s="325">
        <v>4</v>
      </c>
      <c r="Q3249" s="325">
        <v>2.2000000000000002</v>
      </c>
    </row>
    <row r="3250" spans="1:17" x14ac:dyDescent="0.25">
      <c r="A3250" s="325">
        <v>201718</v>
      </c>
      <c r="B3250" s="325" t="s">
        <v>144</v>
      </c>
      <c r="C3250" s="325" t="s">
        <v>123</v>
      </c>
      <c r="D3250" s="325" t="s">
        <v>38</v>
      </c>
      <c r="E3250" s="325" t="s">
        <v>128</v>
      </c>
      <c r="F3250" s="325" t="s">
        <v>129</v>
      </c>
      <c r="G3250" s="325">
        <v>896</v>
      </c>
      <c r="H3250" s="325" t="s">
        <v>179</v>
      </c>
      <c r="I3250" s="325" t="s">
        <v>180</v>
      </c>
      <c r="J3250" s="325" t="str">
        <f t="shared" si="100"/>
        <v>CharCheshire West and ChesterEthnicityAsian or Asian BritishEthnicityAsian or Asian British</v>
      </c>
      <c r="K3250" s="325" t="s">
        <v>493</v>
      </c>
      <c r="L3250" s="325" t="s">
        <v>496</v>
      </c>
      <c r="M3250" s="325" t="str">
        <f t="shared" si="101"/>
        <v>EthnicityAsian or Asian British</v>
      </c>
      <c r="N3250" s="325" t="s">
        <v>460</v>
      </c>
      <c r="O3250" s="325" t="s">
        <v>460</v>
      </c>
      <c r="P3250" s="325">
        <v>1</v>
      </c>
      <c r="Q3250" s="325">
        <v>0.6</v>
      </c>
    </row>
    <row r="3251" spans="1:17" x14ac:dyDescent="0.25">
      <c r="A3251" s="325">
        <v>201718</v>
      </c>
      <c r="B3251" s="325" t="s">
        <v>144</v>
      </c>
      <c r="C3251" s="325" t="s">
        <v>123</v>
      </c>
      <c r="D3251" s="325" t="s">
        <v>38</v>
      </c>
      <c r="E3251" s="325" t="s">
        <v>128</v>
      </c>
      <c r="F3251" s="325" t="s">
        <v>129</v>
      </c>
      <c r="G3251" s="325">
        <v>896</v>
      </c>
      <c r="H3251" s="325" t="s">
        <v>179</v>
      </c>
      <c r="I3251" s="325" t="s">
        <v>180</v>
      </c>
      <c r="J3251" s="325" t="str">
        <f t="shared" si="100"/>
        <v>CharCheshire West and ChesterEthnicityBlack or Black BritishEthnicityBlack or Black British</v>
      </c>
      <c r="K3251" s="325" t="s">
        <v>493</v>
      </c>
      <c r="L3251" s="325" t="s">
        <v>497</v>
      </c>
      <c r="M3251" s="325" t="str">
        <f t="shared" si="101"/>
        <v>EthnicityBlack or Black British</v>
      </c>
      <c r="N3251" s="325" t="s">
        <v>460</v>
      </c>
      <c r="O3251" s="325" t="s">
        <v>460</v>
      </c>
      <c r="P3251" s="325">
        <v>2</v>
      </c>
      <c r="Q3251" s="325">
        <v>1.1000000000000001</v>
      </c>
    </row>
    <row r="3252" spans="1:17" x14ac:dyDescent="0.25">
      <c r="A3252" s="325">
        <v>201718</v>
      </c>
      <c r="B3252" s="325" t="s">
        <v>144</v>
      </c>
      <c r="C3252" s="325" t="s">
        <v>123</v>
      </c>
      <c r="D3252" s="325" t="s">
        <v>38</v>
      </c>
      <c r="E3252" s="325" t="s">
        <v>128</v>
      </c>
      <c r="F3252" s="325" t="s">
        <v>129</v>
      </c>
      <c r="G3252" s="325">
        <v>896</v>
      </c>
      <c r="H3252" s="325" t="s">
        <v>179</v>
      </c>
      <c r="I3252" s="325" t="s">
        <v>180</v>
      </c>
      <c r="J3252" s="325" t="str">
        <f t="shared" si="100"/>
        <v>CharCheshire West and ChesterEthnicityAny other ethnic groupEthnicityAny other ethnic group</v>
      </c>
      <c r="K3252" s="325" t="s">
        <v>493</v>
      </c>
      <c r="L3252" s="325" t="s">
        <v>498</v>
      </c>
      <c r="M3252" s="325" t="str">
        <f t="shared" si="101"/>
        <v>EthnicityAny other ethnic group</v>
      </c>
      <c r="N3252" s="325" t="s">
        <v>460</v>
      </c>
      <c r="O3252" s="325" t="s">
        <v>460</v>
      </c>
      <c r="P3252" s="325">
        <v>0</v>
      </c>
      <c r="Q3252" s="325">
        <v>0</v>
      </c>
    </row>
    <row r="3253" spans="1:17" x14ac:dyDescent="0.25">
      <c r="A3253" s="325">
        <v>201718</v>
      </c>
      <c r="B3253" s="325" t="s">
        <v>144</v>
      </c>
      <c r="C3253" s="325" t="s">
        <v>123</v>
      </c>
      <c r="D3253" s="325" t="s">
        <v>38</v>
      </c>
      <c r="E3253" s="325" t="s">
        <v>128</v>
      </c>
      <c r="F3253" s="325" t="s">
        <v>129</v>
      </c>
      <c r="G3253" s="325">
        <v>896</v>
      </c>
      <c r="H3253" s="325" t="s">
        <v>179</v>
      </c>
      <c r="I3253" s="325" t="s">
        <v>180</v>
      </c>
      <c r="J3253" s="325" t="str">
        <f t="shared" si="100"/>
        <v>CharCheshire West and ChesterEthnicityRefused or not availableEthnicityRefused or not available</v>
      </c>
      <c r="K3253" s="325" t="s">
        <v>493</v>
      </c>
      <c r="L3253" s="325" t="s">
        <v>499</v>
      </c>
      <c r="M3253" s="325" t="str">
        <f t="shared" si="101"/>
        <v>EthnicityRefused or not available</v>
      </c>
      <c r="N3253" s="325" t="s">
        <v>460</v>
      </c>
      <c r="O3253" s="325" t="s">
        <v>460</v>
      </c>
      <c r="P3253" s="325">
        <v>7</v>
      </c>
      <c r="Q3253" s="325">
        <v>3.9</v>
      </c>
    </row>
    <row r="3254" spans="1:17" x14ac:dyDescent="0.25">
      <c r="A3254" s="325">
        <v>201718</v>
      </c>
      <c r="B3254" s="325" t="s">
        <v>144</v>
      </c>
      <c r="C3254" s="325" t="s">
        <v>123</v>
      </c>
      <c r="D3254" s="325" t="s">
        <v>38</v>
      </c>
      <c r="E3254" s="325" t="s">
        <v>128</v>
      </c>
      <c r="F3254" s="325" t="s">
        <v>129</v>
      </c>
      <c r="G3254" s="325">
        <v>909</v>
      </c>
      <c r="H3254" s="325" t="s">
        <v>181</v>
      </c>
      <c r="I3254" s="325" t="s">
        <v>182</v>
      </c>
      <c r="J3254" s="325" t="str">
        <f t="shared" si="100"/>
        <v>CharCumbriaEthnicityWhiteEthnicityWhite</v>
      </c>
      <c r="K3254" s="325" t="s">
        <v>493</v>
      </c>
      <c r="L3254" s="325" t="s">
        <v>494</v>
      </c>
      <c r="M3254" s="325" t="str">
        <f t="shared" si="101"/>
        <v>EthnicityWhite</v>
      </c>
      <c r="N3254" s="325" t="s">
        <v>460</v>
      </c>
      <c r="O3254" s="325" t="s">
        <v>460</v>
      </c>
      <c r="P3254" s="325">
        <v>228</v>
      </c>
      <c r="Q3254" s="325">
        <v>88</v>
      </c>
    </row>
    <row r="3255" spans="1:17" x14ac:dyDescent="0.25">
      <c r="A3255" s="325">
        <v>201718</v>
      </c>
      <c r="B3255" s="325" t="s">
        <v>144</v>
      </c>
      <c r="C3255" s="325" t="s">
        <v>123</v>
      </c>
      <c r="D3255" s="325" t="s">
        <v>38</v>
      </c>
      <c r="E3255" s="325" t="s">
        <v>128</v>
      </c>
      <c r="F3255" s="325" t="s">
        <v>129</v>
      </c>
      <c r="G3255" s="325">
        <v>909</v>
      </c>
      <c r="H3255" s="325" t="s">
        <v>181</v>
      </c>
      <c r="I3255" s="325" t="s">
        <v>182</v>
      </c>
      <c r="J3255" s="325" t="str">
        <f t="shared" si="100"/>
        <v>CharCumbriaEthnicityMixedEthnicityMixed</v>
      </c>
      <c r="K3255" s="325" t="s">
        <v>493</v>
      </c>
      <c r="L3255" s="325" t="s">
        <v>495</v>
      </c>
      <c r="M3255" s="325" t="str">
        <f t="shared" si="101"/>
        <v>EthnicityMixed</v>
      </c>
      <c r="N3255" s="325" t="s">
        <v>460</v>
      </c>
      <c r="O3255" s="325" t="s">
        <v>460</v>
      </c>
      <c r="P3255" s="325">
        <v>4</v>
      </c>
      <c r="Q3255" s="325">
        <v>1.5</v>
      </c>
    </row>
    <row r="3256" spans="1:17" x14ac:dyDescent="0.25">
      <c r="A3256" s="325">
        <v>201718</v>
      </c>
      <c r="B3256" s="325" t="s">
        <v>144</v>
      </c>
      <c r="C3256" s="325" t="s">
        <v>123</v>
      </c>
      <c r="D3256" s="325" t="s">
        <v>38</v>
      </c>
      <c r="E3256" s="325" t="s">
        <v>128</v>
      </c>
      <c r="F3256" s="325" t="s">
        <v>129</v>
      </c>
      <c r="G3256" s="325">
        <v>909</v>
      </c>
      <c r="H3256" s="325" t="s">
        <v>181</v>
      </c>
      <c r="I3256" s="325" t="s">
        <v>182</v>
      </c>
      <c r="J3256" s="325" t="str">
        <f t="shared" si="100"/>
        <v>CharCumbriaEthnicityAsian or Asian BritishEthnicityAsian or Asian British</v>
      </c>
      <c r="K3256" s="325" t="s">
        <v>493</v>
      </c>
      <c r="L3256" s="325" t="s">
        <v>496</v>
      </c>
      <c r="M3256" s="325" t="str">
        <f t="shared" si="101"/>
        <v>EthnicityAsian or Asian British</v>
      </c>
      <c r="N3256" s="325" t="s">
        <v>460</v>
      </c>
      <c r="O3256" s="325" t="s">
        <v>460</v>
      </c>
      <c r="P3256" s="325">
        <v>2</v>
      </c>
      <c r="Q3256" s="325">
        <v>0.8</v>
      </c>
    </row>
    <row r="3257" spans="1:17" x14ac:dyDescent="0.25">
      <c r="A3257" s="325">
        <v>201718</v>
      </c>
      <c r="B3257" s="325" t="s">
        <v>144</v>
      </c>
      <c r="C3257" s="325" t="s">
        <v>123</v>
      </c>
      <c r="D3257" s="325" t="s">
        <v>38</v>
      </c>
      <c r="E3257" s="325" t="s">
        <v>128</v>
      </c>
      <c r="F3257" s="325" t="s">
        <v>129</v>
      </c>
      <c r="G3257" s="325">
        <v>909</v>
      </c>
      <c r="H3257" s="325" t="s">
        <v>181</v>
      </c>
      <c r="I3257" s="325" t="s">
        <v>182</v>
      </c>
      <c r="J3257" s="325" t="str">
        <f t="shared" si="100"/>
        <v>CharCumbriaEthnicityBlack or Black BritishEthnicityBlack or Black British</v>
      </c>
      <c r="K3257" s="325" t="s">
        <v>493</v>
      </c>
      <c r="L3257" s="325" t="s">
        <v>497</v>
      </c>
      <c r="M3257" s="325" t="str">
        <f t="shared" si="101"/>
        <v>EthnicityBlack or Black British</v>
      </c>
      <c r="N3257" s="325" t="s">
        <v>460</v>
      </c>
      <c r="O3257" s="325" t="s">
        <v>460</v>
      </c>
      <c r="P3257" s="325">
        <v>2</v>
      </c>
      <c r="Q3257" s="325">
        <v>0.8</v>
      </c>
    </row>
    <row r="3258" spans="1:17" x14ac:dyDescent="0.25">
      <c r="A3258" s="325">
        <v>201718</v>
      </c>
      <c r="B3258" s="325" t="s">
        <v>144</v>
      </c>
      <c r="C3258" s="325" t="s">
        <v>123</v>
      </c>
      <c r="D3258" s="325" t="s">
        <v>38</v>
      </c>
      <c r="E3258" s="325" t="s">
        <v>128</v>
      </c>
      <c r="F3258" s="325" t="s">
        <v>129</v>
      </c>
      <c r="G3258" s="325">
        <v>909</v>
      </c>
      <c r="H3258" s="325" t="s">
        <v>181</v>
      </c>
      <c r="I3258" s="325" t="s">
        <v>182</v>
      </c>
      <c r="J3258" s="325" t="str">
        <f t="shared" si="100"/>
        <v>CharCumbriaEthnicityAny other ethnic groupEthnicityAny other ethnic group</v>
      </c>
      <c r="K3258" s="325" t="s">
        <v>493</v>
      </c>
      <c r="L3258" s="325" t="s">
        <v>498</v>
      </c>
      <c r="M3258" s="325" t="str">
        <f t="shared" si="101"/>
        <v>EthnicityAny other ethnic group</v>
      </c>
      <c r="N3258" s="325" t="s">
        <v>460</v>
      </c>
      <c r="O3258" s="325" t="s">
        <v>460</v>
      </c>
      <c r="P3258" s="325">
        <v>0</v>
      </c>
      <c r="Q3258" s="325">
        <v>0</v>
      </c>
    </row>
    <row r="3259" spans="1:17" x14ac:dyDescent="0.25">
      <c r="A3259" s="325">
        <v>201718</v>
      </c>
      <c r="B3259" s="325" t="s">
        <v>144</v>
      </c>
      <c r="C3259" s="325" t="s">
        <v>123</v>
      </c>
      <c r="D3259" s="325" t="s">
        <v>38</v>
      </c>
      <c r="E3259" s="325" t="s">
        <v>128</v>
      </c>
      <c r="F3259" s="325" t="s">
        <v>129</v>
      </c>
      <c r="G3259" s="325">
        <v>909</v>
      </c>
      <c r="H3259" s="325" t="s">
        <v>181</v>
      </c>
      <c r="I3259" s="325" t="s">
        <v>182</v>
      </c>
      <c r="J3259" s="325" t="str">
        <f t="shared" si="100"/>
        <v>CharCumbriaEthnicityRefused or not availableEthnicityRefused or not available</v>
      </c>
      <c r="K3259" s="325" t="s">
        <v>493</v>
      </c>
      <c r="L3259" s="325" t="s">
        <v>499</v>
      </c>
      <c r="M3259" s="325" t="str">
        <f t="shared" si="101"/>
        <v>EthnicityRefused or not available</v>
      </c>
      <c r="N3259" s="325" t="s">
        <v>460</v>
      </c>
      <c r="O3259" s="325" t="s">
        <v>460</v>
      </c>
      <c r="P3259" s="325">
        <v>23</v>
      </c>
      <c r="Q3259" s="325">
        <v>8.9</v>
      </c>
    </row>
    <row r="3260" spans="1:17" x14ac:dyDescent="0.25">
      <c r="A3260" s="325">
        <v>201718</v>
      </c>
      <c r="B3260" s="325" t="s">
        <v>144</v>
      </c>
      <c r="C3260" s="325" t="s">
        <v>123</v>
      </c>
      <c r="D3260" s="325" t="s">
        <v>38</v>
      </c>
      <c r="E3260" s="325" t="s">
        <v>128</v>
      </c>
      <c r="F3260" s="325" t="s">
        <v>129</v>
      </c>
      <c r="G3260" s="325">
        <v>876</v>
      </c>
      <c r="H3260" s="325" t="s">
        <v>183</v>
      </c>
      <c r="I3260" s="325" t="s">
        <v>184</v>
      </c>
      <c r="J3260" s="325" t="str">
        <f t="shared" si="100"/>
        <v>CharHaltonEthnicityWhiteEthnicityWhite</v>
      </c>
      <c r="K3260" s="325" t="s">
        <v>493</v>
      </c>
      <c r="L3260" s="325" t="s">
        <v>494</v>
      </c>
      <c r="M3260" s="325" t="str">
        <f t="shared" si="101"/>
        <v>EthnicityWhite</v>
      </c>
      <c r="N3260" s="325" t="s">
        <v>460</v>
      </c>
      <c r="O3260" s="325" t="s">
        <v>460</v>
      </c>
      <c r="P3260" s="325">
        <v>88</v>
      </c>
      <c r="Q3260" s="325">
        <v>97.8</v>
      </c>
    </row>
    <row r="3261" spans="1:17" x14ac:dyDescent="0.25">
      <c r="A3261" s="325">
        <v>201718</v>
      </c>
      <c r="B3261" s="325" t="s">
        <v>144</v>
      </c>
      <c r="C3261" s="325" t="s">
        <v>123</v>
      </c>
      <c r="D3261" s="325" t="s">
        <v>38</v>
      </c>
      <c r="E3261" s="325" t="s">
        <v>128</v>
      </c>
      <c r="F3261" s="325" t="s">
        <v>129</v>
      </c>
      <c r="G3261" s="325">
        <v>876</v>
      </c>
      <c r="H3261" s="325" t="s">
        <v>183</v>
      </c>
      <c r="I3261" s="325" t="s">
        <v>184</v>
      </c>
      <c r="J3261" s="325" t="str">
        <f t="shared" si="100"/>
        <v>CharHaltonEthnicityMixedEthnicityMixed</v>
      </c>
      <c r="K3261" s="325" t="s">
        <v>493</v>
      </c>
      <c r="L3261" s="325" t="s">
        <v>495</v>
      </c>
      <c r="M3261" s="325" t="str">
        <f t="shared" si="101"/>
        <v>EthnicityMixed</v>
      </c>
      <c r="N3261" s="325" t="s">
        <v>460</v>
      </c>
      <c r="O3261" s="325" t="s">
        <v>460</v>
      </c>
      <c r="P3261" s="325">
        <v>2</v>
      </c>
      <c r="Q3261" s="325">
        <v>2.2000000000000002</v>
      </c>
    </row>
    <row r="3262" spans="1:17" x14ac:dyDescent="0.25">
      <c r="A3262" s="325">
        <v>201718</v>
      </c>
      <c r="B3262" s="325" t="s">
        <v>144</v>
      </c>
      <c r="C3262" s="325" t="s">
        <v>123</v>
      </c>
      <c r="D3262" s="325" t="s">
        <v>38</v>
      </c>
      <c r="E3262" s="325" t="s">
        <v>128</v>
      </c>
      <c r="F3262" s="325" t="s">
        <v>129</v>
      </c>
      <c r="G3262" s="325">
        <v>876</v>
      </c>
      <c r="H3262" s="325" t="s">
        <v>183</v>
      </c>
      <c r="I3262" s="325" t="s">
        <v>184</v>
      </c>
      <c r="J3262" s="325" t="str">
        <f t="shared" si="100"/>
        <v>CharHaltonEthnicityAsian or Asian BritishEthnicityAsian or Asian British</v>
      </c>
      <c r="K3262" s="325" t="s">
        <v>493</v>
      </c>
      <c r="L3262" s="325" t="s">
        <v>496</v>
      </c>
      <c r="M3262" s="325" t="str">
        <f t="shared" si="101"/>
        <v>EthnicityAsian or Asian British</v>
      </c>
      <c r="N3262" s="325" t="s">
        <v>460</v>
      </c>
      <c r="O3262" s="325" t="s">
        <v>460</v>
      </c>
      <c r="P3262" s="325">
        <v>0</v>
      </c>
      <c r="Q3262" s="325">
        <v>0</v>
      </c>
    </row>
    <row r="3263" spans="1:17" x14ac:dyDescent="0.25">
      <c r="A3263" s="325">
        <v>201718</v>
      </c>
      <c r="B3263" s="325" t="s">
        <v>144</v>
      </c>
      <c r="C3263" s="325" t="s">
        <v>123</v>
      </c>
      <c r="D3263" s="325" t="s">
        <v>38</v>
      </c>
      <c r="E3263" s="325" t="s">
        <v>128</v>
      </c>
      <c r="F3263" s="325" t="s">
        <v>129</v>
      </c>
      <c r="G3263" s="325">
        <v>876</v>
      </c>
      <c r="H3263" s="325" t="s">
        <v>183</v>
      </c>
      <c r="I3263" s="325" t="s">
        <v>184</v>
      </c>
      <c r="J3263" s="325" t="str">
        <f t="shared" si="100"/>
        <v>CharHaltonEthnicityBlack or Black BritishEthnicityBlack or Black British</v>
      </c>
      <c r="K3263" s="325" t="s">
        <v>493</v>
      </c>
      <c r="L3263" s="325" t="s">
        <v>497</v>
      </c>
      <c r="M3263" s="325" t="str">
        <f t="shared" si="101"/>
        <v>EthnicityBlack or Black British</v>
      </c>
      <c r="N3263" s="325" t="s">
        <v>460</v>
      </c>
      <c r="O3263" s="325" t="s">
        <v>460</v>
      </c>
      <c r="P3263" s="325">
        <v>0</v>
      </c>
      <c r="Q3263" s="325">
        <v>0</v>
      </c>
    </row>
    <row r="3264" spans="1:17" x14ac:dyDescent="0.25">
      <c r="A3264" s="325">
        <v>201718</v>
      </c>
      <c r="B3264" s="325" t="s">
        <v>144</v>
      </c>
      <c r="C3264" s="325" t="s">
        <v>123</v>
      </c>
      <c r="D3264" s="325" t="s">
        <v>38</v>
      </c>
      <c r="E3264" s="325" t="s">
        <v>128</v>
      </c>
      <c r="F3264" s="325" t="s">
        <v>129</v>
      </c>
      <c r="G3264" s="325">
        <v>876</v>
      </c>
      <c r="H3264" s="325" t="s">
        <v>183</v>
      </c>
      <c r="I3264" s="325" t="s">
        <v>184</v>
      </c>
      <c r="J3264" s="325" t="str">
        <f t="shared" si="100"/>
        <v>CharHaltonEthnicityAny other ethnic groupEthnicityAny other ethnic group</v>
      </c>
      <c r="K3264" s="325" t="s">
        <v>493</v>
      </c>
      <c r="L3264" s="325" t="s">
        <v>498</v>
      </c>
      <c r="M3264" s="325" t="str">
        <f t="shared" si="101"/>
        <v>EthnicityAny other ethnic group</v>
      </c>
      <c r="N3264" s="325" t="s">
        <v>460</v>
      </c>
      <c r="O3264" s="325" t="s">
        <v>460</v>
      </c>
      <c r="P3264" s="325">
        <v>0</v>
      </c>
      <c r="Q3264" s="325">
        <v>0</v>
      </c>
    </row>
    <row r="3265" spans="1:17" x14ac:dyDescent="0.25">
      <c r="A3265" s="325">
        <v>201718</v>
      </c>
      <c r="B3265" s="325" t="s">
        <v>144</v>
      </c>
      <c r="C3265" s="325" t="s">
        <v>123</v>
      </c>
      <c r="D3265" s="325" t="s">
        <v>38</v>
      </c>
      <c r="E3265" s="325" t="s">
        <v>128</v>
      </c>
      <c r="F3265" s="325" t="s">
        <v>129</v>
      </c>
      <c r="G3265" s="325">
        <v>876</v>
      </c>
      <c r="H3265" s="325" t="s">
        <v>183</v>
      </c>
      <c r="I3265" s="325" t="s">
        <v>184</v>
      </c>
      <c r="J3265" s="325" t="str">
        <f t="shared" si="100"/>
        <v>CharHaltonEthnicityRefused or not availableEthnicityRefused or not available</v>
      </c>
      <c r="K3265" s="325" t="s">
        <v>493</v>
      </c>
      <c r="L3265" s="325" t="s">
        <v>499</v>
      </c>
      <c r="M3265" s="325" t="str">
        <f t="shared" si="101"/>
        <v>EthnicityRefused or not available</v>
      </c>
      <c r="N3265" s="325" t="s">
        <v>460</v>
      </c>
      <c r="O3265" s="325" t="s">
        <v>460</v>
      </c>
      <c r="P3265" s="325">
        <v>0</v>
      </c>
      <c r="Q3265" s="325">
        <v>0</v>
      </c>
    </row>
    <row r="3266" spans="1:17" x14ac:dyDescent="0.25">
      <c r="A3266" s="325">
        <v>201718</v>
      </c>
      <c r="B3266" s="325" t="s">
        <v>144</v>
      </c>
      <c r="C3266" s="325" t="s">
        <v>123</v>
      </c>
      <c r="D3266" s="325" t="s">
        <v>38</v>
      </c>
      <c r="E3266" s="325" t="s">
        <v>128</v>
      </c>
      <c r="F3266" s="325" t="s">
        <v>129</v>
      </c>
      <c r="G3266" s="325">
        <v>340</v>
      </c>
      <c r="H3266" s="325" t="s">
        <v>185</v>
      </c>
      <c r="I3266" s="325" t="s">
        <v>186</v>
      </c>
      <c r="J3266" s="325" t="str">
        <f t="shared" si="100"/>
        <v>CharKnowsleyEthnicityWhiteEthnicityWhite</v>
      </c>
      <c r="K3266" s="325" t="s">
        <v>493</v>
      </c>
      <c r="L3266" s="325" t="s">
        <v>494</v>
      </c>
      <c r="M3266" s="325" t="str">
        <f t="shared" si="101"/>
        <v>EthnicityWhite</v>
      </c>
      <c r="N3266" s="325" t="s">
        <v>460</v>
      </c>
      <c r="O3266" s="325" t="s">
        <v>460</v>
      </c>
      <c r="P3266" s="325">
        <v>106</v>
      </c>
      <c r="Q3266" s="325">
        <v>95.5</v>
      </c>
    </row>
    <row r="3267" spans="1:17" x14ac:dyDescent="0.25">
      <c r="A3267" s="325">
        <v>201718</v>
      </c>
      <c r="B3267" s="325" t="s">
        <v>144</v>
      </c>
      <c r="C3267" s="325" t="s">
        <v>123</v>
      </c>
      <c r="D3267" s="325" t="s">
        <v>38</v>
      </c>
      <c r="E3267" s="325" t="s">
        <v>128</v>
      </c>
      <c r="F3267" s="325" t="s">
        <v>129</v>
      </c>
      <c r="G3267" s="325">
        <v>340</v>
      </c>
      <c r="H3267" s="325" t="s">
        <v>185</v>
      </c>
      <c r="I3267" s="325" t="s">
        <v>186</v>
      </c>
      <c r="J3267" s="325" t="str">
        <f t="shared" ref="J3267:J3330" si="102">CONCATENATE("Char",I3267,K3267,L3267,M3267)</f>
        <v>CharKnowsleyEthnicityMixedEthnicityMixed</v>
      </c>
      <c r="K3267" s="325" t="s">
        <v>493</v>
      </c>
      <c r="L3267" s="325" t="s">
        <v>495</v>
      </c>
      <c r="M3267" s="325" t="str">
        <f t="shared" ref="M3267:M3330" si="103">CONCATENATE(K3267,L3267,)</f>
        <v>EthnicityMixed</v>
      </c>
      <c r="N3267" s="325" t="s">
        <v>460</v>
      </c>
      <c r="O3267" s="325" t="s">
        <v>460</v>
      </c>
      <c r="P3267" s="325">
        <v>1</v>
      </c>
      <c r="Q3267" s="325">
        <v>0.9</v>
      </c>
    </row>
    <row r="3268" spans="1:17" x14ac:dyDescent="0.25">
      <c r="A3268" s="325">
        <v>201718</v>
      </c>
      <c r="B3268" s="325" t="s">
        <v>144</v>
      </c>
      <c r="C3268" s="325" t="s">
        <v>123</v>
      </c>
      <c r="D3268" s="325" t="s">
        <v>38</v>
      </c>
      <c r="E3268" s="325" t="s">
        <v>128</v>
      </c>
      <c r="F3268" s="325" t="s">
        <v>129</v>
      </c>
      <c r="G3268" s="325">
        <v>340</v>
      </c>
      <c r="H3268" s="325" t="s">
        <v>185</v>
      </c>
      <c r="I3268" s="325" t="s">
        <v>186</v>
      </c>
      <c r="J3268" s="325" t="str">
        <f t="shared" si="102"/>
        <v>CharKnowsleyEthnicityAsian or Asian BritishEthnicityAsian or Asian British</v>
      </c>
      <c r="K3268" s="325" t="s">
        <v>493</v>
      </c>
      <c r="L3268" s="325" t="s">
        <v>496</v>
      </c>
      <c r="M3268" s="325" t="str">
        <f t="shared" si="103"/>
        <v>EthnicityAsian or Asian British</v>
      </c>
      <c r="N3268" s="325" t="s">
        <v>460</v>
      </c>
      <c r="O3268" s="325" t="s">
        <v>460</v>
      </c>
      <c r="P3268" s="325">
        <v>0</v>
      </c>
      <c r="Q3268" s="325">
        <v>0</v>
      </c>
    </row>
    <row r="3269" spans="1:17" x14ac:dyDescent="0.25">
      <c r="A3269" s="325">
        <v>201718</v>
      </c>
      <c r="B3269" s="325" t="s">
        <v>144</v>
      </c>
      <c r="C3269" s="325" t="s">
        <v>123</v>
      </c>
      <c r="D3269" s="325" t="s">
        <v>38</v>
      </c>
      <c r="E3269" s="325" t="s">
        <v>128</v>
      </c>
      <c r="F3269" s="325" t="s">
        <v>129</v>
      </c>
      <c r="G3269" s="325">
        <v>340</v>
      </c>
      <c r="H3269" s="325" t="s">
        <v>185</v>
      </c>
      <c r="I3269" s="325" t="s">
        <v>186</v>
      </c>
      <c r="J3269" s="325" t="str">
        <f t="shared" si="102"/>
        <v>CharKnowsleyEthnicityBlack or Black BritishEthnicityBlack or Black British</v>
      </c>
      <c r="K3269" s="325" t="s">
        <v>493</v>
      </c>
      <c r="L3269" s="325" t="s">
        <v>497</v>
      </c>
      <c r="M3269" s="325" t="str">
        <f t="shared" si="103"/>
        <v>EthnicityBlack or Black British</v>
      </c>
      <c r="N3269" s="325" t="s">
        <v>460</v>
      </c>
      <c r="O3269" s="325" t="s">
        <v>460</v>
      </c>
      <c r="P3269" s="325">
        <v>1</v>
      </c>
      <c r="Q3269" s="325">
        <v>0.9</v>
      </c>
    </row>
    <row r="3270" spans="1:17" x14ac:dyDescent="0.25">
      <c r="A3270" s="325">
        <v>201718</v>
      </c>
      <c r="B3270" s="325" t="s">
        <v>144</v>
      </c>
      <c r="C3270" s="325" t="s">
        <v>123</v>
      </c>
      <c r="D3270" s="325" t="s">
        <v>38</v>
      </c>
      <c r="E3270" s="325" t="s">
        <v>128</v>
      </c>
      <c r="F3270" s="325" t="s">
        <v>129</v>
      </c>
      <c r="G3270" s="325">
        <v>340</v>
      </c>
      <c r="H3270" s="325" t="s">
        <v>185</v>
      </c>
      <c r="I3270" s="325" t="s">
        <v>186</v>
      </c>
      <c r="J3270" s="325" t="str">
        <f t="shared" si="102"/>
        <v>CharKnowsleyEthnicityAny other ethnic groupEthnicityAny other ethnic group</v>
      </c>
      <c r="K3270" s="325" t="s">
        <v>493</v>
      </c>
      <c r="L3270" s="325" t="s">
        <v>498</v>
      </c>
      <c r="M3270" s="325" t="str">
        <f t="shared" si="103"/>
        <v>EthnicityAny other ethnic group</v>
      </c>
      <c r="N3270" s="325" t="s">
        <v>460</v>
      </c>
      <c r="O3270" s="325" t="s">
        <v>460</v>
      </c>
      <c r="P3270" s="325">
        <v>0</v>
      </c>
      <c r="Q3270" s="325">
        <v>0</v>
      </c>
    </row>
    <row r="3271" spans="1:17" x14ac:dyDescent="0.25">
      <c r="A3271" s="325">
        <v>201718</v>
      </c>
      <c r="B3271" s="325" t="s">
        <v>144</v>
      </c>
      <c r="C3271" s="325" t="s">
        <v>123</v>
      </c>
      <c r="D3271" s="325" t="s">
        <v>38</v>
      </c>
      <c r="E3271" s="325" t="s">
        <v>128</v>
      </c>
      <c r="F3271" s="325" t="s">
        <v>129</v>
      </c>
      <c r="G3271" s="325">
        <v>340</v>
      </c>
      <c r="H3271" s="325" t="s">
        <v>185</v>
      </c>
      <c r="I3271" s="325" t="s">
        <v>186</v>
      </c>
      <c r="J3271" s="325" t="str">
        <f t="shared" si="102"/>
        <v>CharKnowsleyEthnicityRefused or not availableEthnicityRefused or not available</v>
      </c>
      <c r="K3271" s="325" t="s">
        <v>493</v>
      </c>
      <c r="L3271" s="325" t="s">
        <v>499</v>
      </c>
      <c r="M3271" s="325" t="str">
        <f t="shared" si="103"/>
        <v>EthnicityRefused or not available</v>
      </c>
      <c r="N3271" s="325" t="s">
        <v>460</v>
      </c>
      <c r="O3271" s="325" t="s">
        <v>460</v>
      </c>
      <c r="P3271" s="325">
        <v>3</v>
      </c>
      <c r="Q3271" s="325">
        <v>2.7</v>
      </c>
    </row>
    <row r="3272" spans="1:17" x14ac:dyDescent="0.25">
      <c r="A3272" s="325">
        <v>201718</v>
      </c>
      <c r="B3272" s="325" t="s">
        <v>144</v>
      </c>
      <c r="C3272" s="325" t="s">
        <v>123</v>
      </c>
      <c r="D3272" s="325" t="s">
        <v>38</v>
      </c>
      <c r="E3272" s="325" t="s">
        <v>128</v>
      </c>
      <c r="F3272" s="325" t="s">
        <v>129</v>
      </c>
      <c r="G3272" s="325">
        <v>888</v>
      </c>
      <c r="H3272" s="325" t="s">
        <v>187</v>
      </c>
      <c r="I3272" s="325" t="s">
        <v>188</v>
      </c>
      <c r="J3272" s="325" t="str">
        <f t="shared" si="102"/>
        <v>CharLancashireEthnicityWhiteEthnicityWhite</v>
      </c>
      <c r="K3272" s="325" t="s">
        <v>493</v>
      </c>
      <c r="L3272" s="325" t="s">
        <v>494</v>
      </c>
      <c r="M3272" s="325" t="str">
        <f t="shared" si="103"/>
        <v>EthnicityWhite</v>
      </c>
      <c r="N3272" s="325" t="s">
        <v>460</v>
      </c>
      <c r="O3272" s="325" t="s">
        <v>460</v>
      </c>
      <c r="P3272" s="325">
        <v>155</v>
      </c>
      <c r="Q3272" s="325">
        <v>32.6</v>
      </c>
    </row>
    <row r="3273" spans="1:17" x14ac:dyDescent="0.25">
      <c r="A3273" s="325">
        <v>201718</v>
      </c>
      <c r="B3273" s="325" t="s">
        <v>144</v>
      </c>
      <c r="C3273" s="325" t="s">
        <v>123</v>
      </c>
      <c r="D3273" s="325" t="s">
        <v>38</v>
      </c>
      <c r="E3273" s="325" t="s">
        <v>128</v>
      </c>
      <c r="F3273" s="325" t="s">
        <v>129</v>
      </c>
      <c r="G3273" s="325">
        <v>888</v>
      </c>
      <c r="H3273" s="325" t="s">
        <v>187</v>
      </c>
      <c r="I3273" s="325" t="s">
        <v>188</v>
      </c>
      <c r="J3273" s="325" t="str">
        <f t="shared" si="102"/>
        <v>CharLancashireEthnicityMixedEthnicityMixed</v>
      </c>
      <c r="K3273" s="325" t="s">
        <v>493</v>
      </c>
      <c r="L3273" s="325" t="s">
        <v>495</v>
      </c>
      <c r="M3273" s="325" t="str">
        <f t="shared" si="103"/>
        <v>EthnicityMixed</v>
      </c>
      <c r="N3273" s="325" t="s">
        <v>460</v>
      </c>
      <c r="O3273" s="325" t="s">
        <v>460</v>
      </c>
      <c r="P3273" s="325">
        <v>1</v>
      </c>
      <c r="Q3273" s="325">
        <v>0.2</v>
      </c>
    </row>
    <row r="3274" spans="1:17" x14ac:dyDescent="0.25">
      <c r="A3274" s="325">
        <v>201718</v>
      </c>
      <c r="B3274" s="325" t="s">
        <v>144</v>
      </c>
      <c r="C3274" s="325" t="s">
        <v>123</v>
      </c>
      <c r="D3274" s="325" t="s">
        <v>38</v>
      </c>
      <c r="E3274" s="325" t="s">
        <v>128</v>
      </c>
      <c r="F3274" s="325" t="s">
        <v>129</v>
      </c>
      <c r="G3274" s="325">
        <v>888</v>
      </c>
      <c r="H3274" s="325" t="s">
        <v>187</v>
      </c>
      <c r="I3274" s="325" t="s">
        <v>188</v>
      </c>
      <c r="J3274" s="325" t="str">
        <f t="shared" si="102"/>
        <v>CharLancashireEthnicityAsian or Asian BritishEthnicityAsian or Asian British</v>
      </c>
      <c r="K3274" s="325" t="s">
        <v>493</v>
      </c>
      <c r="L3274" s="325" t="s">
        <v>496</v>
      </c>
      <c r="M3274" s="325" t="str">
        <f t="shared" si="103"/>
        <v>EthnicityAsian or Asian British</v>
      </c>
      <c r="N3274" s="325" t="s">
        <v>460</v>
      </c>
      <c r="O3274" s="325" t="s">
        <v>460</v>
      </c>
      <c r="P3274" s="325">
        <v>4</v>
      </c>
      <c r="Q3274" s="325">
        <v>0.8</v>
      </c>
    </row>
    <row r="3275" spans="1:17" x14ac:dyDescent="0.25">
      <c r="A3275" s="325">
        <v>201718</v>
      </c>
      <c r="B3275" s="325" t="s">
        <v>144</v>
      </c>
      <c r="C3275" s="325" t="s">
        <v>123</v>
      </c>
      <c r="D3275" s="325" t="s">
        <v>38</v>
      </c>
      <c r="E3275" s="325" t="s">
        <v>128</v>
      </c>
      <c r="F3275" s="325" t="s">
        <v>129</v>
      </c>
      <c r="G3275" s="325">
        <v>888</v>
      </c>
      <c r="H3275" s="325" t="s">
        <v>187</v>
      </c>
      <c r="I3275" s="325" t="s">
        <v>188</v>
      </c>
      <c r="J3275" s="325" t="str">
        <f t="shared" si="102"/>
        <v>CharLancashireEthnicityBlack or Black BritishEthnicityBlack or Black British</v>
      </c>
      <c r="K3275" s="325" t="s">
        <v>493</v>
      </c>
      <c r="L3275" s="325" t="s">
        <v>497</v>
      </c>
      <c r="M3275" s="325" t="str">
        <f t="shared" si="103"/>
        <v>EthnicityBlack or Black British</v>
      </c>
      <c r="N3275" s="325" t="s">
        <v>460</v>
      </c>
      <c r="O3275" s="325" t="s">
        <v>460</v>
      </c>
      <c r="P3275" s="325">
        <v>2</v>
      </c>
      <c r="Q3275" s="325">
        <v>0.4</v>
      </c>
    </row>
    <row r="3276" spans="1:17" x14ac:dyDescent="0.25">
      <c r="A3276" s="325">
        <v>201718</v>
      </c>
      <c r="B3276" s="325" t="s">
        <v>144</v>
      </c>
      <c r="C3276" s="325" t="s">
        <v>123</v>
      </c>
      <c r="D3276" s="325" t="s">
        <v>38</v>
      </c>
      <c r="E3276" s="325" t="s">
        <v>128</v>
      </c>
      <c r="F3276" s="325" t="s">
        <v>129</v>
      </c>
      <c r="G3276" s="325">
        <v>888</v>
      </c>
      <c r="H3276" s="325" t="s">
        <v>187</v>
      </c>
      <c r="I3276" s="325" t="s">
        <v>188</v>
      </c>
      <c r="J3276" s="325" t="str">
        <f t="shared" si="102"/>
        <v>CharLancashireEthnicityAny other ethnic groupEthnicityAny other ethnic group</v>
      </c>
      <c r="K3276" s="325" t="s">
        <v>493</v>
      </c>
      <c r="L3276" s="325" t="s">
        <v>498</v>
      </c>
      <c r="M3276" s="325" t="str">
        <f t="shared" si="103"/>
        <v>EthnicityAny other ethnic group</v>
      </c>
      <c r="N3276" s="325" t="s">
        <v>460</v>
      </c>
      <c r="O3276" s="325" t="s">
        <v>460</v>
      </c>
      <c r="P3276" s="325">
        <v>0</v>
      </c>
      <c r="Q3276" s="325">
        <v>0</v>
      </c>
    </row>
    <row r="3277" spans="1:17" x14ac:dyDescent="0.25">
      <c r="A3277" s="325">
        <v>201718</v>
      </c>
      <c r="B3277" s="325" t="s">
        <v>144</v>
      </c>
      <c r="C3277" s="325" t="s">
        <v>123</v>
      </c>
      <c r="D3277" s="325" t="s">
        <v>38</v>
      </c>
      <c r="E3277" s="325" t="s">
        <v>128</v>
      </c>
      <c r="F3277" s="325" t="s">
        <v>129</v>
      </c>
      <c r="G3277" s="325">
        <v>888</v>
      </c>
      <c r="H3277" s="325" t="s">
        <v>187</v>
      </c>
      <c r="I3277" s="325" t="s">
        <v>188</v>
      </c>
      <c r="J3277" s="325" t="str">
        <f t="shared" si="102"/>
        <v>CharLancashireEthnicityRefused or not availableEthnicityRefused or not available</v>
      </c>
      <c r="K3277" s="325" t="s">
        <v>493</v>
      </c>
      <c r="L3277" s="325" t="s">
        <v>499</v>
      </c>
      <c r="M3277" s="325" t="str">
        <f t="shared" si="103"/>
        <v>EthnicityRefused or not available</v>
      </c>
      <c r="N3277" s="325" t="s">
        <v>460</v>
      </c>
      <c r="O3277" s="325" t="s">
        <v>460</v>
      </c>
      <c r="P3277" s="325">
        <v>313</v>
      </c>
      <c r="Q3277" s="325">
        <v>65.900000000000006</v>
      </c>
    </row>
    <row r="3278" spans="1:17" x14ac:dyDescent="0.25">
      <c r="A3278" s="325">
        <v>201718</v>
      </c>
      <c r="B3278" s="325" t="s">
        <v>144</v>
      </c>
      <c r="C3278" s="325" t="s">
        <v>123</v>
      </c>
      <c r="D3278" s="325" t="s">
        <v>38</v>
      </c>
      <c r="E3278" s="325" t="s">
        <v>128</v>
      </c>
      <c r="F3278" s="325" t="s">
        <v>129</v>
      </c>
      <c r="G3278" s="325">
        <v>341</v>
      </c>
      <c r="H3278" s="325" t="s">
        <v>189</v>
      </c>
      <c r="I3278" s="325" t="s">
        <v>190</v>
      </c>
      <c r="J3278" s="325" t="str">
        <f t="shared" si="102"/>
        <v>CharLiverpoolEthnicityWhiteEthnicityWhite</v>
      </c>
      <c r="K3278" s="325" t="s">
        <v>493</v>
      </c>
      <c r="L3278" s="325" t="s">
        <v>494</v>
      </c>
      <c r="M3278" s="325" t="str">
        <f t="shared" si="103"/>
        <v>EthnicityWhite</v>
      </c>
      <c r="N3278" s="325" t="s">
        <v>460</v>
      </c>
      <c r="O3278" s="325" t="s">
        <v>460</v>
      </c>
      <c r="P3278" s="325">
        <v>155</v>
      </c>
      <c r="Q3278" s="325">
        <v>73.5</v>
      </c>
    </row>
    <row r="3279" spans="1:17" x14ac:dyDescent="0.25">
      <c r="A3279" s="325">
        <v>201718</v>
      </c>
      <c r="B3279" s="325" t="s">
        <v>144</v>
      </c>
      <c r="C3279" s="325" t="s">
        <v>123</v>
      </c>
      <c r="D3279" s="325" t="s">
        <v>38</v>
      </c>
      <c r="E3279" s="325" t="s">
        <v>128</v>
      </c>
      <c r="F3279" s="325" t="s">
        <v>129</v>
      </c>
      <c r="G3279" s="325">
        <v>341</v>
      </c>
      <c r="H3279" s="325" t="s">
        <v>189</v>
      </c>
      <c r="I3279" s="325" t="s">
        <v>190</v>
      </c>
      <c r="J3279" s="325" t="str">
        <f t="shared" si="102"/>
        <v>CharLiverpoolEthnicityMixedEthnicityMixed</v>
      </c>
      <c r="K3279" s="325" t="s">
        <v>493</v>
      </c>
      <c r="L3279" s="325" t="s">
        <v>495</v>
      </c>
      <c r="M3279" s="325" t="str">
        <f t="shared" si="103"/>
        <v>EthnicityMixed</v>
      </c>
      <c r="N3279" s="325" t="s">
        <v>460</v>
      </c>
      <c r="O3279" s="325" t="s">
        <v>460</v>
      </c>
      <c r="P3279" s="325">
        <v>3</v>
      </c>
      <c r="Q3279" s="325">
        <v>1.4</v>
      </c>
    </row>
    <row r="3280" spans="1:17" x14ac:dyDescent="0.25">
      <c r="A3280" s="325">
        <v>201718</v>
      </c>
      <c r="B3280" s="325" t="s">
        <v>144</v>
      </c>
      <c r="C3280" s="325" t="s">
        <v>123</v>
      </c>
      <c r="D3280" s="325" t="s">
        <v>38</v>
      </c>
      <c r="E3280" s="325" t="s">
        <v>128</v>
      </c>
      <c r="F3280" s="325" t="s">
        <v>129</v>
      </c>
      <c r="G3280" s="325">
        <v>341</v>
      </c>
      <c r="H3280" s="325" t="s">
        <v>189</v>
      </c>
      <c r="I3280" s="325" t="s">
        <v>190</v>
      </c>
      <c r="J3280" s="325" t="str">
        <f t="shared" si="102"/>
        <v>CharLiverpoolEthnicityAsian or Asian BritishEthnicityAsian or Asian British</v>
      </c>
      <c r="K3280" s="325" t="s">
        <v>493</v>
      </c>
      <c r="L3280" s="325" t="s">
        <v>496</v>
      </c>
      <c r="M3280" s="325" t="str">
        <f t="shared" si="103"/>
        <v>EthnicityAsian or Asian British</v>
      </c>
      <c r="N3280" s="325" t="s">
        <v>460</v>
      </c>
      <c r="O3280" s="325" t="s">
        <v>460</v>
      </c>
      <c r="P3280" s="325">
        <v>2</v>
      </c>
      <c r="Q3280" s="325">
        <v>0.9</v>
      </c>
    </row>
    <row r="3281" spans="1:17" x14ac:dyDescent="0.25">
      <c r="A3281" s="325">
        <v>201718</v>
      </c>
      <c r="B3281" s="325" t="s">
        <v>144</v>
      </c>
      <c r="C3281" s="325" t="s">
        <v>123</v>
      </c>
      <c r="D3281" s="325" t="s">
        <v>38</v>
      </c>
      <c r="E3281" s="325" t="s">
        <v>128</v>
      </c>
      <c r="F3281" s="325" t="s">
        <v>129</v>
      </c>
      <c r="G3281" s="325">
        <v>341</v>
      </c>
      <c r="H3281" s="325" t="s">
        <v>189</v>
      </c>
      <c r="I3281" s="325" t="s">
        <v>190</v>
      </c>
      <c r="J3281" s="325" t="str">
        <f t="shared" si="102"/>
        <v>CharLiverpoolEthnicityBlack or Black BritishEthnicityBlack or Black British</v>
      </c>
      <c r="K3281" s="325" t="s">
        <v>493</v>
      </c>
      <c r="L3281" s="325" t="s">
        <v>497</v>
      </c>
      <c r="M3281" s="325" t="str">
        <f t="shared" si="103"/>
        <v>EthnicityBlack or Black British</v>
      </c>
      <c r="N3281" s="325" t="s">
        <v>460</v>
      </c>
      <c r="O3281" s="325" t="s">
        <v>460</v>
      </c>
      <c r="P3281" s="325">
        <v>9</v>
      </c>
      <c r="Q3281" s="325">
        <v>4.3</v>
      </c>
    </row>
    <row r="3282" spans="1:17" x14ac:dyDescent="0.25">
      <c r="A3282" s="325">
        <v>201718</v>
      </c>
      <c r="B3282" s="325" t="s">
        <v>144</v>
      </c>
      <c r="C3282" s="325" t="s">
        <v>123</v>
      </c>
      <c r="D3282" s="325" t="s">
        <v>38</v>
      </c>
      <c r="E3282" s="325" t="s">
        <v>128</v>
      </c>
      <c r="F3282" s="325" t="s">
        <v>129</v>
      </c>
      <c r="G3282" s="325">
        <v>341</v>
      </c>
      <c r="H3282" s="325" t="s">
        <v>189</v>
      </c>
      <c r="I3282" s="325" t="s">
        <v>190</v>
      </c>
      <c r="J3282" s="325" t="str">
        <f t="shared" si="102"/>
        <v>CharLiverpoolEthnicityAny other ethnic groupEthnicityAny other ethnic group</v>
      </c>
      <c r="K3282" s="325" t="s">
        <v>493</v>
      </c>
      <c r="L3282" s="325" t="s">
        <v>498</v>
      </c>
      <c r="M3282" s="325" t="str">
        <f t="shared" si="103"/>
        <v>EthnicityAny other ethnic group</v>
      </c>
      <c r="N3282" s="325" t="s">
        <v>460</v>
      </c>
      <c r="O3282" s="325" t="s">
        <v>460</v>
      </c>
      <c r="P3282" s="325">
        <v>27</v>
      </c>
      <c r="Q3282" s="325">
        <v>12.8</v>
      </c>
    </row>
    <row r="3283" spans="1:17" x14ac:dyDescent="0.25">
      <c r="A3283" s="325">
        <v>201718</v>
      </c>
      <c r="B3283" s="325" t="s">
        <v>144</v>
      </c>
      <c r="C3283" s="325" t="s">
        <v>123</v>
      </c>
      <c r="D3283" s="325" t="s">
        <v>38</v>
      </c>
      <c r="E3283" s="325" t="s">
        <v>128</v>
      </c>
      <c r="F3283" s="325" t="s">
        <v>129</v>
      </c>
      <c r="G3283" s="325">
        <v>341</v>
      </c>
      <c r="H3283" s="325" t="s">
        <v>189</v>
      </c>
      <c r="I3283" s="325" t="s">
        <v>190</v>
      </c>
      <c r="J3283" s="325" t="str">
        <f t="shared" si="102"/>
        <v>CharLiverpoolEthnicityRefused or not availableEthnicityRefused or not available</v>
      </c>
      <c r="K3283" s="325" t="s">
        <v>493</v>
      </c>
      <c r="L3283" s="325" t="s">
        <v>499</v>
      </c>
      <c r="M3283" s="325" t="str">
        <f t="shared" si="103"/>
        <v>EthnicityRefused or not available</v>
      </c>
      <c r="N3283" s="325" t="s">
        <v>460</v>
      </c>
      <c r="O3283" s="325" t="s">
        <v>460</v>
      </c>
      <c r="P3283" s="325">
        <v>15</v>
      </c>
      <c r="Q3283" s="325">
        <v>7.1</v>
      </c>
    </row>
    <row r="3284" spans="1:17" x14ac:dyDescent="0.25">
      <c r="A3284" s="325">
        <v>201718</v>
      </c>
      <c r="B3284" s="325" t="s">
        <v>144</v>
      </c>
      <c r="C3284" s="325" t="s">
        <v>123</v>
      </c>
      <c r="D3284" s="325" t="s">
        <v>38</v>
      </c>
      <c r="E3284" s="325" t="s">
        <v>128</v>
      </c>
      <c r="F3284" s="325" t="s">
        <v>129</v>
      </c>
      <c r="G3284" s="325">
        <v>352</v>
      </c>
      <c r="H3284" s="325" t="s">
        <v>191</v>
      </c>
      <c r="I3284" s="325" t="s">
        <v>192</v>
      </c>
      <c r="J3284" s="325" t="str">
        <f t="shared" si="102"/>
        <v>CharManchesterEthnicityWhiteEthnicityWhite</v>
      </c>
      <c r="K3284" s="325" t="s">
        <v>493</v>
      </c>
      <c r="L3284" s="325" t="s">
        <v>494</v>
      </c>
      <c r="M3284" s="325" t="str">
        <f t="shared" si="103"/>
        <v>EthnicityWhite</v>
      </c>
      <c r="N3284" s="325" t="s">
        <v>460</v>
      </c>
      <c r="O3284" s="325" t="s">
        <v>460</v>
      </c>
      <c r="P3284" s="325">
        <v>278</v>
      </c>
      <c r="Q3284" s="325">
        <v>63</v>
      </c>
    </row>
    <row r="3285" spans="1:17" x14ac:dyDescent="0.25">
      <c r="A3285" s="325">
        <v>201718</v>
      </c>
      <c r="B3285" s="325" t="s">
        <v>144</v>
      </c>
      <c r="C3285" s="325" t="s">
        <v>123</v>
      </c>
      <c r="D3285" s="325" t="s">
        <v>38</v>
      </c>
      <c r="E3285" s="325" t="s">
        <v>128</v>
      </c>
      <c r="F3285" s="325" t="s">
        <v>129</v>
      </c>
      <c r="G3285" s="325">
        <v>352</v>
      </c>
      <c r="H3285" s="325" t="s">
        <v>191</v>
      </c>
      <c r="I3285" s="325" t="s">
        <v>192</v>
      </c>
      <c r="J3285" s="325" t="str">
        <f t="shared" si="102"/>
        <v>CharManchesterEthnicityMixedEthnicityMixed</v>
      </c>
      <c r="K3285" s="325" t="s">
        <v>493</v>
      </c>
      <c r="L3285" s="325" t="s">
        <v>495</v>
      </c>
      <c r="M3285" s="325" t="str">
        <f t="shared" si="103"/>
        <v>EthnicityMixed</v>
      </c>
      <c r="N3285" s="325" t="s">
        <v>460</v>
      </c>
      <c r="O3285" s="325" t="s">
        <v>460</v>
      </c>
      <c r="P3285" s="325">
        <v>27</v>
      </c>
      <c r="Q3285" s="325">
        <v>6.1</v>
      </c>
    </row>
    <row r="3286" spans="1:17" x14ac:dyDescent="0.25">
      <c r="A3286" s="325">
        <v>201718</v>
      </c>
      <c r="B3286" s="325" t="s">
        <v>144</v>
      </c>
      <c r="C3286" s="325" t="s">
        <v>123</v>
      </c>
      <c r="D3286" s="325" t="s">
        <v>38</v>
      </c>
      <c r="E3286" s="325" t="s">
        <v>128</v>
      </c>
      <c r="F3286" s="325" t="s">
        <v>129</v>
      </c>
      <c r="G3286" s="325">
        <v>352</v>
      </c>
      <c r="H3286" s="325" t="s">
        <v>191</v>
      </c>
      <c r="I3286" s="325" t="s">
        <v>192</v>
      </c>
      <c r="J3286" s="325" t="str">
        <f t="shared" si="102"/>
        <v>CharManchesterEthnicityAsian or Asian BritishEthnicityAsian or Asian British</v>
      </c>
      <c r="K3286" s="325" t="s">
        <v>493</v>
      </c>
      <c r="L3286" s="325" t="s">
        <v>496</v>
      </c>
      <c r="M3286" s="325" t="str">
        <f t="shared" si="103"/>
        <v>EthnicityAsian or Asian British</v>
      </c>
      <c r="N3286" s="325" t="s">
        <v>460</v>
      </c>
      <c r="O3286" s="325" t="s">
        <v>460</v>
      </c>
      <c r="P3286" s="325">
        <v>30</v>
      </c>
      <c r="Q3286" s="325">
        <v>6.8</v>
      </c>
    </row>
    <row r="3287" spans="1:17" x14ac:dyDescent="0.25">
      <c r="A3287" s="325">
        <v>201718</v>
      </c>
      <c r="B3287" s="325" t="s">
        <v>144</v>
      </c>
      <c r="C3287" s="325" t="s">
        <v>123</v>
      </c>
      <c r="D3287" s="325" t="s">
        <v>38</v>
      </c>
      <c r="E3287" s="325" t="s">
        <v>128</v>
      </c>
      <c r="F3287" s="325" t="s">
        <v>129</v>
      </c>
      <c r="G3287" s="325">
        <v>352</v>
      </c>
      <c r="H3287" s="325" t="s">
        <v>191</v>
      </c>
      <c r="I3287" s="325" t="s">
        <v>192</v>
      </c>
      <c r="J3287" s="325" t="str">
        <f t="shared" si="102"/>
        <v>CharManchesterEthnicityBlack or Black BritishEthnicityBlack or Black British</v>
      </c>
      <c r="K3287" s="325" t="s">
        <v>493</v>
      </c>
      <c r="L3287" s="325" t="s">
        <v>497</v>
      </c>
      <c r="M3287" s="325" t="str">
        <f t="shared" si="103"/>
        <v>EthnicityBlack or Black British</v>
      </c>
      <c r="N3287" s="325" t="s">
        <v>460</v>
      </c>
      <c r="O3287" s="325" t="s">
        <v>460</v>
      </c>
      <c r="P3287" s="325">
        <v>50</v>
      </c>
      <c r="Q3287" s="325">
        <v>11.3</v>
      </c>
    </row>
    <row r="3288" spans="1:17" x14ac:dyDescent="0.25">
      <c r="A3288" s="325">
        <v>201718</v>
      </c>
      <c r="B3288" s="325" t="s">
        <v>144</v>
      </c>
      <c r="C3288" s="325" t="s">
        <v>123</v>
      </c>
      <c r="D3288" s="325" t="s">
        <v>38</v>
      </c>
      <c r="E3288" s="325" t="s">
        <v>128</v>
      </c>
      <c r="F3288" s="325" t="s">
        <v>129</v>
      </c>
      <c r="G3288" s="325">
        <v>352</v>
      </c>
      <c r="H3288" s="325" t="s">
        <v>191</v>
      </c>
      <c r="I3288" s="325" t="s">
        <v>192</v>
      </c>
      <c r="J3288" s="325" t="str">
        <f t="shared" si="102"/>
        <v>CharManchesterEthnicityAny other ethnic groupEthnicityAny other ethnic group</v>
      </c>
      <c r="K3288" s="325" t="s">
        <v>493</v>
      </c>
      <c r="L3288" s="325" t="s">
        <v>498</v>
      </c>
      <c r="M3288" s="325" t="str">
        <f t="shared" si="103"/>
        <v>EthnicityAny other ethnic group</v>
      </c>
      <c r="N3288" s="325" t="s">
        <v>460</v>
      </c>
      <c r="O3288" s="325" t="s">
        <v>460</v>
      </c>
      <c r="P3288" s="325">
        <v>27</v>
      </c>
      <c r="Q3288" s="325">
        <v>6.1</v>
      </c>
    </row>
    <row r="3289" spans="1:17" x14ac:dyDescent="0.25">
      <c r="A3289" s="325">
        <v>201718</v>
      </c>
      <c r="B3289" s="325" t="s">
        <v>144</v>
      </c>
      <c r="C3289" s="325" t="s">
        <v>123</v>
      </c>
      <c r="D3289" s="325" t="s">
        <v>38</v>
      </c>
      <c r="E3289" s="325" t="s">
        <v>128</v>
      </c>
      <c r="F3289" s="325" t="s">
        <v>129</v>
      </c>
      <c r="G3289" s="325">
        <v>352</v>
      </c>
      <c r="H3289" s="325" t="s">
        <v>191</v>
      </c>
      <c r="I3289" s="325" t="s">
        <v>192</v>
      </c>
      <c r="J3289" s="325" t="str">
        <f t="shared" si="102"/>
        <v>CharManchesterEthnicityRefused or not availableEthnicityRefused or not available</v>
      </c>
      <c r="K3289" s="325" t="s">
        <v>493</v>
      </c>
      <c r="L3289" s="325" t="s">
        <v>499</v>
      </c>
      <c r="M3289" s="325" t="str">
        <f t="shared" si="103"/>
        <v>EthnicityRefused or not available</v>
      </c>
      <c r="N3289" s="325" t="s">
        <v>460</v>
      </c>
      <c r="O3289" s="325" t="s">
        <v>460</v>
      </c>
      <c r="P3289" s="325">
        <v>29</v>
      </c>
      <c r="Q3289" s="325">
        <v>6.6</v>
      </c>
    </row>
    <row r="3290" spans="1:17" x14ac:dyDescent="0.25">
      <c r="A3290" s="325">
        <v>201718</v>
      </c>
      <c r="B3290" s="325" t="s">
        <v>144</v>
      </c>
      <c r="C3290" s="325" t="s">
        <v>123</v>
      </c>
      <c r="D3290" s="325" t="s">
        <v>38</v>
      </c>
      <c r="E3290" s="325" t="s">
        <v>128</v>
      </c>
      <c r="F3290" s="325" t="s">
        <v>129</v>
      </c>
      <c r="G3290" s="325">
        <v>353</v>
      </c>
      <c r="H3290" s="325" t="s">
        <v>193</v>
      </c>
      <c r="I3290" s="325" t="s">
        <v>194</v>
      </c>
      <c r="J3290" s="325" t="str">
        <f t="shared" si="102"/>
        <v>CharOldhamEthnicityWhiteEthnicityWhite</v>
      </c>
      <c r="K3290" s="325" t="s">
        <v>493</v>
      </c>
      <c r="L3290" s="325" t="s">
        <v>494</v>
      </c>
      <c r="M3290" s="325" t="str">
        <f t="shared" si="103"/>
        <v>EthnicityWhite</v>
      </c>
      <c r="N3290" s="325" t="s">
        <v>460</v>
      </c>
      <c r="O3290" s="325" t="s">
        <v>460</v>
      </c>
      <c r="P3290" s="325">
        <v>148</v>
      </c>
      <c r="Q3290" s="325">
        <v>80</v>
      </c>
    </row>
    <row r="3291" spans="1:17" x14ac:dyDescent="0.25">
      <c r="A3291" s="325">
        <v>201718</v>
      </c>
      <c r="B3291" s="325" t="s">
        <v>144</v>
      </c>
      <c r="C3291" s="325" t="s">
        <v>123</v>
      </c>
      <c r="D3291" s="325" t="s">
        <v>38</v>
      </c>
      <c r="E3291" s="325" t="s">
        <v>128</v>
      </c>
      <c r="F3291" s="325" t="s">
        <v>129</v>
      </c>
      <c r="G3291" s="325">
        <v>353</v>
      </c>
      <c r="H3291" s="325" t="s">
        <v>193</v>
      </c>
      <c r="I3291" s="325" t="s">
        <v>194</v>
      </c>
      <c r="J3291" s="325" t="str">
        <f t="shared" si="102"/>
        <v>CharOldhamEthnicityMixedEthnicityMixed</v>
      </c>
      <c r="K3291" s="325" t="s">
        <v>493</v>
      </c>
      <c r="L3291" s="325" t="s">
        <v>495</v>
      </c>
      <c r="M3291" s="325" t="str">
        <f t="shared" si="103"/>
        <v>EthnicityMixed</v>
      </c>
      <c r="N3291" s="325" t="s">
        <v>460</v>
      </c>
      <c r="O3291" s="325" t="s">
        <v>460</v>
      </c>
      <c r="P3291" s="325">
        <v>5</v>
      </c>
      <c r="Q3291" s="325">
        <v>2.7</v>
      </c>
    </row>
    <row r="3292" spans="1:17" x14ac:dyDescent="0.25">
      <c r="A3292" s="325">
        <v>201718</v>
      </c>
      <c r="B3292" s="325" t="s">
        <v>144</v>
      </c>
      <c r="C3292" s="325" t="s">
        <v>123</v>
      </c>
      <c r="D3292" s="325" t="s">
        <v>38</v>
      </c>
      <c r="E3292" s="325" t="s">
        <v>128</v>
      </c>
      <c r="F3292" s="325" t="s">
        <v>129</v>
      </c>
      <c r="G3292" s="325">
        <v>353</v>
      </c>
      <c r="H3292" s="325" t="s">
        <v>193</v>
      </c>
      <c r="I3292" s="325" t="s">
        <v>194</v>
      </c>
      <c r="J3292" s="325" t="str">
        <f t="shared" si="102"/>
        <v>CharOldhamEthnicityAsian or Asian BritishEthnicityAsian or Asian British</v>
      </c>
      <c r="K3292" s="325" t="s">
        <v>493</v>
      </c>
      <c r="L3292" s="325" t="s">
        <v>496</v>
      </c>
      <c r="M3292" s="325" t="str">
        <f t="shared" si="103"/>
        <v>EthnicityAsian or Asian British</v>
      </c>
      <c r="N3292" s="325" t="s">
        <v>460</v>
      </c>
      <c r="O3292" s="325" t="s">
        <v>460</v>
      </c>
      <c r="P3292" s="325">
        <v>14</v>
      </c>
      <c r="Q3292" s="325">
        <v>7.6</v>
      </c>
    </row>
    <row r="3293" spans="1:17" x14ac:dyDescent="0.25">
      <c r="A3293" s="325">
        <v>201718</v>
      </c>
      <c r="B3293" s="325" t="s">
        <v>144</v>
      </c>
      <c r="C3293" s="325" t="s">
        <v>123</v>
      </c>
      <c r="D3293" s="325" t="s">
        <v>38</v>
      </c>
      <c r="E3293" s="325" t="s">
        <v>128</v>
      </c>
      <c r="F3293" s="325" t="s">
        <v>129</v>
      </c>
      <c r="G3293" s="325">
        <v>353</v>
      </c>
      <c r="H3293" s="325" t="s">
        <v>193</v>
      </c>
      <c r="I3293" s="325" t="s">
        <v>194</v>
      </c>
      <c r="J3293" s="325" t="str">
        <f t="shared" si="102"/>
        <v>CharOldhamEthnicityBlack or Black BritishEthnicityBlack or Black British</v>
      </c>
      <c r="K3293" s="325" t="s">
        <v>493</v>
      </c>
      <c r="L3293" s="325" t="s">
        <v>497</v>
      </c>
      <c r="M3293" s="325" t="str">
        <f t="shared" si="103"/>
        <v>EthnicityBlack or Black British</v>
      </c>
      <c r="N3293" s="325" t="s">
        <v>460</v>
      </c>
      <c r="O3293" s="325" t="s">
        <v>460</v>
      </c>
      <c r="P3293" s="325">
        <v>11</v>
      </c>
      <c r="Q3293" s="325">
        <v>5.9</v>
      </c>
    </row>
    <row r="3294" spans="1:17" x14ac:dyDescent="0.25">
      <c r="A3294" s="325">
        <v>201718</v>
      </c>
      <c r="B3294" s="325" t="s">
        <v>144</v>
      </c>
      <c r="C3294" s="325" t="s">
        <v>123</v>
      </c>
      <c r="D3294" s="325" t="s">
        <v>38</v>
      </c>
      <c r="E3294" s="325" t="s">
        <v>128</v>
      </c>
      <c r="F3294" s="325" t="s">
        <v>129</v>
      </c>
      <c r="G3294" s="325">
        <v>353</v>
      </c>
      <c r="H3294" s="325" t="s">
        <v>193</v>
      </c>
      <c r="I3294" s="325" t="s">
        <v>194</v>
      </c>
      <c r="J3294" s="325" t="str">
        <f t="shared" si="102"/>
        <v>CharOldhamEthnicityAny other ethnic groupEthnicityAny other ethnic group</v>
      </c>
      <c r="K3294" s="325" t="s">
        <v>493</v>
      </c>
      <c r="L3294" s="325" t="s">
        <v>498</v>
      </c>
      <c r="M3294" s="325" t="str">
        <f t="shared" si="103"/>
        <v>EthnicityAny other ethnic group</v>
      </c>
      <c r="N3294" s="325" t="s">
        <v>460</v>
      </c>
      <c r="O3294" s="325" t="s">
        <v>460</v>
      </c>
      <c r="P3294" s="325">
        <v>0</v>
      </c>
      <c r="Q3294" s="325">
        <v>0</v>
      </c>
    </row>
    <row r="3295" spans="1:17" x14ac:dyDescent="0.25">
      <c r="A3295" s="325">
        <v>201718</v>
      </c>
      <c r="B3295" s="325" t="s">
        <v>144</v>
      </c>
      <c r="C3295" s="325" t="s">
        <v>123</v>
      </c>
      <c r="D3295" s="325" t="s">
        <v>38</v>
      </c>
      <c r="E3295" s="325" t="s">
        <v>128</v>
      </c>
      <c r="F3295" s="325" t="s">
        <v>129</v>
      </c>
      <c r="G3295" s="325">
        <v>353</v>
      </c>
      <c r="H3295" s="325" t="s">
        <v>193</v>
      </c>
      <c r="I3295" s="325" t="s">
        <v>194</v>
      </c>
      <c r="J3295" s="325" t="str">
        <f t="shared" si="102"/>
        <v>CharOldhamEthnicityRefused or not availableEthnicityRefused or not available</v>
      </c>
      <c r="K3295" s="325" t="s">
        <v>493</v>
      </c>
      <c r="L3295" s="325" t="s">
        <v>499</v>
      </c>
      <c r="M3295" s="325" t="str">
        <f t="shared" si="103"/>
        <v>EthnicityRefused or not available</v>
      </c>
      <c r="N3295" s="325" t="s">
        <v>460</v>
      </c>
      <c r="O3295" s="325" t="s">
        <v>460</v>
      </c>
      <c r="P3295" s="325">
        <v>7</v>
      </c>
      <c r="Q3295" s="325">
        <v>3.8</v>
      </c>
    </row>
    <row r="3296" spans="1:17" x14ac:dyDescent="0.25">
      <c r="A3296" s="325">
        <v>201718</v>
      </c>
      <c r="B3296" s="325" t="s">
        <v>144</v>
      </c>
      <c r="C3296" s="325" t="s">
        <v>123</v>
      </c>
      <c r="D3296" s="325" t="s">
        <v>38</v>
      </c>
      <c r="E3296" s="325" t="s">
        <v>128</v>
      </c>
      <c r="F3296" s="325" t="s">
        <v>129</v>
      </c>
      <c r="G3296" s="325">
        <v>354</v>
      </c>
      <c r="H3296" s="325" t="s">
        <v>195</v>
      </c>
      <c r="I3296" s="325" t="s">
        <v>196</v>
      </c>
      <c r="J3296" s="325" t="str">
        <f t="shared" si="102"/>
        <v>CharRochdaleEthnicityWhiteEthnicityWhite</v>
      </c>
      <c r="K3296" s="325" t="s">
        <v>493</v>
      </c>
      <c r="L3296" s="325" t="s">
        <v>494</v>
      </c>
      <c r="M3296" s="325" t="str">
        <f t="shared" si="103"/>
        <v>EthnicityWhite</v>
      </c>
      <c r="N3296" s="325" t="s">
        <v>460</v>
      </c>
      <c r="O3296" s="325" t="s">
        <v>460</v>
      </c>
      <c r="P3296" s="325">
        <v>141</v>
      </c>
      <c r="Q3296" s="325">
        <v>84.4</v>
      </c>
    </row>
    <row r="3297" spans="1:17" x14ac:dyDescent="0.25">
      <c r="A3297" s="325">
        <v>201718</v>
      </c>
      <c r="B3297" s="325" t="s">
        <v>144</v>
      </c>
      <c r="C3297" s="325" t="s">
        <v>123</v>
      </c>
      <c r="D3297" s="325" t="s">
        <v>38</v>
      </c>
      <c r="E3297" s="325" t="s">
        <v>128</v>
      </c>
      <c r="F3297" s="325" t="s">
        <v>129</v>
      </c>
      <c r="G3297" s="325">
        <v>354</v>
      </c>
      <c r="H3297" s="325" t="s">
        <v>195</v>
      </c>
      <c r="I3297" s="325" t="s">
        <v>196</v>
      </c>
      <c r="J3297" s="325" t="str">
        <f t="shared" si="102"/>
        <v>CharRochdaleEthnicityMixedEthnicityMixed</v>
      </c>
      <c r="K3297" s="325" t="s">
        <v>493</v>
      </c>
      <c r="L3297" s="325" t="s">
        <v>495</v>
      </c>
      <c r="M3297" s="325" t="str">
        <f t="shared" si="103"/>
        <v>EthnicityMixed</v>
      </c>
      <c r="N3297" s="325" t="s">
        <v>460</v>
      </c>
      <c r="O3297" s="325" t="s">
        <v>460</v>
      </c>
      <c r="P3297" s="325">
        <v>7</v>
      </c>
      <c r="Q3297" s="325">
        <v>4.2</v>
      </c>
    </row>
    <row r="3298" spans="1:17" x14ac:dyDescent="0.25">
      <c r="A3298" s="325">
        <v>201718</v>
      </c>
      <c r="B3298" s="325" t="s">
        <v>144</v>
      </c>
      <c r="C3298" s="325" t="s">
        <v>123</v>
      </c>
      <c r="D3298" s="325" t="s">
        <v>38</v>
      </c>
      <c r="E3298" s="325" t="s">
        <v>128</v>
      </c>
      <c r="F3298" s="325" t="s">
        <v>129</v>
      </c>
      <c r="G3298" s="325">
        <v>354</v>
      </c>
      <c r="H3298" s="325" t="s">
        <v>195</v>
      </c>
      <c r="I3298" s="325" t="s">
        <v>196</v>
      </c>
      <c r="J3298" s="325" t="str">
        <f t="shared" si="102"/>
        <v>CharRochdaleEthnicityAsian or Asian BritishEthnicityAsian or Asian British</v>
      </c>
      <c r="K3298" s="325" t="s">
        <v>493</v>
      </c>
      <c r="L3298" s="325" t="s">
        <v>496</v>
      </c>
      <c r="M3298" s="325" t="str">
        <f t="shared" si="103"/>
        <v>EthnicityAsian or Asian British</v>
      </c>
      <c r="N3298" s="325" t="s">
        <v>460</v>
      </c>
      <c r="O3298" s="325" t="s">
        <v>460</v>
      </c>
      <c r="P3298" s="325">
        <v>5</v>
      </c>
      <c r="Q3298" s="325">
        <v>3</v>
      </c>
    </row>
    <row r="3299" spans="1:17" x14ac:dyDescent="0.25">
      <c r="A3299" s="325">
        <v>201718</v>
      </c>
      <c r="B3299" s="325" t="s">
        <v>144</v>
      </c>
      <c r="C3299" s="325" t="s">
        <v>123</v>
      </c>
      <c r="D3299" s="325" t="s">
        <v>38</v>
      </c>
      <c r="E3299" s="325" t="s">
        <v>128</v>
      </c>
      <c r="F3299" s="325" t="s">
        <v>129</v>
      </c>
      <c r="G3299" s="325">
        <v>354</v>
      </c>
      <c r="H3299" s="325" t="s">
        <v>195</v>
      </c>
      <c r="I3299" s="325" t="s">
        <v>196</v>
      </c>
      <c r="J3299" s="325" t="str">
        <f t="shared" si="102"/>
        <v>CharRochdaleEthnicityBlack or Black BritishEthnicityBlack or Black British</v>
      </c>
      <c r="K3299" s="325" t="s">
        <v>493</v>
      </c>
      <c r="L3299" s="325" t="s">
        <v>497</v>
      </c>
      <c r="M3299" s="325" t="str">
        <f t="shared" si="103"/>
        <v>EthnicityBlack or Black British</v>
      </c>
      <c r="N3299" s="325" t="s">
        <v>460</v>
      </c>
      <c r="O3299" s="325" t="s">
        <v>460</v>
      </c>
      <c r="P3299" s="325">
        <v>11</v>
      </c>
      <c r="Q3299" s="325">
        <v>6.6</v>
      </c>
    </row>
    <row r="3300" spans="1:17" x14ac:dyDescent="0.25">
      <c r="A3300" s="325">
        <v>201718</v>
      </c>
      <c r="B3300" s="325" t="s">
        <v>144</v>
      </c>
      <c r="C3300" s="325" t="s">
        <v>123</v>
      </c>
      <c r="D3300" s="325" t="s">
        <v>38</v>
      </c>
      <c r="E3300" s="325" t="s">
        <v>128</v>
      </c>
      <c r="F3300" s="325" t="s">
        <v>129</v>
      </c>
      <c r="G3300" s="325">
        <v>354</v>
      </c>
      <c r="H3300" s="325" t="s">
        <v>195</v>
      </c>
      <c r="I3300" s="325" t="s">
        <v>196</v>
      </c>
      <c r="J3300" s="325" t="str">
        <f t="shared" si="102"/>
        <v>CharRochdaleEthnicityAny other ethnic groupEthnicityAny other ethnic group</v>
      </c>
      <c r="K3300" s="325" t="s">
        <v>493</v>
      </c>
      <c r="L3300" s="325" t="s">
        <v>498</v>
      </c>
      <c r="M3300" s="325" t="str">
        <f t="shared" si="103"/>
        <v>EthnicityAny other ethnic group</v>
      </c>
      <c r="N3300" s="325" t="s">
        <v>460</v>
      </c>
      <c r="O3300" s="325" t="s">
        <v>460</v>
      </c>
      <c r="P3300" s="325">
        <v>1</v>
      </c>
      <c r="Q3300" s="325">
        <v>0.6</v>
      </c>
    </row>
    <row r="3301" spans="1:17" x14ac:dyDescent="0.25">
      <c r="A3301" s="325">
        <v>201718</v>
      </c>
      <c r="B3301" s="325" t="s">
        <v>144</v>
      </c>
      <c r="C3301" s="325" t="s">
        <v>123</v>
      </c>
      <c r="D3301" s="325" t="s">
        <v>38</v>
      </c>
      <c r="E3301" s="325" t="s">
        <v>128</v>
      </c>
      <c r="F3301" s="325" t="s">
        <v>129</v>
      </c>
      <c r="G3301" s="325">
        <v>354</v>
      </c>
      <c r="H3301" s="325" t="s">
        <v>195</v>
      </c>
      <c r="I3301" s="325" t="s">
        <v>196</v>
      </c>
      <c r="J3301" s="325" t="str">
        <f t="shared" si="102"/>
        <v>CharRochdaleEthnicityRefused or not availableEthnicityRefused or not available</v>
      </c>
      <c r="K3301" s="325" t="s">
        <v>493</v>
      </c>
      <c r="L3301" s="325" t="s">
        <v>499</v>
      </c>
      <c r="M3301" s="325" t="str">
        <f t="shared" si="103"/>
        <v>EthnicityRefused or not available</v>
      </c>
      <c r="N3301" s="325" t="s">
        <v>460</v>
      </c>
      <c r="O3301" s="325" t="s">
        <v>460</v>
      </c>
      <c r="P3301" s="325">
        <v>2</v>
      </c>
      <c r="Q3301" s="325">
        <v>1.2</v>
      </c>
    </row>
    <row r="3302" spans="1:17" x14ac:dyDescent="0.25">
      <c r="A3302" s="325">
        <v>201718</v>
      </c>
      <c r="B3302" s="325" t="s">
        <v>144</v>
      </c>
      <c r="C3302" s="325" t="s">
        <v>123</v>
      </c>
      <c r="D3302" s="325" t="s">
        <v>38</v>
      </c>
      <c r="E3302" s="325" t="s">
        <v>128</v>
      </c>
      <c r="F3302" s="325" t="s">
        <v>129</v>
      </c>
      <c r="G3302" s="325">
        <v>355</v>
      </c>
      <c r="H3302" s="325" t="s">
        <v>197</v>
      </c>
      <c r="I3302" s="325" t="s">
        <v>198</v>
      </c>
      <c r="J3302" s="325" t="str">
        <f t="shared" si="102"/>
        <v>CharSalfordEthnicityWhiteEthnicityWhite</v>
      </c>
      <c r="K3302" s="325" t="s">
        <v>493</v>
      </c>
      <c r="L3302" s="325" t="s">
        <v>494</v>
      </c>
      <c r="M3302" s="325" t="str">
        <f t="shared" si="103"/>
        <v>EthnicityWhite</v>
      </c>
      <c r="N3302" s="325" t="s">
        <v>460</v>
      </c>
      <c r="O3302" s="325" t="s">
        <v>460</v>
      </c>
      <c r="P3302" s="325">
        <v>165</v>
      </c>
      <c r="Q3302" s="325">
        <v>75</v>
      </c>
    </row>
    <row r="3303" spans="1:17" x14ac:dyDescent="0.25">
      <c r="A3303" s="325">
        <v>201718</v>
      </c>
      <c r="B3303" s="325" t="s">
        <v>144</v>
      </c>
      <c r="C3303" s="325" t="s">
        <v>123</v>
      </c>
      <c r="D3303" s="325" t="s">
        <v>38</v>
      </c>
      <c r="E3303" s="325" t="s">
        <v>128</v>
      </c>
      <c r="F3303" s="325" t="s">
        <v>129</v>
      </c>
      <c r="G3303" s="325">
        <v>355</v>
      </c>
      <c r="H3303" s="325" t="s">
        <v>197</v>
      </c>
      <c r="I3303" s="325" t="s">
        <v>198</v>
      </c>
      <c r="J3303" s="325" t="str">
        <f t="shared" si="102"/>
        <v>CharSalfordEthnicityMixedEthnicityMixed</v>
      </c>
      <c r="K3303" s="325" t="s">
        <v>493</v>
      </c>
      <c r="L3303" s="325" t="s">
        <v>495</v>
      </c>
      <c r="M3303" s="325" t="str">
        <f t="shared" si="103"/>
        <v>EthnicityMixed</v>
      </c>
      <c r="N3303" s="325" t="s">
        <v>460</v>
      </c>
      <c r="O3303" s="325" t="s">
        <v>460</v>
      </c>
      <c r="P3303" s="325">
        <v>7</v>
      </c>
      <c r="Q3303" s="325">
        <v>3.2</v>
      </c>
    </row>
    <row r="3304" spans="1:17" x14ac:dyDescent="0.25">
      <c r="A3304" s="325">
        <v>201718</v>
      </c>
      <c r="B3304" s="325" t="s">
        <v>144</v>
      </c>
      <c r="C3304" s="325" t="s">
        <v>123</v>
      </c>
      <c r="D3304" s="325" t="s">
        <v>38</v>
      </c>
      <c r="E3304" s="325" t="s">
        <v>128</v>
      </c>
      <c r="F3304" s="325" t="s">
        <v>129</v>
      </c>
      <c r="G3304" s="325">
        <v>355</v>
      </c>
      <c r="H3304" s="325" t="s">
        <v>197</v>
      </c>
      <c r="I3304" s="325" t="s">
        <v>198</v>
      </c>
      <c r="J3304" s="325" t="str">
        <f t="shared" si="102"/>
        <v>CharSalfordEthnicityAsian or Asian BritishEthnicityAsian or Asian British</v>
      </c>
      <c r="K3304" s="325" t="s">
        <v>493</v>
      </c>
      <c r="L3304" s="325" t="s">
        <v>496</v>
      </c>
      <c r="M3304" s="325" t="str">
        <f t="shared" si="103"/>
        <v>EthnicityAsian or Asian British</v>
      </c>
      <c r="N3304" s="325" t="s">
        <v>460</v>
      </c>
      <c r="O3304" s="325" t="s">
        <v>460</v>
      </c>
      <c r="P3304" s="325">
        <v>5</v>
      </c>
      <c r="Q3304" s="325">
        <v>2.2999999999999998</v>
      </c>
    </row>
    <row r="3305" spans="1:17" x14ac:dyDescent="0.25">
      <c r="A3305" s="325">
        <v>201718</v>
      </c>
      <c r="B3305" s="325" t="s">
        <v>144</v>
      </c>
      <c r="C3305" s="325" t="s">
        <v>123</v>
      </c>
      <c r="D3305" s="325" t="s">
        <v>38</v>
      </c>
      <c r="E3305" s="325" t="s">
        <v>128</v>
      </c>
      <c r="F3305" s="325" t="s">
        <v>129</v>
      </c>
      <c r="G3305" s="325">
        <v>355</v>
      </c>
      <c r="H3305" s="325" t="s">
        <v>197</v>
      </c>
      <c r="I3305" s="325" t="s">
        <v>198</v>
      </c>
      <c r="J3305" s="325" t="str">
        <f t="shared" si="102"/>
        <v>CharSalfordEthnicityBlack or Black BritishEthnicityBlack or Black British</v>
      </c>
      <c r="K3305" s="325" t="s">
        <v>493</v>
      </c>
      <c r="L3305" s="325" t="s">
        <v>497</v>
      </c>
      <c r="M3305" s="325" t="str">
        <f t="shared" si="103"/>
        <v>EthnicityBlack or Black British</v>
      </c>
      <c r="N3305" s="325" t="s">
        <v>460</v>
      </c>
      <c r="O3305" s="325" t="s">
        <v>460</v>
      </c>
      <c r="P3305" s="325">
        <v>10</v>
      </c>
      <c r="Q3305" s="325">
        <v>4.5</v>
      </c>
    </row>
    <row r="3306" spans="1:17" x14ac:dyDescent="0.25">
      <c r="A3306" s="325">
        <v>201718</v>
      </c>
      <c r="B3306" s="325" t="s">
        <v>144</v>
      </c>
      <c r="C3306" s="325" t="s">
        <v>123</v>
      </c>
      <c r="D3306" s="325" t="s">
        <v>38</v>
      </c>
      <c r="E3306" s="325" t="s">
        <v>128</v>
      </c>
      <c r="F3306" s="325" t="s">
        <v>129</v>
      </c>
      <c r="G3306" s="325">
        <v>355</v>
      </c>
      <c r="H3306" s="325" t="s">
        <v>197</v>
      </c>
      <c r="I3306" s="325" t="s">
        <v>198</v>
      </c>
      <c r="J3306" s="325" t="str">
        <f t="shared" si="102"/>
        <v>CharSalfordEthnicityAny other ethnic groupEthnicityAny other ethnic group</v>
      </c>
      <c r="K3306" s="325" t="s">
        <v>493</v>
      </c>
      <c r="L3306" s="325" t="s">
        <v>498</v>
      </c>
      <c r="M3306" s="325" t="str">
        <f t="shared" si="103"/>
        <v>EthnicityAny other ethnic group</v>
      </c>
      <c r="N3306" s="325" t="s">
        <v>460</v>
      </c>
      <c r="O3306" s="325" t="s">
        <v>460</v>
      </c>
      <c r="P3306" s="325">
        <v>3</v>
      </c>
      <c r="Q3306" s="325">
        <v>1.4</v>
      </c>
    </row>
    <row r="3307" spans="1:17" x14ac:dyDescent="0.25">
      <c r="A3307" s="325">
        <v>201718</v>
      </c>
      <c r="B3307" s="325" t="s">
        <v>144</v>
      </c>
      <c r="C3307" s="325" t="s">
        <v>123</v>
      </c>
      <c r="D3307" s="325" t="s">
        <v>38</v>
      </c>
      <c r="E3307" s="325" t="s">
        <v>128</v>
      </c>
      <c r="F3307" s="325" t="s">
        <v>129</v>
      </c>
      <c r="G3307" s="325">
        <v>355</v>
      </c>
      <c r="H3307" s="325" t="s">
        <v>197</v>
      </c>
      <c r="I3307" s="325" t="s">
        <v>198</v>
      </c>
      <c r="J3307" s="325" t="str">
        <f t="shared" si="102"/>
        <v>CharSalfordEthnicityRefused or not availableEthnicityRefused or not available</v>
      </c>
      <c r="K3307" s="325" t="s">
        <v>493</v>
      </c>
      <c r="L3307" s="325" t="s">
        <v>499</v>
      </c>
      <c r="M3307" s="325" t="str">
        <f t="shared" si="103"/>
        <v>EthnicityRefused or not available</v>
      </c>
      <c r="N3307" s="325" t="s">
        <v>460</v>
      </c>
      <c r="O3307" s="325" t="s">
        <v>460</v>
      </c>
      <c r="P3307" s="325">
        <v>30</v>
      </c>
      <c r="Q3307" s="325">
        <v>13.6</v>
      </c>
    </row>
    <row r="3308" spans="1:17" x14ac:dyDescent="0.25">
      <c r="A3308" s="325">
        <v>201718</v>
      </c>
      <c r="B3308" s="325" t="s">
        <v>144</v>
      </c>
      <c r="C3308" s="325" t="s">
        <v>123</v>
      </c>
      <c r="D3308" s="325" t="s">
        <v>38</v>
      </c>
      <c r="E3308" s="325" t="s">
        <v>128</v>
      </c>
      <c r="F3308" s="325" t="s">
        <v>129</v>
      </c>
      <c r="G3308" s="325">
        <v>343</v>
      </c>
      <c r="H3308" s="325" t="s">
        <v>199</v>
      </c>
      <c r="I3308" s="325" t="s">
        <v>200</v>
      </c>
      <c r="J3308" s="325" t="str">
        <f t="shared" si="102"/>
        <v>CharSeftonEthnicityWhiteEthnicityWhite</v>
      </c>
      <c r="K3308" s="325" t="s">
        <v>493</v>
      </c>
      <c r="L3308" s="325" t="s">
        <v>494</v>
      </c>
      <c r="M3308" s="325" t="str">
        <f t="shared" si="103"/>
        <v>EthnicityWhite</v>
      </c>
      <c r="N3308" s="325" t="s">
        <v>460</v>
      </c>
      <c r="O3308" s="325" t="s">
        <v>460</v>
      </c>
      <c r="P3308" s="325">
        <v>77</v>
      </c>
      <c r="Q3308" s="325">
        <v>53.1</v>
      </c>
    </row>
    <row r="3309" spans="1:17" x14ac:dyDescent="0.25">
      <c r="A3309" s="325">
        <v>201718</v>
      </c>
      <c r="B3309" s="325" t="s">
        <v>144</v>
      </c>
      <c r="C3309" s="325" t="s">
        <v>123</v>
      </c>
      <c r="D3309" s="325" t="s">
        <v>38</v>
      </c>
      <c r="E3309" s="325" t="s">
        <v>128</v>
      </c>
      <c r="F3309" s="325" t="s">
        <v>129</v>
      </c>
      <c r="G3309" s="325">
        <v>343</v>
      </c>
      <c r="H3309" s="325" t="s">
        <v>199</v>
      </c>
      <c r="I3309" s="325" t="s">
        <v>200</v>
      </c>
      <c r="J3309" s="325" t="str">
        <f t="shared" si="102"/>
        <v>CharSeftonEthnicityMixedEthnicityMixed</v>
      </c>
      <c r="K3309" s="325" t="s">
        <v>493</v>
      </c>
      <c r="L3309" s="325" t="s">
        <v>495</v>
      </c>
      <c r="M3309" s="325" t="str">
        <f t="shared" si="103"/>
        <v>EthnicityMixed</v>
      </c>
      <c r="N3309" s="325" t="s">
        <v>460</v>
      </c>
      <c r="O3309" s="325" t="s">
        <v>460</v>
      </c>
      <c r="P3309" s="325">
        <v>0</v>
      </c>
      <c r="Q3309" s="325">
        <v>0</v>
      </c>
    </row>
    <row r="3310" spans="1:17" x14ac:dyDescent="0.25">
      <c r="A3310" s="325">
        <v>201718</v>
      </c>
      <c r="B3310" s="325" t="s">
        <v>144</v>
      </c>
      <c r="C3310" s="325" t="s">
        <v>123</v>
      </c>
      <c r="D3310" s="325" t="s">
        <v>38</v>
      </c>
      <c r="E3310" s="325" t="s">
        <v>128</v>
      </c>
      <c r="F3310" s="325" t="s">
        <v>129</v>
      </c>
      <c r="G3310" s="325">
        <v>343</v>
      </c>
      <c r="H3310" s="325" t="s">
        <v>199</v>
      </c>
      <c r="I3310" s="325" t="s">
        <v>200</v>
      </c>
      <c r="J3310" s="325" t="str">
        <f t="shared" si="102"/>
        <v>CharSeftonEthnicityAsian or Asian BritishEthnicityAsian or Asian British</v>
      </c>
      <c r="K3310" s="325" t="s">
        <v>493</v>
      </c>
      <c r="L3310" s="325" t="s">
        <v>496</v>
      </c>
      <c r="M3310" s="325" t="str">
        <f t="shared" si="103"/>
        <v>EthnicityAsian or Asian British</v>
      </c>
      <c r="N3310" s="325" t="s">
        <v>460</v>
      </c>
      <c r="O3310" s="325" t="s">
        <v>460</v>
      </c>
      <c r="P3310" s="325">
        <v>0</v>
      </c>
      <c r="Q3310" s="325">
        <v>0</v>
      </c>
    </row>
    <row r="3311" spans="1:17" x14ac:dyDescent="0.25">
      <c r="A3311" s="325">
        <v>201718</v>
      </c>
      <c r="B3311" s="325" t="s">
        <v>144</v>
      </c>
      <c r="C3311" s="325" t="s">
        <v>123</v>
      </c>
      <c r="D3311" s="325" t="s">
        <v>38</v>
      </c>
      <c r="E3311" s="325" t="s">
        <v>128</v>
      </c>
      <c r="F3311" s="325" t="s">
        <v>129</v>
      </c>
      <c r="G3311" s="325">
        <v>343</v>
      </c>
      <c r="H3311" s="325" t="s">
        <v>199</v>
      </c>
      <c r="I3311" s="325" t="s">
        <v>200</v>
      </c>
      <c r="J3311" s="325" t="str">
        <f t="shared" si="102"/>
        <v>CharSeftonEthnicityBlack or Black BritishEthnicityBlack or Black British</v>
      </c>
      <c r="K3311" s="325" t="s">
        <v>493</v>
      </c>
      <c r="L3311" s="325" t="s">
        <v>497</v>
      </c>
      <c r="M3311" s="325" t="str">
        <f t="shared" si="103"/>
        <v>EthnicityBlack or Black British</v>
      </c>
      <c r="N3311" s="325" t="s">
        <v>460</v>
      </c>
      <c r="O3311" s="325" t="s">
        <v>460</v>
      </c>
      <c r="P3311" s="325">
        <v>2</v>
      </c>
      <c r="Q3311" s="325">
        <v>1.4</v>
      </c>
    </row>
    <row r="3312" spans="1:17" x14ac:dyDescent="0.25">
      <c r="A3312" s="325">
        <v>201718</v>
      </c>
      <c r="B3312" s="325" t="s">
        <v>144</v>
      </c>
      <c r="C3312" s="325" t="s">
        <v>123</v>
      </c>
      <c r="D3312" s="325" t="s">
        <v>38</v>
      </c>
      <c r="E3312" s="325" t="s">
        <v>128</v>
      </c>
      <c r="F3312" s="325" t="s">
        <v>129</v>
      </c>
      <c r="G3312" s="325">
        <v>343</v>
      </c>
      <c r="H3312" s="325" t="s">
        <v>199</v>
      </c>
      <c r="I3312" s="325" t="s">
        <v>200</v>
      </c>
      <c r="J3312" s="325" t="str">
        <f t="shared" si="102"/>
        <v>CharSeftonEthnicityAny other ethnic groupEthnicityAny other ethnic group</v>
      </c>
      <c r="K3312" s="325" t="s">
        <v>493</v>
      </c>
      <c r="L3312" s="325" t="s">
        <v>498</v>
      </c>
      <c r="M3312" s="325" t="str">
        <f t="shared" si="103"/>
        <v>EthnicityAny other ethnic group</v>
      </c>
      <c r="N3312" s="325" t="s">
        <v>460</v>
      </c>
      <c r="O3312" s="325" t="s">
        <v>460</v>
      </c>
      <c r="P3312" s="325">
        <v>1</v>
      </c>
      <c r="Q3312" s="325">
        <v>0.7</v>
      </c>
    </row>
    <row r="3313" spans="1:17" x14ac:dyDescent="0.25">
      <c r="A3313" s="325">
        <v>201718</v>
      </c>
      <c r="B3313" s="325" t="s">
        <v>144</v>
      </c>
      <c r="C3313" s="325" t="s">
        <v>123</v>
      </c>
      <c r="D3313" s="325" t="s">
        <v>38</v>
      </c>
      <c r="E3313" s="325" t="s">
        <v>128</v>
      </c>
      <c r="F3313" s="325" t="s">
        <v>129</v>
      </c>
      <c r="G3313" s="325">
        <v>343</v>
      </c>
      <c r="H3313" s="325" t="s">
        <v>199</v>
      </c>
      <c r="I3313" s="325" t="s">
        <v>200</v>
      </c>
      <c r="J3313" s="325" t="str">
        <f t="shared" si="102"/>
        <v>CharSeftonEthnicityRefused or not availableEthnicityRefused or not available</v>
      </c>
      <c r="K3313" s="325" t="s">
        <v>493</v>
      </c>
      <c r="L3313" s="325" t="s">
        <v>499</v>
      </c>
      <c r="M3313" s="325" t="str">
        <f t="shared" si="103"/>
        <v>EthnicityRefused or not available</v>
      </c>
      <c r="N3313" s="325" t="s">
        <v>460</v>
      </c>
      <c r="O3313" s="325" t="s">
        <v>460</v>
      </c>
      <c r="P3313" s="325">
        <v>65</v>
      </c>
      <c r="Q3313" s="325">
        <v>44.8</v>
      </c>
    </row>
    <row r="3314" spans="1:17" x14ac:dyDescent="0.25">
      <c r="A3314" s="325">
        <v>201718</v>
      </c>
      <c r="B3314" s="325" t="s">
        <v>144</v>
      </c>
      <c r="C3314" s="325" t="s">
        <v>123</v>
      </c>
      <c r="D3314" s="325" t="s">
        <v>38</v>
      </c>
      <c r="E3314" s="325" t="s">
        <v>128</v>
      </c>
      <c r="F3314" s="325" t="s">
        <v>129</v>
      </c>
      <c r="G3314" s="325">
        <v>342</v>
      </c>
      <c r="H3314" s="325" t="s">
        <v>201</v>
      </c>
      <c r="I3314" s="325" t="s">
        <v>202</v>
      </c>
      <c r="J3314" s="325" t="str">
        <f t="shared" si="102"/>
        <v>CharSt. HelensEthnicityWhiteEthnicityWhite</v>
      </c>
      <c r="K3314" s="325" t="s">
        <v>493</v>
      </c>
      <c r="L3314" s="325" t="s">
        <v>494</v>
      </c>
      <c r="M3314" s="325" t="str">
        <f t="shared" si="103"/>
        <v>EthnicityWhite</v>
      </c>
      <c r="N3314" s="325" t="s">
        <v>460</v>
      </c>
      <c r="O3314" s="325" t="s">
        <v>460</v>
      </c>
      <c r="P3314" s="325">
        <v>145</v>
      </c>
      <c r="Q3314" s="325">
        <v>96</v>
      </c>
    </row>
    <row r="3315" spans="1:17" x14ac:dyDescent="0.25">
      <c r="A3315" s="325">
        <v>201718</v>
      </c>
      <c r="B3315" s="325" t="s">
        <v>144</v>
      </c>
      <c r="C3315" s="325" t="s">
        <v>123</v>
      </c>
      <c r="D3315" s="325" t="s">
        <v>38</v>
      </c>
      <c r="E3315" s="325" t="s">
        <v>128</v>
      </c>
      <c r="F3315" s="325" t="s">
        <v>129</v>
      </c>
      <c r="G3315" s="325">
        <v>342</v>
      </c>
      <c r="H3315" s="325" t="s">
        <v>201</v>
      </c>
      <c r="I3315" s="325" t="s">
        <v>202</v>
      </c>
      <c r="J3315" s="325" t="str">
        <f t="shared" si="102"/>
        <v>CharSt. HelensEthnicityMixedEthnicityMixed</v>
      </c>
      <c r="K3315" s="325" t="s">
        <v>493</v>
      </c>
      <c r="L3315" s="325" t="s">
        <v>495</v>
      </c>
      <c r="M3315" s="325" t="str">
        <f t="shared" si="103"/>
        <v>EthnicityMixed</v>
      </c>
      <c r="N3315" s="325" t="s">
        <v>460</v>
      </c>
      <c r="O3315" s="325" t="s">
        <v>460</v>
      </c>
      <c r="P3315" s="325">
        <v>5</v>
      </c>
      <c r="Q3315" s="325">
        <v>3.3</v>
      </c>
    </row>
    <row r="3316" spans="1:17" x14ac:dyDescent="0.25">
      <c r="A3316" s="325">
        <v>201718</v>
      </c>
      <c r="B3316" s="325" t="s">
        <v>144</v>
      </c>
      <c r="C3316" s="325" t="s">
        <v>123</v>
      </c>
      <c r="D3316" s="325" t="s">
        <v>38</v>
      </c>
      <c r="E3316" s="325" t="s">
        <v>128</v>
      </c>
      <c r="F3316" s="325" t="s">
        <v>129</v>
      </c>
      <c r="G3316" s="325">
        <v>342</v>
      </c>
      <c r="H3316" s="325" t="s">
        <v>201</v>
      </c>
      <c r="I3316" s="325" t="s">
        <v>202</v>
      </c>
      <c r="J3316" s="325" t="str">
        <f t="shared" si="102"/>
        <v>CharSt. HelensEthnicityAsian or Asian BritishEthnicityAsian or Asian British</v>
      </c>
      <c r="K3316" s="325" t="s">
        <v>493</v>
      </c>
      <c r="L3316" s="325" t="s">
        <v>496</v>
      </c>
      <c r="M3316" s="325" t="str">
        <f t="shared" si="103"/>
        <v>EthnicityAsian or Asian British</v>
      </c>
      <c r="N3316" s="325" t="s">
        <v>460</v>
      </c>
      <c r="O3316" s="325" t="s">
        <v>460</v>
      </c>
      <c r="P3316" s="325">
        <v>1</v>
      </c>
      <c r="Q3316" s="325">
        <v>0.7</v>
      </c>
    </row>
    <row r="3317" spans="1:17" x14ac:dyDescent="0.25">
      <c r="A3317" s="325">
        <v>201718</v>
      </c>
      <c r="B3317" s="325" t="s">
        <v>144</v>
      </c>
      <c r="C3317" s="325" t="s">
        <v>123</v>
      </c>
      <c r="D3317" s="325" t="s">
        <v>38</v>
      </c>
      <c r="E3317" s="325" t="s">
        <v>128</v>
      </c>
      <c r="F3317" s="325" t="s">
        <v>129</v>
      </c>
      <c r="G3317" s="325">
        <v>342</v>
      </c>
      <c r="H3317" s="325" t="s">
        <v>201</v>
      </c>
      <c r="I3317" s="325" t="s">
        <v>202</v>
      </c>
      <c r="J3317" s="325" t="str">
        <f t="shared" si="102"/>
        <v>CharSt. HelensEthnicityBlack or Black BritishEthnicityBlack or Black British</v>
      </c>
      <c r="K3317" s="325" t="s">
        <v>493</v>
      </c>
      <c r="L3317" s="325" t="s">
        <v>497</v>
      </c>
      <c r="M3317" s="325" t="str">
        <f t="shared" si="103"/>
        <v>EthnicityBlack or Black British</v>
      </c>
      <c r="N3317" s="325" t="s">
        <v>460</v>
      </c>
      <c r="O3317" s="325" t="s">
        <v>460</v>
      </c>
      <c r="P3317" s="325">
        <v>0</v>
      </c>
      <c r="Q3317" s="325">
        <v>0</v>
      </c>
    </row>
    <row r="3318" spans="1:17" x14ac:dyDescent="0.25">
      <c r="A3318" s="325">
        <v>201718</v>
      </c>
      <c r="B3318" s="325" t="s">
        <v>144</v>
      </c>
      <c r="C3318" s="325" t="s">
        <v>123</v>
      </c>
      <c r="D3318" s="325" t="s">
        <v>38</v>
      </c>
      <c r="E3318" s="325" t="s">
        <v>128</v>
      </c>
      <c r="F3318" s="325" t="s">
        <v>129</v>
      </c>
      <c r="G3318" s="325">
        <v>342</v>
      </c>
      <c r="H3318" s="325" t="s">
        <v>201</v>
      </c>
      <c r="I3318" s="325" t="s">
        <v>202</v>
      </c>
      <c r="J3318" s="325" t="str">
        <f t="shared" si="102"/>
        <v>CharSt. HelensEthnicityAny other ethnic groupEthnicityAny other ethnic group</v>
      </c>
      <c r="K3318" s="325" t="s">
        <v>493</v>
      </c>
      <c r="L3318" s="325" t="s">
        <v>498</v>
      </c>
      <c r="M3318" s="325" t="str">
        <f t="shared" si="103"/>
        <v>EthnicityAny other ethnic group</v>
      </c>
      <c r="N3318" s="325" t="s">
        <v>460</v>
      </c>
      <c r="O3318" s="325" t="s">
        <v>460</v>
      </c>
      <c r="P3318" s="325">
        <v>0</v>
      </c>
      <c r="Q3318" s="325">
        <v>0</v>
      </c>
    </row>
    <row r="3319" spans="1:17" x14ac:dyDescent="0.25">
      <c r="A3319" s="325">
        <v>201718</v>
      </c>
      <c r="B3319" s="325" t="s">
        <v>144</v>
      </c>
      <c r="C3319" s="325" t="s">
        <v>123</v>
      </c>
      <c r="D3319" s="325" t="s">
        <v>38</v>
      </c>
      <c r="E3319" s="325" t="s">
        <v>128</v>
      </c>
      <c r="F3319" s="325" t="s">
        <v>129</v>
      </c>
      <c r="G3319" s="325">
        <v>342</v>
      </c>
      <c r="H3319" s="325" t="s">
        <v>201</v>
      </c>
      <c r="I3319" s="325" t="s">
        <v>202</v>
      </c>
      <c r="J3319" s="325" t="str">
        <f t="shared" si="102"/>
        <v>CharSt. HelensEthnicityRefused or not availableEthnicityRefused or not available</v>
      </c>
      <c r="K3319" s="325" t="s">
        <v>493</v>
      </c>
      <c r="L3319" s="325" t="s">
        <v>499</v>
      </c>
      <c r="M3319" s="325" t="str">
        <f t="shared" si="103"/>
        <v>EthnicityRefused or not available</v>
      </c>
      <c r="N3319" s="325" t="s">
        <v>460</v>
      </c>
      <c r="O3319" s="325" t="s">
        <v>460</v>
      </c>
      <c r="P3319" s="325">
        <v>0</v>
      </c>
      <c r="Q3319" s="325">
        <v>0</v>
      </c>
    </row>
    <row r="3320" spans="1:17" x14ac:dyDescent="0.25">
      <c r="A3320" s="325">
        <v>201718</v>
      </c>
      <c r="B3320" s="325" t="s">
        <v>144</v>
      </c>
      <c r="C3320" s="325" t="s">
        <v>123</v>
      </c>
      <c r="D3320" s="325" t="s">
        <v>38</v>
      </c>
      <c r="E3320" s="325" t="s">
        <v>128</v>
      </c>
      <c r="F3320" s="325" t="s">
        <v>129</v>
      </c>
      <c r="G3320" s="325">
        <v>356</v>
      </c>
      <c r="H3320" s="325" t="s">
        <v>203</v>
      </c>
      <c r="I3320" s="325" t="s">
        <v>204</v>
      </c>
      <c r="J3320" s="325" t="str">
        <f t="shared" si="102"/>
        <v>CharStockportEthnicityWhiteEthnicityWhite</v>
      </c>
      <c r="K3320" s="325" t="s">
        <v>493</v>
      </c>
      <c r="L3320" s="325" t="s">
        <v>494</v>
      </c>
      <c r="M3320" s="325" t="str">
        <f t="shared" si="103"/>
        <v>EthnicityWhite</v>
      </c>
      <c r="N3320" s="325" t="s">
        <v>460</v>
      </c>
      <c r="O3320" s="325" t="s">
        <v>460</v>
      </c>
      <c r="P3320" s="325">
        <v>189</v>
      </c>
      <c r="Q3320" s="325">
        <v>87.5</v>
      </c>
    </row>
    <row r="3321" spans="1:17" x14ac:dyDescent="0.25">
      <c r="A3321" s="325">
        <v>201718</v>
      </c>
      <c r="B3321" s="325" t="s">
        <v>144</v>
      </c>
      <c r="C3321" s="325" t="s">
        <v>123</v>
      </c>
      <c r="D3321" s="325" t="s">
        <v>38</v>
      </c>
      <c r="E3321" s="325" t="s">
        <v>128</v>
      </c>
      <c r="F3321" s="325" t="s">
        <v>129</v>
      </c>
      <c r="G3321" s="325">
        <v>356</v>
      </c>
      <c r="H3321" s="325" t="s">
        <v>203</v>
      </c>
      <c r="I3321" s="325" t="s">
        <v>204</v>
      </c>
      <c r="J3321" s="325" t="str">
        <f t="shared" si="102"/>
        <v>CharStockportEthnicityMixedEthnicityMixed</v>
      </c>
      <c r="K3321" s="325" t="s">
        <v>493</v>
      </c>
      <c r="L3321" s="325" t="s">
        <v>495</v>
      </c>
      <c r="M3321" s="325" t="str">
        <f t="shared" si="103"/>
        <v>EthnicityMixed</v>
      </c>
      <c r="N3321" s="325" t="s">
        <v>460</v>
      </c>
      <c r="O3321" s="325" t="s">
        <v>460</v>
      </c>
      <c r="P3321" s="325">
        <v>4</v>
      </c>
      <c r="Q3321" s="325">
        <v>1.9</v>
      </c>
    </row>
    <row r="3322" spans="1:17" x14ac:dyDescent="0.25">
      <c r="A3322" s="325">
        <v>201718</v>
      </c>
      <c r="B3322" s="325" t="s">
        <v>144</v>
      </c>
      <c r="C3322" s="325" t="s">
        <v>123</v>
      </c>
      <c r="D3322" s="325" t="s">
        <v>38</v>
      </c>
      <c r="E3322" s="325" t="s">
        <v>128</v>
      </c>
      <c r="F3322" s="325" t="s">
        <v>129</v>
      </c>
      <c r="G3322" s="325">
        <v>356</v>
      </c>
      <c r="H3322" s="325" t="s">
        <v>203</v>
      </c>
      <c r="I3322" s="325" t="s">
        <v>204</v>
      </c>
      <c r="J3322" s="325" t="str">
        <f t="shared" si="102"/>
        <v>CharStockportEthnicityAsian or Asian BritishEthnicityAsian or Asian British</v>
      </c>
      <c r="K3322" s="325" t="s">
        <v>493</v>
      </c>
      <c r="L3322" s="325" t="s">
        <v>496</v>
      </c>
      <c r="M3322" s="325" t="str">
        <f t="shared" si="103"/>
        <v>EthnicityAsian or Asian British</v>
      </c>
      <c r="N3322" s="325" t="s">
        <v>460</v>
      </c>
      <c r="O3322" s="325" t="s">
        <v>460</v>
      </c>
      <c r="P3322" s="325">
        <v>3</v>
      </c>
      <c r="Q3322" s="325">
        <v>1.4</v>
      </c>
    </row>
    <row r="3323" spans="1:17" x14ac:dyDescent="0.25">
      <c r="A3323" s="325">
        <v>201718</v>
      </c>
      <c r="B3323" s="325" t="s">
        <v>144</v>
      </c>
      <c r="C3323" s="325" t="s">
        <v>123</v>
      </c>
      <c r="D3323" s="325" t="s">
        <v>38</v>
      </c>
      <c r="E3323" s="325" t="s">
        <v>128</v>
      </c>
      <c r="F3323" s="325" t="s">
        <v>129</v>
      </c>
      <c r="G3323" s="325">
        <v>356</v>
      </c>
      <c r="H3323" s="325" t="s">
        <v>203</v>
      </c>
      <c r="I3323" s="325" t="s">
        <v>204</v>
      </c>
      <c r="J3323" s="325" t="str">
        <f t="shared" si="102"/>
        <v>CharStockportEthnicityBlack or Black BritishEthnicityBlack or Black British</v>
      </c>
      <c r="K3323" s="325" t="s">
        <v>493</v>
      </c>
      <c r="L3323" s="325" t="s">
        <v>497</v>
      </c>
      <c r="M3323" s="325" t="str">
        <f t="shared" si="103"/>
        <v>EthnicityBlack or Black British</v>
      </c>
      <c r="N3323" s="325" t="s">
        <v>460</v>
      </c>
      <c r="O3323" s="325" t="s">
        <v>460</v>
      </c>
      <c r="P3323" s="325">
        <v>9</v>
      </c>
      <c r="Q3323" s="325">
        <v>4.2</v>
      </c>
    </row>
    <row r="3324" spans="1:17" x14ac:dyDescent="0.25">
      <c r="A3324" s="325">
        <v>201718</v>
      </c>
      <c r="B3324" s="325" t="s">
        <v>144</v>
      </c>
      <c r="C3324" s="325" t="s">
        <v>123</v>
      </c>
      <c r="D3324" s="325" t="s">
        <v>38</v>
      </c>
      <c r="E3324" s="325" t="s">
        <v>128</v>
      </c>
      <c r="F3324" s="325" t="s">
        <v>129</v>
      </c>
      <c r="G3324" s="325">
        <v>356</v>
      </c>
      <c r="H3324" s="325" t="s">
        <v>203</v>
      </c>
      <c r="I3324" s="325" t="s">
        <v>204</v>
      </c>
      <c r="J3324" s="325" t="str">
        <f t="shared" si="102"/>
        <v>CharStockportEthnicityAny other ethnic groupEthnicityAny other ethnic group</v>
      </c>
      <c r="K3324" s="325" t="s">
        <v>493</v>
      </c>
      <c r="L3324" s="325" t="s">
        <v>498</v>
      </c>
      <c r="M3324" s="325" t="str">
        <f t="shared" si="103"/>
        <v>EthnicityAny other ethnic group</v>
      </c>
      <c r="N3324" s="325" t="s">
        <v>460</v>
      </c>
      <c r="O3324" s="325" t="s">
        <v>460</v>
      </c>
      <c r="P3324" s="325">
        <v>1</v>
      </c>
      <c r="Q3324" s="325">
        <v>0.5</v>
      </c>
    </row>
    <row r="3325" spans="1:17" x14ac:dyDescent="0.25">
      <c r="A3325" s="325">
        <v>201718</v>
      </c>
      <c r="B3325" s="325" t="s">
        <v>144</v>
      </c>
      <c r="C3325" s="325" t="s">
        <v>123</v>
      </c>
      <c r="D3325" s="325" t="s">
        <v>38</v>
      </c>
      <c r="E3325" s="325" t="s">
        <v>128</v>
      </c>
      <c r="F3325" s="325" t="s">
        <v>129</v>
      </c>
      <c r="G3325" s="325">
        <v>356</v>
      </c>
      <c r="H3325" s="325" t="s">
        <v>203</v>
      </c>
      <c r="I3325" s="325" t="s">
        <v>204</v>
      </c>
      <c r="J3325" s="325" t="str">
        <f t="shared" si="102"/>
        <v>CharStockportEthnicityRefused or not availableEthnicityRefused or not available</v>
      </c>
      <c r="K3325" s="325" t="s">
        <v>493</v>
      </c>
      <c r="L3325" s="325" t="s">
        <v>499</v>
      </c>
      <c r="M3325" s="325" t="str">
        <f t="shared" si="103"/>
        <v>EthnicityRefused or not available</v>
      </c>
      <c r="N3325" s="325" t="s">
        <v>460</v>
      </c>
      <c r="O3325" s="325" t="s">
        <v>460</v>
      </c>
      <c r="P3325" s="325">
        <v>10</v>
      </c>
      <c r="Q3325" s="325">
        <v>4.5999999999999996</v>
      </c>
    </row>
    <row r="3326" spans="1:17" x14ac:dyDescent="0.25">
      <c r="A3326" s="325">
        <v>201718</v>
      </c>
      <c r="B3326" s="325" t="s">
        <v>144</v>
      </c>
      <c r="C3326" s="325" t="s">
        <v>123</v>
      </c>
      <c r="D3326" s="325" t="s">
        <v>38</v>
      </c>
      <c r="E3326" s="325" t="s">
        <v>128</v>
      </c>
      <c r="F3326" s="325" t="s">
        <v>129</v>
      </c>
      <c r="G3326" s="325">
        <v>357</v>
      </c>
      <c r="H3326" s="325" t="s">
        <v>205</v>
      </c>
      <c r="I3326" s="325" t="s">
        <v>206</v>
      </c>
      <c r="J3326" s="325" t="str">
        <f t="shared" si="102"/>
        <v>CharTamesideEthnicityWhiteEthnicityWhite</v>
      </c>
      <c r="K3326" s="325" t="s">
        <v>493</v>
      </c>
      <c r="L3326" s="325" t="s">
        <v>494</v>
      </c>
      <c r="M3326" s="325" t="str">
        <f t="shared" si="103"/>
        <v>EthnicityWhite</v>
      </c>
      <c r="N3326" s="325" t="s">
        <v>460</v>
      </c>
      <c r="O3326" s="325" t="s">
        <v>460</v>
      </c>
      <c r="P3326" s="325">
        <v>107</v>
      </c>
      <c r="Q3326" s="325">
        <v>87.7</v>
      </c>
    </row>
    <row r="3327" spans="1:17" x14ac:dyDescent="0.25">
      <c r="A3327" s="325">
        <v>201718</v>
      </c>
      <c r="B3327" s="325" t="s">
        <v>144</v>
      </c>
      <c r="C3327" s="325" t="s">
        <v>123</v>
      </c>
      <c r="D3327" s="325" t="s">
        <v>38</v>
      </c>
      <c r="E3327" s="325" t="s">
        <v>128</v>
      </c>
      <c r="F3327" s="325" t="s">
        <v>129</v>
      </c>
      <c r="G3327" s="325">
        <v>357</v>
      </c>
      <c r="H3327" s="325" t="s">
        <v>205</v>
      </c>
      <c r="I3327" s="325" t="s">
        <v>206</v>
      </c>
      <c r="J3327" s="325" t="str">
        <f t="shared" si="102"/>
        <v>CharTamesideEthnicityMixedEthnicityMixed</v>
      </c>
      <c r="K3327" s="325" t="s">
        <v>493</v>
      </c>
      <c r="L3327" s="325" t="s">
        <v>495</v>
      </c>
      <c r="M3327" s="325" t="str">
        <f t="shared" si="103"/>
        <v>EthnicityMixed</v>
      </c>
      <c r="N3327" s="325" t="s">
        <v>460</v>
      </c>
      <c r="O3327" s="325" t="s">
        <v>460</v>
      </c>
      <c r="P3327" s="325">
        <v>1</v>
      </c>
      <c r="Q3327" s="325">
        <v>0.8</v>
      </c>
    </row>
    <row r="3328" spans="1:17" x14ac:dyDescent="0.25">
      <c r="A3328" s="325">
        <v>201718</v>
      </c>
      <c r="B3328" s="325" t="s">
        <v>144</v>
      </c>
      <c r="C3328" s="325" t="s">
        <v>123</v>
      </c>
      <c r="D3328" s="325" t="s">
        <v>38</v>
      </c>
      <c r="E3328" s="325" t="s">
        <v>128</v>
      </c>
      <c r="F3328" s="325" t="s">
        <v>129</v>
      </c>
      <c r="G3328" s="325">
        <v>357</v>
      </c>
      <c r="H3328" s="325" t="s">
        <v>205</v>
      </c>
      <c r="I3328" s="325" t="s">
        <v>206</v>
      </c>
      <c r="J3328" s="325" t="str">
        <f t="shared" si="102"/>
        <v>CharTamesideEthnicityAsian or Asian BritishEthnicityAsian or Asian British</v>
      </c>
      <c r="K3328" s="325" t="s">
        <v>493</v>
      </c>
      <c r="L3328" s="325" t="s">
        <v>496</v>
      </c>
      <c r="M3328" s="325" t="str">
        <f t="shared" si="103"/>
        <v>EthnicityAsian or Asian British</v>
      </c>
      <c r="N3328" s="325" t="s">
        <v>460</v>
      </c>
      <c r="O3328" s="325" t="s">
        <v>460</v>
      </c>
      <c r="P3328" s="325">
        <v>3</v>
      </c>
      <c r="Q3328" s="325">
        <v>2.5</v>
      </c>
    </row>
    <row r="3329" spans="1:17" x14ac:dyDescent="0.25">
      <c r="A3329" s="325">
        <v>201718</v>
      </c>
      <c r="B3329" s="325" t="s">
        <v>144</v>
      </c>
      <c r="C3329" s="325" t="s">
        <v>123</v>
      </c>
      <c r="D3329" s="325" t="s">
        <v>38</v>
      </c>
      <c r="E3329" s="325" t="s">
        <v>128</v>
      </c>
      <c r="F3329" s="325" t="s">
        <v>129</v>
      </c>
      <c r="G3329" s="325">
        <v>357</v>
      </c>
      <c r="H3329" s="325" t="s">
        <v>205</v>
      </c>
      <c r="I3329" s="325" t="s">
        <v>206</v>
      </c>
      <c r="J3329" s="325" t="str">
        <f t="shared" si="102"/>
        <v>CharTamesideEthnicityBlack or Black BritishEthnicityBlack or Black British</v>
      </c>
      <c r="K3329" s="325" t="s">
        <v>493</v>
      </c>
      <c r="L3329" s="325" t="s">
        <v>497</v>
      </c>
      <c r="M3329" s="325" t="str">
        <f t="shared" si="103"/>
        <v>EthnicityBlack or Black British</v>
      </c>
      <c r="N3329" s="325" t="s">
        <v>460</v>
      </c>
      <c r="O3329" s="325" t="s">
        <v>460</v>
      </c>
      <c r="P3329" s="325">
        <v>10</v>
      </c>
      <c r="Q3329" s="325">
        <v>8.1999999999999993</v>
      </c>
    </row>
    <row r="3330" spans="1:17" x14ac:dyDescent="0.25">
      <c r="A3330" s="325">
        <v>201718</v>
      </c>
      <c r="B3330" s="325" t="s">
        <v>144</v>
      </c>
      <c r="C3330" s="325" t="s">
        <v>123</v>
      </c>
      <c r="D3330" s="325" t="s">
        <v>38</v>
      </c>
      <c r="E3330" s="325" t="s">
        <v>128</v>
      </c>
      <c r="F3330" s="325" t="s">
        <v>129</v>
      </c>
      <c r="G3330" s="325">
        <v>357</v>
      </c>
      <c r="H3330" s="325" t="s">
        <v>205</v>
      </c>
      <c r="I3330" s="325" t="s">
        <v>206</v>
      </c>
      <c r="J3330" s="325" t="str">
        <f t="shared" si="102"/>
        <v>CharTamesideEthnicityAny other ethnic groupEthnicityAny other ethnic group</v>
      </c>
      <c r="K3330" s="325" t="s">
        <v>493</v>
      </c>
      <c r="L3330" s="325" t="s">
        <v>498</v>
      </c>
      <c r="M3330" s="325" t="str">
        <f t="shared" si="103"/>
        <v>EthnicityAny other ethnic group</v>
      </c>
      <c r="N3330" s="325" t="s">
        <v>460</v>
      </c>
      <c r="O3330" s="325" t="s">
        <v>460</v>
      </c>
      <c r="P3330" s="325">
        <v>0</v>
      </c>
      <c r="Q3330" s="325">
        <v>0</v>
      </c>
    </row>
    <row r="3331" spans="1:17" x14ac:dyDescent="0.25">
      <c r="A3331" s="325">
        <v>201718</v>
      </c>
      <c r="B3331" s="325" t="s">
        <v>144</v>
      </c>
      <c r="C3331" s="325" t="s">
        <v>123</v>
      </c>
      <c r="D3331" s="325" t="s">
        <v>38</v>
      </c>
      <c r="E3331" s="325" t="s">
        <v>128</v>
      </c>
      <c r="F3331" s="325" t="s">
        <v>129</v>
      </c>
      <c r="G3331" s="325">
        <v>357</v>
      </c>
      <c r="H3331" s="325" t="s">
        <v>205</v>
      </c>
      <c r="I3331" s="325" t="s">
        <v>206</v>
      </c>
      <c r="J3331" s="325" t="str">
        <f t="shared" ref="J3331:J3394" si="104">CONCATENATE("Char",I3331,K3331,L3331,M3331)</f>
        <v>CharTamesideEthnicityRefused or not availableEthnicityRefused or not available</v>
      </c>
      <c r="K3331" s="325" t="s">
        <v>493</v>
      </c>
      <c r="L3331" s="325" t="s">
        <v>499</v>
      </c>
      <c r="M3331" s="325" t="str">
        <f t="shared" ref="M3331:M3394" si="105">CONCATENATE(K3331,L3331,)</f>
        <v>EthnicityRefused or not available</v>
      </c>
      <c r="N3331" s="325" t="s">
        <v>460</v>
      </c>
      <c r="O3331" s="325" t="s">
        <v>460</v>
      </c>
      <c r="P3331" s="325">
        <v>1</v>
      </c>
      <c r="Q3331" s="325">
        <v>0.8</v>
      </c>
    </row>
    <row r="3332" spans="1:17" x14ac:dyDescent="0.25">
      <c r="A3332" s="325">
        <v>201718</v>
      </c>
      <c r="B3332" s="325" t="s">
        <v>144</v>
      </c>
      <c r="C3332" s="325" t="s">
        <v>123</v>
      </c>
      <c r="D3332" s="325" t="s">
        <v>38</v>
      </c>
      <c r="E3332" s="325" t="s">
        <v>128</v>
      </c>
      <c r="F3332" s="325" t="s">
        <v>129</v>
      </c>
      <c r="G3332" s="325">
        <v>358</v>
      </c>
      <c r="H3332" s="325" t="s">
        <v>207</v>
      </c>
      <c r="I3332" s="325" t="s">
        <v>208</v>
      </c>
      <c r="J3332" s="325" t="str">
        <f t="shared" si="104"/>
        <v>CharTraffordEthnicityWhiteEthnicityWhite</v>
      </c>
      <c r="K3332" s="325" t="s">
        <v>493</v>
      </c>
      <c r="L3332" s="325" t="s">
        <v>494</v>
      </c>
      <c r="M3332" s="325" t="str">
        <f t="shared" si="105"/>
        <v>EthnicityWhite</v>
      </c>
      <c r="N3332" s="325" t="s">
        <v>460</v>
      </c>
      <c r="O3332" s="325" t="s">
        <v>460</v>
      </c>
      <c r="P3332" s="325">
        <v>99</v>
      </c>
      <c r="Q3332" s="325">
        <v>70.7</v>
      </c>
    </row>
    <row r="3333" spans="1:17" x14ac:dyDescent="0.25">
      <c r="A3333" s="325">
        <v>201718</v>
      </c>
      <c r="B3333" s="325" t="s">
        <v>144</v>
      </c>
      <c r="C3333" s="325" t="s">
        <v>123</v>
      </c>
      <c r="D3333" s="325" t="s">
        <v>38</v>
      </c>
      <c r="E3333" s="325" t="s">
        <v>128</v>
      </c>
      <c r="F3333" s="325" t="s">
        <v>129</v>
      </c>
      <c r="G3333" s="325">
        <v>358</v>
      </c>
      <c r="H3333" s="325" t="s">
        <v>207</v>
      </c>
      <c r="I3333" s="325" t="s">
        <v>208</v>
      </c>
      <c r="J3333" s="325" t="str">
        <f t="shared" si="104"/>
        <v>CharTraffordEthnicityMixedEthnicityMixed</v>
      </c>
      <c r="K3333" s="325" t="s">
        <v>493</v>
      </c>
      <c r="L3333" s="325" t="s">
        <v>495</v>
      </c>
      <c r="M3333" s="325" t="str">
        <f t="shared" si="105"/>
        <v>EthnicityMixed</v>
      </c>
      <c r="N3333" s="325" t="s">
        <v>460</v>
      </c>
      <c r="O3333" s="325" t="s">
        <v>460</v>
      </c>
      <c r="P3333" s="325">
        <v>7</v>
      </c>
      <c r="Q3333" s="325">
        <v>5</v>
      </c>
    </row>
    <row r="3334" spans="1:17" x14ac:dyDescent="0.25">
      <c r="A3334" s="325">
        <v>201718</v>
      </c>
      <c r="B3334" s="325" t="s">
        <v>144</v>
      </c>
      <c r="C3334" s="325" t="s">
        <v>123</v>
      </c>
      <c r="D3334" s="325" t="s">
        <v>38</v>
      </c>
      <c r="E3334" s="325" t="s">
        <v>128</v>
      </c>
      <c r="F3334" s="325" t="s">
        <v>129</v>
      </c>
      <c r="G3334" s="325">
        <v>358</v>
      </c>
      <c r="H3334" s="325" t="s">
        <v>207</v>
      </c>
      <c r="I3334" s="325" t="s">
        <v>208</v>
      </c>
      <c r="J3334" s="325" t="str">
        <f t="shared" si="104"/>
        <v>CharTraffordEthnicityAsian or Asian BritishEthnicityAsian or Asian British</v>
      </c>
      <c r="K3334" s="325" t="s">
        <v>493</v>
      </c>
      <c r="L3334" s="325" t="s">
        <v>496</v>
      </c>
      <c r="M3334" s="325" t="str">
        <f t="shared" si="105"/>
        <v>EthnicityAsian or Asian British</v>
      </c>
      <c r="N3334" s="325" t="s">
        <v>460</v>
      </c>
      <c r="O3334" s="325" t="s">
        <v>460</v>
      </c>
      <c r="P3334" s="325">
        <v>4</v>
      </c>
      <c r="Q3334" s="325">
        <v>2.9</v>
      </c>
    </row>
    <row r="3335" spans="1:17" x14ac:dyDescent="0.25">
      <c r="A3335" s="325">
        <v>201718</v>
      </c>
      <c r="B3335" s="325" t="s">
        <v>144</v>
      </c>
      <c r="C3335" s="325" t="s">
        <v>123</v>
      </c>
      <c r="D3335" s="325" t="s">
        <v>38</v>
      </c>
      <c r="E3335" s="325" t="s">
        <v>128</v>
      </c>
      <c r="F3335" s="325" t="s">
        <v>129</v>
      </c>
      <c r="G3335" s="325">
        <v>358</v>
      </c>
      <c r="H3335" s="325" t="s">
        <v>207</v>
      </c>
      <c r="I3335" s="325" t="s">
        <v>208</v>
      </c>
      <c r="J3335" s="325" t="str">
        <f t="shared" si="104"/>
        <v>CharTraffordEthnicityBlack or Black BritishEthnicityBlack or Black British</v>
      </c>
      <c r="K3335" s="325" t="s">
        <v>493</v>
      </c>
      <c r="L3335" s="325" t="s">
        <v>497</v>
      </c>
      <c r="M3335" s="325" t="str">
        <f t="shared" si="105"/>
        <v>EthnicityBlack or Black British</v>
      </c>
      <c r="N3335" s="325" t="s">
        <v>460</v>
      </c>
      <c r="O3335" s="325" t="s">
        <v>460</v>
      </c>
      <c r="P3335" s="325">
        <v>4</v>
      </c>
      <c r="Q3335" s="325">
        <v>2.9</v>
      </c>
    </row>
    <row r="3336" spans="1:17" x14ac:dyDescent="0.25">
      <c r="A3336" s="325">
        <v>201718</v>
      </c>
      <c r="B3336" s="325" t="s">
        <v>144</v>
      </c>
      <c r="C3336" s="325" t="s">
        <v>123</v>
      </c>
      <c r="D3336" s="325" t="s">
        <v>38</v>
      </c>
      <c r="E3336" s="325" t="s">
        <v>128</v>
      </c>
      <c r="F3336" s="325" t="s">
        <v>129</v>
      </c>
      <c r="G3336" s="325">
        <v>358</v>
      </c>
      <c r="H3336" s="325" t="s">
        <v>207</v>
      </c>
      <c r="I3336" s="325" t="s">
        <v>208</v>
      </c>
      <c r="J3336" s="325" t="str">
        <f t="shared" si="104"/>
        <v>CharTraffordEthnicityAny other ethnic groupEthnicityAny other ethnic group</v>
      </c>
      <c r="K3336" s="325" t="s">
        <v>493</v>
      </c>
      <c r="L3336" s="325" t="s">
        <v>498</v>
      </c>
      <c r="M3336" s="325" t="str">
        <f t="shared" si="105"/>
        <v>EthnicityAny other ethnic group</v>
      </c>
      <c r="N3336" s="325" t="s">
        <v>460</v>
      </c>
      <c r="O3336" s="325" t="s">
        <v>460</v>
      </c>
      <c r="P3336" s="325">
        <v>0</v>
      </c>
      <c r="Q3336" s="325">
        <v>0</v>
      </c>
    </row>
    <row r="3337" spans="1:17" x14ac:dyDescent="0.25">
      <c r="A3337" s="325">
        <v>201718</v>
      </c>
      <c r="B3337" s="325" t="s">
        <v>144</v>
      </c>
      <c r="C3337" s="325" t="s">
        <v>123</v>
      </c>
      <c r="D3337" s="325" t="s">
        <v>38</v>
      </c>
      <c r="E3337" s="325" t="s">
        <v>128</v>
      </c>
      <c r="F3337" s="325" t="s">
        <v>129</v>
      </c>
      <c r="G3337" s="325">
        <v>358</v>
      </c>
      <c r="H3337" s="325" t="s">
        <v>207</v>
      </c>
      <c r="I3337" s="325" t="s">
        <v>208</v>
      </c>
      <c r="J3337" s="325" t="str">
        <f t="shared" si="104"/>
        <v>CharTraffordEthnicityRefused or not availableEthnicityRefused or not available</v>
      </c>
      <c r="K3337" s="325" t="s">
        <v>493</v>
      </c>
      <c r="L3337" s="325" t="s">
        <v>499</v>
      </c>
      <c r="M3337" s="325" t="str">
        <f t="shared" si="105"/>
        <v>EthnicityRefused or not available</v>
      </c>
      <c r="N3337" s="325" t="s">
        <v>460</v>
      </c>
      <c r="O3337" s="325" t="s">
        <v>460</v>
      </c>
      <c r="P3337" s="325">
        <v>26</v>
      </c>
      <c r="Q3337" s="325">
        <v>18.600000000000001</v>
      </c>
    </row>
    <row r="3338" spans="1:17" x14ac:dyDescent="0.25">
      <c r="A3338" s="325">
        <v>201718</v>
      </c>
      <c r="B3338" s="325" t="s">
        <v>144</v>
      </c>
      <c r="C3338" s="325" t="s">
        <v>123</v>
      </c>
      <c r="D3338" s="325" t="s">
        <v>38</v>
      </c>
      <c r="E3338" s="325" t="s">
        <v>128</v>
      </c>
      <c r="F3338" s="325" t="s">
        <v>129</v>
      </c>
      <c r="G3338" s="325">
        <v>877</v>
      </c>
      <c r="H3338" s="325" t="s">
        <v>209</v>
      </c>
      <c r="I3338" s="325" t="s">
        <v>210</v>
      </c>
      <c r="J3338" s="325" t="str">
        <f t="shared" si="104"/>
        <v>CharWarringtonEthnicityWhiteEthnicityWhite</v>
      </c>
      <c r="K3338" s="325" t="s">
        <v>493</v>
      </c>
      <c r="L3338" s="325" t="s">
        <v>494</v>
      </c>
      <c r="M3338" s="325" t="str">
        <f t="shared" si="105"/>
        <v>EthnicityWhite</v>
      </c>
      <c r="N3338" s="325" t="s">
        <v>460</v>
      </c>
      <c r="O3338" s="325" t="s">
        <v>460</v>
      </c>
      <c r="P3338" s="325">
        <v>111</v>
      </c>
      <c r="Q3338" s="325">
        <v>89.5</v>
      </c>
    </row>
    <row r="3339" spans="1:17" x14ac:dyDescent="0.25">
      <c r="A3339" s="325">
        <v>201718</v>
      </c>
      <c r="B3339" s="325" t="s">
        <v>144</v>
      </c>
      <c r="C3339" s="325" t="s">
        <v>123</v>
      </c>
      <c r="D3339" s="325" t="s">
        <v>38</v>
      </c>
      <c r="E3339" s="325" t="s">
        <v>128</v>
      </c>
      <c r="F3339" s="325" t="s">
        <v>129</v>
      </c>
      <c r="G3339" s="325">
        <v>877</v>
      </c>
      <c r="H3339" s="325" t="s">
        <v>209</v>
      </c>
      <c r="I3339" s="325" t="s">
        <v>210</v>
      </c>
      <c r="J3339" s="325" t="str">
        <f t="shared" si="104"/>
        <v>CharWarringtonEthnicityMixedEthnicityMixed</v>
      </c>
      <c r="K3339" s="325" t="s">
        <v>493</v>
      </c>
      <c r="L3339" s="325" t="s">
        <v>495</v>
      </c>
      <c r="M3339" s="325" t="str">
        <f t="shared" si="105"/>
        <v>EthnicityMixed</v>
      </c>
      <c r="N3339" s="325" t="s">
        <v>460</v>
      </c>
      <c r="O3339" s="325" t="s">
        <v>460</v>
      </c>
      <c r="P3339" s="325">
        <v>5</v>
      </c>
      <c r="Q3339" s="325">
        <v>4</v>
      </c>
    </row>
    <row r="3340" spans="1:17" x14ac:dyDescent="0.25">
      <c r="A3340" s="325">
        <v>201718</v>
      </c>
      <c r="B3340" s="325" t="s">
        <v>144</v>
      </c>
      <c r="C3340" s="325" t="s">
        <v>123</v>
      </c>
      <c r="D3340" s="325" t="s">
        <v>38</v>
      </c>
      <c r="E3340" s="325" t="s">
        <v>128</v>
      </c>
      <c r="F3340" s="325" t="s">
        <v>129</v>
      </c>
      <c r="G3340" s="325">
        <v>877</v>
      </c>
      <c r="H3340" s="325" t="s">
        <v>209</v>
      </c>
      <c r="I3340" s="325" t="s">
        <v>210</v>
      </c>
      <c r="J3340" s="325" t="str">
        <f t="shared" si="104"/>
        <v>CharWarringtonEthnicityAsian or Asian BritishEthnicityAsian or Asian British</v>
      </c>
      <c r="K3340" s="325" t="s">
        <v>493</v>
      </c>
      <c r="L3340" s="325" t="s">
        <v>496</v>
      </c>
      <c r="M3340" s="325" t="str">
        <f t="shared" si="105"/>
        <v>EthnicityAsian or Asian British</v>
      </c>
      <c r="N3340" s="325" t="s">
        <v>460</v>
      </c>
      <c r="O3340" s="325" t="s">
        <v>460</v>
      </c>
      <c r="P3340" s="325">
        <v>5</v>
      </c>
      <c r="Q3340" s="325">
        <v>4</v>
      </c>
    </row>
    <row r="3341" spans="1:17" x14ac:dyDescent="0.25">
      <c r="A3341" s="325">
        <v>201718</v>
      </c>
      <c r="B3341" s="325" t="s">
        <v>144</v>
      </c>
      <c r="C3341" s="325" t="s">
        <v>123</v>
      </c>
      <c r="D3341" s="325" t="s">
        <v>38</v>
      </c>
      <c r="E3341" s="325" t="s">
        <v>128</v>
      </c>
      <c r="F3341" s="325" t="s">
        <v>129</v>
      </c>
      <c r="G3341" s="325">
        <v>877</v>
      </c>
      <c r="H3341" s="325" t="s">
        <v>209</v>
      </c>
      <c r="I3341" s="325" t="s">
        <v>210</v>
      </c>
      <c r="J3341" s="325" t="str">
        <f t="shared" si="104"/>
        <v>CharWarringtonEthnicityBlack or Black BritishEthnicityBlack or Black British</v>
      </c>
      <c r="K3341" s="325" t="s">
        <v>493</v>
      </c>
      <c r="L3341" s="325" t="s">
        <v>497</v>
      </c>
      <c r="M3341" s="325" t="str">
        <f t="shared" si="105"/>
        <v>EthnicityBlack or Black British</v>
      </c>
      <c r="N3341" s="325" t="s">
        <v>460</v>
      </c>
      <c r="O3341" s="325" t="s">
        <v>460</v>
      </c>
      <c r="P3341" s="325">
        <v>0</v>
      </c>
      <c r="Q3341" s="325">
        <v>0</v>
      </c>
    </row>
    <row r="3342" spans="1:17" x14ac:dyDescent="0.25">
      <c r="A3342" s="325">
        <v>201718</v>
      </c>
      <c r="B3342" s="325" t="s">
        <v>144</v>
      </c>
      <c r="C3342" s="325" t="s">
        <v>123</v>
      </c>
      <c r="D3342" s="325" t="s">
        <v>38</v>
      </c>
      <c r="E3342" s="325" t="s">
        <v>128</v>
      </c>
      <c r="F3342" s="325" t="s">
        <v>129</v>
      </c>
      <c r="G3342" s="325">
        <v>877</v>
      </c>
      <c r="H3342" s="325" t="s">
        <v>209</v>
      </c>
      <c r="I3342" s="325" t="s">
        <v>210</v>
      </c>
      <c r="J3342" s="325" t="str">
        <f t="shared" si="104"/>
        <v>CharWarringtonEthnicityAny other ethnic groupEthnicityAny other ethnic group</v>
      </c>
      <c r="K3342" s="325" t="s">
        <v>493</v>
      </c>
      <c r="L3342" s="325" t="s">
        <v>498</v>
      </c>
      <c r="M3342" s="325" t="str">
        <f t="shared" si="105"/>
        <v>EthnicityAny other ethnic group</v>
      </c>
      <c r="N3342" s="325" t="s">
        <v>460</v>
      </c>
      <c r="O3342" s="325" t="s">
        <v>460</v>
      </c>
      <c r="P3342" s="325">
        <v>1</v>
      </c>
      <c r="Q3342" s="325">
        <v>0.8</v>
      </c>
    </row>
    <row r="3343" spans="1:17" x14ac:dyDescent="0.25">
      <c r="A3343" s="325">
        <v>201718</v>
      </c>
      <c r="B3343" s="325" t="s">
        <v>144</v>
      </c>
      <c r="C3343" s="325" t="s">
        <v>123</v>
      </c>
      <c r="D3343" s="325" t="s">
        <v>38</v>
      </c>
      <c r="E3343" s="325" t="s">
        <v>128</v>
      </c>
      <c r="F3343" s="325" t="s">
        <v>129</v>
      </c>
      <c r="G3343" s="325">
        <v>877</v>
      </c>
      <c r="H3343" s="325" t="s">
        <v>209</v>
      </c>
      <c r="I3343" s="325" t="s">
        <v>210</v>
      </c>
      <c r="J3343" s="325" t="str">
        <f t="shared" si="104"/>
        <v>CharWarringtonEthnicityRefused or not availableEthnicityRefused or not available</v>
      </c>
      <c r="K3343" s="325" t="s">
        <v>493</v>
      </c>
      <c r="L3343" s="325" t="s">
        <v>499</v>
      </c>
      <c r="M3343" s="325" t="str">
        <f t="shared" si="105"/>
        <v>EthnicityRefused or not available</v>
      </c>
      <c r="N3343" s="325" t="s">
        <v>460</v>
      </c>
      <c r="O3343" s="325" t="s">
        <v>460</v>
      </c>
      <c r="P3343" s="325">
        <v>2</v>
      </c>
      <c r="Q3343" s="325">
        <v>1.6</v>
      </c>
    </row>
    <row r="3344" spans="1:17" x14ac:dyDescent="0.25">
      <c r="A3344" s="325">
        <v>201718</v>
      </c>
      <c r="B3344" s="325" t="s">
        <v>144</v>
      </c>
      <c r="C3344" s="325" t="s">
        <v>123</v>
      </c>
      <c r="D3344" s="325" t="s">
        <v>38</v>
      </c>
      <c r="E3344" s="325" t="s">
        <v>128</v>
      </c>
      <c r="F3344" s="325" t="s">
        <v>129</v>
      </c>
      <c r="G3344" s="325">
        <v>359</v>
      </c>
      <c r="H3344" s="325" t="s">
        <v>211</v>
      </c>
      <c r="I3344" s="325" t="s">
        <v>212</v>
      </c>
      <c r="J3344" s="325" t="str">
        <f t="shared" si="104"/>
        <v>CharWiganEthnicityWhiteEthnicityWhite</v>
      </c>
      <c r="K3344" s="325" t="s">
        <v>493</v>
      </c>
      <c r="L3344" s="325" t="s">
        <v>494</v>
      </c>
      <c r="M3344" s="325" t="str">
        <f t="shared" si="105"/>
        <v>EthnicityWhite</v>
      </c>
      <c r="N3344" s="325" t="s">
        <v>460</v>
      </c>
      <c r="O3344" s="325" t="s">
        <v>460</v>
      </c>
      <c r="P3344" s="325">
        <v>169</v>
      </c>
      <c r="Q3344" s="325">
        <v>82.8</v>
      </c>
    </row>
    <row r="3345" spans="1:17" x14ac:dyDescent="0.25">
      <c r="A3345" s="325">
        <v>201718</v>
      </c>
      <c r="B3345" s="325" t="s">
        <v>144</v>
      </c>
      <c r="C3345" s="325" t="s">
        <v>123</v>
      </c>
      <c r="D3345" s="325" t="s">
        <v>38</v>
      </c>
      <c r="E3345" s="325" t="s">
        <v>128</v>
      </c>
      <c r="F3345" s="325" t="s">
        <v>129</v>
      </c>
      <c r="G3345" s="325">
        <v>359</v>
      </c>
      <c r="H3345" s="325" t="s">
        <v>211</v>
      </c>
      <c r="I3345" s="325" t="s">
        <v>212</v>
      </c>
      <c r="J3345" s="325" t="str">
        <f t="shared" si="104"/>
        <v>CharWiganEthnicityMixedEthnicityMixed</v>
      </c>
      <c r="K3345" s="325" t="s">
        <v>493</v>
      </c>
      <c r="L3345" s="325" t="s">
        <v>495</v>
      </c>
      <c r="M3345" s="325" t="str">
        <f t="shared" si="105"/>
        <v>EthnicityMixed</v>
      </c>
      <c r="N3345" s="325" t="s">
        <v>460</v>
      </c>
      <c r="O3345" s="325" t="s">
        <v>460</v>
      </c>
      <c r="P3345" s="325">
        <v>5</v>
      </c>
      <c r="Q3345" s="325">
        <v>2.5</v>
      </c>
    </row>
    <row r="3346" spans="1:17" x14ac:dyDescent="0.25">
      <c r="A3346" s="325">
        <v>201718</v>
      </c>
      <c r="B3346" s="325" t="s">
        <v>144</v>
      </c>
      <c r="C3346" s="325" t="s">
        <v>123</v>
      </c>
      <c r="D3346" s="325" t="s">
        <v>38</v>
      </c>
      <c r="E3346" s="325" t="s">
        <v>128</v>
      </c>
      <c r="F3346" s="325" t="s">
        <v>129</v>
      </c>
      <c r="G3346" s="325">
        <v>359</v>
      </c>
      <c r="H3346" s="325" t="s">
        <v>211</v>
      </c>
      <c r="I3346" s="325" t="s">
        <v>212</v>
      </c>
      <c r="J3346" s="325" t="str">
        <f t="shared" si="104"/>
        <v>CharWiganEthnicityAsian or Asian BritishEthnicityAsian or Asian British</v>
      </c>
      <c r="K3346" s="325" t="s">
        <v>493</v>
      </c>
      <c r="L3346" s="325" t="s">
        <v>496</v>
      </c>
      <c r="M3346" s="325" t="str">
        <f t="shared" si="105"/>
        <v>EthnicityAsian or Asian British</v>
      </c>
      <c r="N3346" s="325" t="s">
        <v>460</v>
      </c>
      <c r="O3346" s="325" t="s">
        <v>460</v>
      </c>
      <c r="P3346" s="325">
        <v>0</v>
      </c>
      <c r="Q3346" s="325">
        <v>0</v>
      </c>
    </row>
    <row r="3347" spans="1:17" x14ac:dyDescent="0.25">
      <c r="A3347" s="325">
        <v>201718</v>
      </c>
      <c r="B3347" s="325" t="s">
        <v>144</v>
      </c>
      <c r="C3347" s="325" t="s">
        <v>123</v>
      </c>
      <c r="D3347" s="325" t="s">
        <v>38</v>
      </c>
      <c r="E3347" s="325" t="s">
        <v>128</v>
      </c>
      <c r="F3347" s="325" t="s">
        <v>129</v>
      </c>
      <c r="G3347" s="325">
        <v>359</v>
      </c>
      <c r="H3347" s="325" t="s">
        <v>211</v>
      </c>
      <c r="I3347" s="325" t="s">
        <v>212</v>
      </c>
      <c r="J3347" s="325" t="str">
        <f t="shared" si="104"/>
        <v>CharWiganEthnicityBlack or Black BritishEthnicityBlack or Black British</v>
      </c>
      <c r="K3347" s="325" t="s">
        <v>493</v>
      </c>
      <c r="L3347" s="325" t="s">
        <v>497</v>
      </c>
      <c r="M3347" s="325" t="str">
        <f t="shared" si="105"/>
        <v>EthnicityBlack or Black British</v>
      </c>
      <c r="N3347" s="325" t="s">
        <v>460</v>
      </c>
      <c r="O3347" s="325" t="s">
        <v>460</v>
      </c>
      <c r="P3347" s="325">
        <v>0</v>
      </c>
      <c r="Q3347" s="325">
        <v>0</v>
      </c>
    </row>
    <row r="3348" spans="1:17" x14ac:dyDescent="0.25">
      <c r="A3348" s="325">
        <v>201718</v>
      </c>
      <c r="B3348" s="325" t="s">
        <v>144</v>
      </c>
      <c r="C3348" s="325" t="s">
        <v>123</v>
      </c>
      <c r="D3348" s="325" t="s">
        <v>38</v>
      </c>
      <c r="E3348" s="325" t="s">
        <v>128</v>
      </c>
      <c r="F3348" s="325" t="s">
        <v>129</v>
      </c>
      <c r="G3348" s="325">
        <v>359</v>
      </c>
      <c r="H3348" s="325" t="s">
        <v>211</v>
      </c>
      <c r="I3348" s="325" t="s">
        <v>212</v>
      </c>
      <c r="J3348" s="325" t="str">
        <f t="shared" si="104"/>
        <v>CharWiganEthnicityAny other ethnic groupEthnicityAny other ethnic group</v>
      </c>
      <c r="K3348" s="325" t="s">
        <v>493</v>
      </c>
      <c r="L3348" s="325" t="s">
        <v>498</v>
      </c>
      <c r="M3348" s="325" t="str">
        <f t="shared" si="105"/>
        <v>EthnicityAny other ethnic group</v>
      </c>
      <c r="N3348" s="325" t="s">
        <v>460</v>
      </c>
      <c r="O3348" s="325" t="s">
        <v>460</v>
      </c>
      <c r="P3348" s="325">
        <v>1</v>
      </c>
      <c r="Q3348" s="325">
        <v>0.5</v>
      </c>
    </row>
    <row r="3349" spans="1:17" x14ac:dyDescent="0.25">
      <c r="A3349" s="325">
        <v>201718</v>
      </c>
      <c r="B3349" s="325" t="s">
        <v>144</v>
      </c>
      <c r="C3349" s="325" t="s">
        <v>123</v>
      </c>
      <c r="D3349" s="325" t="s">
        <v>38</v>
      </c>
      <c r="E3349" s="325" t="s">
        <v>128</v>
      </c>
      <c r="F3349" s="325" t="s">
        <v>129</v>
      </c>
      <c r="G3349" s="325">
        <v>359</v>
      </c>
      <c r="H3349" s="325" t="s">
        <v>211</v>
      </c>
      <c r="I3349" s="325" t="s">
        <v>212</v>
      </c>
      <c r="J3349" s="325" t="str">
        <f t="shared" si="104"/>
        <v>CharWiganEthnicityRefused or not availableEthnicityRefused or not available</v>
      </c>
      <c r="K3349" s="325" t="s">
        <v>493</v>
      </c>
      <c r="L3349" s="325" t="s">
        <v>499</v>
      </c>
      <c r="M3349" s="325" t="str">
        <f t="shared" si="105"/>
        <v>EthnicityRefused or not available</v>
      </c>
      <c r="N3349" s="325" t="s">
        <v>460</v>
      </c>
      <c r="O3349" s="325" t="s">
        <v>460</v>
      </c>
      <c r="P3349" s="325">
        <v>29</v>
      </c>
      <c r="Q3349" s="325">
        <v>14.2</v>
      </c>
    </row>
    <row r="3350" spans="1:17" x14ac:dyDescent="0.25">
      <c r="A3350" s="325">
        <v>201718</v>
      </c>
      <c r="B3350" s="325" t="s">
        <v>144</v>
      </c>
      <c r="C3350" s="325" t="s">
        <v>123</v>
      </c>
      <c r="D3350" s="325" t="s">
        <v>38</v>
      </c>
      <c r="E3350" s="325" t="s">
        <v>128</v>
      </c>
      <c r="F3350" s="325" t="s">
        <v>129</v>
      </c>
      <c r="G3350" s="325">
        <v>344</v>
      </c>
      <c r="H3350" s="325" t="s">
        <v>213</v>
      </c>
      <c r="I3350" s="325" t="s">
        <v>214</v>
      </c>
      <c r="J3350" s="325" t="str">
        <f t="shared" si="104"/>
        <v>CharWirralEthnicityWhiteEthnicityWhite</v>
      </c>
      <c r="K3350" s="325" t="s">
        <v>493</v>
      </c>
      <c r="L3350" s="325" t="s">
        <v>494</v>
      </c>
      <c r="M3350" s="325" t="str">
        <f t="shared" si="105"/>
        <v>EthnicityWhite</v>
      </c>
      <c r="N3350" s="325" t="s">
        <v>460</v>
      </c>
      <c r="O3350" s="325" t="s">
        <v>460</v>
      </c>
      <c r="P3350" s="325">
        <v>197</v>
      </c>
      <c r="Q3350" s="325">
        <v>88.7</v>
      </c>
    </row>
    <row r="3351" spans="1:17" x14ac:dyDescent="0.25">
      <c r="A3351" s="325">
        <v>201718</v>
      </c>
      <c r="B3351" s="325" t="s">
        <v>144</v>
      </c>
      <c r="C3351" s="325" t="s">
        <v>123</v>
      </c>
      <c r="D3351" s="325" t="s">
        <v>38</v>
      </c>
      <c r="E3351" s="325" t="s">
        <v>128</v>
      </c>
      <c r="F3351" s="325" t="s">
        <v>129</v>
      </c>
      <c r="G3351" s="325">
        <v>344</v>
      </c>
      <c r="H3351" s="325" t="s">
        <v>213</v>
      </c>
      <c r="I3351" s="325" t="s">
        <v>214</v>
      </c>
      <c r="J3351" s="325" t="str">
        <f t="shared" si="104"/>
        <v>CharWirralEthnicityMixedEthnicityMixed</v>
      </c>
      <c r="K3351" s="325" t="s">
        <v>493</v>
      </c>
      <c r="L3351" s="325" t="s">
        <v>495</v>
      </c>
      <c r="M3351" s="325" t="str">
        <f t="shared" si="105"/>
        <v>EthnicityMixed</v>
      </c>
      <c r="N3351" s="325" t="s">
        <v>460</v>
      </c>
      <c r="O3351" s="325" t="s">
        <v>460</v>
      </c>
      <c r="P3351" s="325">
        <v>4</v>
      </c>
      <c r="Q3351" s="325">
        <v>1.8</v>
      </c>
    </row>
    <row r="3352" spans="1:17" x14ac:dyDescent="0.25">
      <c r="A3352" s="325">
        <v>201718</v>
      </c>
      <c r="B3352" s="325" t="s">
        <v>144</v>
      </c>
      <c r="C3352" s="325" t="s">
        <v>123</v>
      </c>
      <c r="D3352" s="325" t="s">
        <v>38</v>
      </c>
      <c r="E3352" s="325" t="s">
        <v>128</v>
      </c>
      <c r="F3352" s="325" t="s">
        <v>129</v>
      </c>
      <c r="G3352" s="325">
        <v>344</v>
      </c>
      <c r="H3352" s="325" t="s">
        <v>213</v>
      </c>
      <c r="I3352" s="325" t="s">
        <v>214</v>
      </c>
      <c r="J3352" s="325" t="str">
        <f t="shared" si="104"/>
        <v>CharWirralEthnicityAsian or Asian BritishEthnicityAsian or Asian British</v>
      </c>
      <c r="K3352" s="325" t="s">
        <v>493</v>
      </c>
      <c r="L3352" s="325" t="s">
        <v>496</v>
      </c>
      <c r="M3352" s="325" t="str">
        <f t="shared" si="105"/>
        <v>EthnicityAsian or Asian British</v>
      </c>
      <c r="N3352" s="325" t="s">
        <v>460</v>
      </c>
      <c r="O3352" s="325" t="s">
        <v>460</v>
      </c>
      <c r="P3352" s="325">
        <v>1</v>
      </c>
      <c r="Q3352" s="325">
        <v>0.5</v>
      </c>
    </row>
    <row r="3353" spans="1:17" x14ac:dyDescent="0.25">
      <c r="A3353" s="325">
        <v>201718</v>
      </c>
      <c r="B3353" s="325" t="s">
        <v>144</v>
      </c>
      <c r="C3353" s="325" t="s">
        <v>123</v>
      </c>
      <c r="D3353" s="325" t="s">
        <v>38</v>
      </c>
      <c r="E3353" s="325" t="s">
        <v>128</v>
      </c>
      <c r="F3353" s="325" t="s">
        <v>129</v>
      </c>
      <c r="G3353" s="325">
        <v>344</v>
      </c>
      <c r="H3353" s="325" t="s">
        <v>213</v>
      </c>
      <c r="I3353" s="325" t="s">
        <v>214</v>
      </c>
      <c r="J3353" s="325" t="str">
        <f t="shared" si="104"/>
        <v>CharWirralEthnicityBlack or Black BritishEthnicityBlack or Black British</v>
      </c>
      <c r="K3353" s="325" t="s">
        <v>493</v>
      </c>
      <c r="L3353" s="325" t="s">
        <v>497</v>
      </c>
      <c r="M3353" s="325" t="str">
        <f t="shared" si="105"/>
        <v>EthnicityBlack or Black British</v>
      </c>
      <c r="N3353" s="325" t="s">
        <v>460</v>
      </c>
      <c r="O3353" s="325" t="s">
        <v>460</v>
      </c>
      <c r="P3353" s="325">
        <v>8</v>
      </c>
      <c r="Q3353" s="325">
        <v>3.6</v>
      </c>
    </row>
    <row r="3354" spans="1:17" x14ac:dyDescent="0.25">
      <c r="A3354" s="325">
        <v>201718</v>
      </c>
      <c r="B3354" s="325" t="s">
        <v>144</v>
      </c>
      <c r="C3354" s="325" t="s">
        <v>123</v>
      </c>
      <c r="D3354" s="325" t="s">
        <v>38</v>
      </c>
      <c r="E3354" s="325" t="s">
        <v>128</v>
      </c>
      <c r="F3354" s="325" t="s">
        <v>129</v>
      </c>
      <c r="G3354" s="325">
        <v>344</v>
      </c>
      <c r="H3354" s="325" t="s">
        <v>213</v>
      </c>
      <c r="I3354" s="325" t="s">
        <v>214</v>
      </c>
      <c r="J3354" s="325" t="str">
        <f t="shared" si="104"/>
        <v>CharWirralEthnicityAny other ethnic groupEthnicityAny other ethnic group</v>
      </c>
      <c r="K3354" s="325" t="s">
        <v>493</v>
      </c>
      <c r="L3354" s="325" t="s">
        <v>498</v>
      </c>
      <c r="M3354" s="325" t="str">
        <f t="shared" si="105"/>
        <v>EthnicityAny other ethnic group</v>
      </c>
      <c r="N3354" s="325" t="s">
        <v>460</v>
      </c>
      <c r="O3354" s="325" t="s">
        <v>460</v>
      </c>
      <c r="P3354" s="325">
        <v>0</v>
      </c>
      <c r="Q3354" s="325">
        <v>0</v>
      </c>
    </row>
    <row r="3355" spans="1:17" x14ac:dyDescent="0.25">
      <c r="A3355" s="325">
        <v>201718</v>
      </c>
      <c r="B3355" s="325" t="s">
        <v>144</v>
      </c>
      <c r="C3355" s="325" t="s">
        <v>123</v>
      </c>
      <c r="D3355" s="325" t="s">
        <v>38</v>
      </c>
      <c r="E3355" s="325" t="s">
        <v>128</v>
      </c>
      <c r="F3355" s="325" t="s">
        <v>129</v>
      </c>
      <c r="G3355" s="325">
        <v>344</v>
      </c>
      <c r="H3355" s="325" t="s">
        <v>213</v>
      </c>
      <c r="I3355" s="325" t="s">
        <v>214</v>
      </c>
      <c r="J3355" s="325" t="str">
        <f t="shared" si="104"/>
        <v>CharWirralEthnicityRefused or not availableEthnicityRefused or not available</v>
      </c>
      <c r="K3355" s="325" t="s">
        <v>493</v>
      </c>
      <c r="L3355" s="325" t="s">
        <v>499</v>
      </c>
      <c r="M3355" s="325" t="str">
        <f t="shared" si="105"/>
        <v>EthnicityRefused or not available</v>
      </c>
      <c r="N3355" s="325" t="s">
        <v>460</v>
      </c>
      <c r="O3355" s="325" t="s">
        <v>460</v>
      </c>
      <c r="P3355" s="325">
        <v>12</v>
      </c>
      <c r="Q3355" s="325">
        <v>5.4</v>
      </c>
    </row>
    <row r="3356" spans="1:17" x14ac:dyDescent="0.25">
      <c r="A3356" s="325">
        <v>201718</v>
      </c>
      <c r="B3356" s="325" t="s">
        <v>144</v>
      </c>
      <c r="C3356" s="325" t="s">
        <v>123</v>
      </c>
      <c r="D3356" s="325" t="s">
        <v>38</v>
      </c>
      <c r="E3356" s="325" t="s">
        <v>130</v>
      </c>
      <c r="F3356" s="325" t="s">
        <v>131</v>
      </c>
      <c r="G3356" s="325">
        <v>370</v>
      </c>
      <c r="H3356" s="325" t="s">
        <v>215</v>
      </c>
      <c r="I3356" s="325" t="s">
        <v>216</v>
      </c>
      <c r="J3356" s="325" t="str">
        <f t="shared" si="104"/>
        <v>CharBarnsleyEthnicityWhiteEthnicityWhite</v>
      </c>
      <c r="K3356" s="325" t="s">
        <v>493</v>
      </c>
      <c r="L3356" s="325" t="s">
        <v>494</v>
      </c>
      <c r="M3356" s="325" t="str">
        <f t="shared" si="105"/>
        <v>EthnicityWhite</v>
      </c>
      <c r="N3356" s="325" t="s">
        <v>460</v>
      </c>
      <c r="O3356" s="325" t="s">
        <v>460</v>
      </c>
      <c r="P3356" s="325">
        <v>69</v>
      </c>
      <c r="Q3356" s="325">
        <v>47.3</v>
      </c>
    </row>
    <row r="3357" spans="1:17" x14ac:dyDescent="0.25">
      <c r="A3357" s="325">
        <v>201718</v>
      </c>
      <c r="B3357" s="325" t="s">
        <v>144</v>
      </c>
      <c r="C3357" s="325" t="s">
        <v>123</v>
      </c>
      <c r="D3357" s="325" t="s">
        <v>38</v>
      </c>
      <c r="E3357" s="325" t="s">
        <v>130</v>
      </c>
      <c r="F3357" s="325" t="s">
        <v>131</v>
      </c>
      <c r="G3357" s="325">
        <v>370</v>
      </c>
      <c r="H3357" s="325" t="s">
        <v>215</v>
      </c>
      <c r="I3357" s="325" t="s">
        <v>216</v>
      </c>
      <c r="J3357" s="325" t="str">
        <f t="shared" si="104"/>
        <v>CharBarnsleyEthnicityMixedEthnicityMixed</v>
      </c>
      <c r="K3357" s="325" t="s">
        <v>493</v>
      </c>
      <c r="L3357" s="325" t="s">
        <v>495</v>
      </c>
      <c r="M3357" s="325" t="str">
        <f t="shared" si="105"/>
        <v>EthnicityMixed</v>
      </c>
      <c r="N3357" s="325" t="s">
        <v>460</v>
      </c>
      <c r="O3357" s="325" t="s">
        <v>460</v>
      </c>
      <c r="P3357" s="325">
        <v>1</v>
      </c>
      <c r="Q3357" s="325">
        <v>0.7</v>
      </c>
    </row>
    <row r="3358" spans="1:17" x14ac:dyDescent="0.25">
      <c r="A3358" s="325">
        <v>201718</v>
      </c>
      <c r="B3358" s="325" t="s">
        <v>144</v>
      </c>
      <c r="C3358" s="325" t="s">
        <v>123</v>
      </c>
      <c r="D3358" s="325" t="s">
        <v>38</v>
      </c>
      <c r="E3358" s="325" t="s">
        <v>130</v>
      </c>
      <c r="F3358" s="325" t="s">
        <v>131</v>
      </c>
      <c r="G3358" s="325">
        <v>370</v>
      </c>
      <c r="H3358" s="325" t="s">
        <v>215</v>
      </c>
      <c r="I3358" s="325" t="s">
        <v>216</v>
      </c>
      <c r="J3358" s="325" t="str">
        <f t="shared" si="104"/>
        <v>CharBarnsleyEthnicityAsian or Asian BritishEthnicityAsian or Asian British</v>
      </c>
      <c r="K3358" s="325" t="s">
        <v>493</v>
      </c>
      <c r="L3358" s="325" t="s">
        <v>496</v>
      </c>
      <c r="M3358" s="325" t="str">
        <f t="shared" si="105"/>
        <v>EthnicityAsian or Asian British</v>
      </c>
      <c r="N3358" s="325" t="s">
        <v>460</v>
      </c>
      <c r="O3358" s="325" t="s">
        <v>460</v>
      </c>
      <c r="P3358" s="325">
        <v>2</v>
      </c>
      <c r="Q3358" s="325">
        <v>1.4</v>
      </c>
    </row>
    <row r="3359" spans="1:17" x14ac:dyDescent="0.25">
      <c r="A3359" s="325">
        <v>201718</v>
      </c>
      <c r="B3359" s="325" t="s">
        <v>144</v>
      </c>
      <c r="C3359" s="325" t="s">
        <v>123</v>
      </c>
      <c r="D3359" s="325" t="s">
        <v>38</v>
      </c>
      <c r="E3359" s="325" t="s">
        <v>130</v>
      </c>
      <c r="F3359" s="325" t="s">
        <v>131</v>
      </c>
      <c r="G3359" s="325">
        <v>370</v>
      </c>
      <c r="H3359" s="325" t="s">
        <v>215</v>
      </c>
      <c r="I3359" s="325" t="s">
        <v>216</v>
      </c>
      <c r="J3359" s="325" t="str">
        <f t="shared" si="104"/>
        <v>CharBarnsleyEthnicityBlack or Black BritishEthnicityBlack or Black British</v>
      </c>
      <c r="K3359" s="325" t="s">
        <v>493</v>
      </c>
      <c r="L3359" s="325" t="s">
        <v>497</v>
      </c>
      <c r="M3359" s="325" t="str">
        <f t="shared" si="105"/>
        <v>EthnicityBlack or Black British</v>
      </c>
      <c r="N3359" s="325" t="s">
        <v>460</v>
      </c>
      <c r="O3359" s="325" t="s">
        <v>460</v>
      </c>
      <c r="P3359" s="325">
        <v>0</v>
      </c>
      <c r="Q3359" s="325">
        <v>0</v>
      </c>
    </row>
    <row r="3360" spans="1:17" x14ac:dyDescent="0.25">
      <c r="A3360" s="325">
        <v>201718</v>
      </c>
      <c r="B3360" s="325" t="s">
        <v>144</v>
      </c>
      <c r="C3360" s="325" t="s">
        <v>123</v>
      </c>
      <c r="D3360" s="325" t="s">
        <v>38</v>
      </c>
      <c r="E3360" s="325" t="s">
        <v>130</v>
      </c>
      <c r="F3360" s="325" t="s">
        <v>131</v>
      </c>
      <c r="G3360" s="325">
        <v>370</v>
      </c>
      <c r="H3360" s="325" t="s">
        <v>215</v>
      </c>
      <c r="I3360" s="325" t="s">
        <v>216</v>
      </c>
      <c r="J3360" s="325" t="str">
        <f t="shared" si="104"/>
        <v>CharBarnsleyEthnicityAny other ethnic groupEthnicityAny other ethnic group</v>
      </c>
      <c r="K3360" s="325" t="s">
        <v>493</v>
      </c>
      <c r="L3360" s="325" t="s">
        <v>498</v>
      </c>
      <c r="M3360" s="325" t="str">
        <f t="shared" si="105"/>
        <v>EthnicityAny other ethnic group</v>
      </c>
      <c r="N3360" s="325" t="s">
        <v>460</v>
      </c>
      <c r="O3360" s="325" t="s">
        <v>460</v>
      </c>
      <c r="P3360" s="325">
        <v>0</v>
      </c>
      <c r="Q3360" s="325">
        <v>0</v>
      </c>
    </row>
    <row r="3361" spans="1:17" x14ac:dyDescent="0.25">
      <c r="A3361" s="325">
        <v>201718</v>
      </c>
      <c r="B3361" s="325" t="s">
        <v>144</v>
      </c>
      <c r="C3361" s="325" t="s">
        <v>123</v>
      </c>
      <c r="D3361" s="325" t="s">
        <v>38</v>
      </c>
      <c r="E3361" s="325" t="s">
        <v>130</v>
      </c>
      <c r="F3361" s="325" t="s">
        <v>131</v>
      </c>
      <c r="G3361" s="325">
        <v>370</v>
      </c>
      <c r="H3361" s="325" t="s">
        <v>215</v>
      </c>
      <c r="I3361" s="325" t="s">
        <v>216</v>
      </c>
      <c r="J3361" s="325" t="str">
        <f t="shared" si="104"/>
        <v>CharBarnsleyEthnicityRefused or not availableEthnicityRefused or not available</v>
      </c>
      <c r="K3361" s="325" t="s">
        <v>493</v>
      </c>
      <c r="L3361" s="325" t="s">
        <v>499</v>
      </c>
      <c r="M3361" s="325" t="str">
        <f t="shared" si="105"/>
        <v>EthnicityRefused or not available</v>
      </c>
      <c r="N3361" s="325" t="s">
        <v>460</v>
      </c>
      <c r="O3361" s="325" t="s">
        <v>460</v>
      </c>
      <c r="P3361" s="325">
        <v>74</v>
      </c>
      <c r="Q3361" s="325">
        <v>50.7</v>
      </c>
    </row>
    <row r="3362" spans="1:17" x14ac:dyDescent="0.25">
      <c r="A3362" s="325">
        <v>201718</v>
      </c>
      <c r="B3362" s="325" t="s">
        <v>144</v>
      </c>
      <c r="C3362" s="325" t="s">
        <v>123</v>
      </c>
      <c r="D3362" s="325" t="s">
        <v>38</v>
      </c>
      <c r="E3362" s="325" t="s">
        <v>130</v>
      </c>
      <c r="F3362" s="325" t="s">
        <v>131</v>
      </c>
      <c r="G3362" s="325">
        <v>380</v>
      </c>
      <c r="H3362" s="325" t="s">
        <v>217</v>
      </c>
      <c r="I3362" s="325" t="s">
        <v>218</v>
      </c>
      <c r="J3362" s="325" t="str">
        <f t="shared" si="104"/>
        <v>CharBradfordEthnicityWhiteEthnicityWhite</v>
      </c>
      <c r="K3362" s="325" t="s">
        <v>493</v>
      </c>
      <c r="L3362" s="325" t="s">
        <v>494</v>
      </c>
      <c r="M3362" s="325" t="str">
        <f t="shared" si="105"/>
        <v>EthnicityWhite</v>
      </c>
      <c r="N3362" s="325" t="s">
        <v>460</v>
      </c>
      <c r="O3362" s="325" t="s">
        <v>460</v>
      </c>
      <c r="P3362" s="325">
        <v>228</v>
      </c>
      <c r="Q3362" s="325">
        <v>55.7</v>
      </c>
    </row>
    <row r="3363" spans="1:17" x14ac:dyDescent="0.25">
      <c r="A3363" s="325">
        <v>201718</v>
      </c>
      <c r="B3363" s="325" t="s">
        <v>144</v>
      </c>
      <c r="C3363" s="325" t="s">
        <v>123</v>
      </c>
      <c r="D3363" s="325" t="s">
        <v>38</v>
      </c>
      <c r="E3363" s="325" t="s">
        <v>130</v>
      </c>
      <c r="F3363" s="325" t="s">
        <v>131</v>
      </c>
      <c r="G3363" s="325">
        <v>380</v>
      </c>
      <c r="H3363" s="325" t="s">
        <v>217</v>
      </c>
      <c r="I3363" s="325" t="s">
        <v>218</v>
      </c>
      <c r="J3363" s="325" t="str">
        <f t="shared" si="104"/>
        <v>CharBradfordEthnicityMixedEthnicityMixed</v>
      </c>
      <c r="K3363" s="325" t="s">
        <v>493</v>
      </c>
      <c r="L3363" s="325" t="s">
        <v>495</v>
      </c>
      <c r="M3363" s="325" t="str">
        <f t="shared" si="105"/>
        <v>EthnicityMixed</v>
      </c>
      <c r="N3363" s="325" t="s">
        <v>460</v>
      </c>
      <c r="O3363" s="325" t="s">
        <v>460</v>
      </c>
      <c r="P3363" s="325">
        <v>14</v>
      </c>
      <c r="Q3363" s="325">
        <v>3.4</v>
      </c>
    </row>
    <row r="3364" spans="1:17" x14ac:dyDescent="0.25">
      <c r="A3364" s="325">
        <v>201718</v>
      </c>
      <c r="B3364" s="325" t="s">
        <v>144</v>
      </c>
      <c r="C3364" s="325" t="s">
        <v>123</v>
      </c>
      <c r="D3364" s="325" t="s">
        <v>38</v>
      </c>
      <c r="E3364" s="325" t="s">
        <v>130</v>
      </c>
      <c r="F3364" s="325" t="s">
        <v>131</v>
      </c>
      <c r="G3364" s="325">
        <v>380</v>
      </c>
      <c r="H3364" s="325" t="s">
        <v>217</v>
      </c>
      <c r="I3364" s="325" t="s">
        <v>218</v>
      </c>
      <c r="J3364" s="325" t="str">
        <f t="shared" si="104"/>
        <v>CharBradfordEthnicityAsian or Asian BritishEthnicityAsian or Asian British</v>
      </c>
      <c r="K3364" s="325" t="s">
        <v>493</v>
      </c>
      <c r="L3364" s="325" t="s">
        <v>496</v>
      </c>
      <c r="M3364" s="325" t="str">
        <f t="shared" si="105"/>
        <v>EthnicityAsian or Asian British</v>
      </c>
      <c r="N3364" s="325" t="s">
        <v>460</v>
      </c>
      <c r="O3364" s="325" t="s">
        <v>460</v>
      </c>
      <c r="P3364" s="325">
        <v>114</v>
      </c>
      <c r="Q3364" s="325">
        <v>27.9</v>
      </c>
    </row>
    <row r="3365" spans="1:17" x14ac:dyDescent="0.25">
      <c r="A3365" s="325">
        <v>201718</v>
      </c>
      <c r="B3365" s="325" t="s">
        <v>144</v>
      </c>
      <c r="C3365" s="325" t="s">
        <v>123</v>
      </c>
      <c r="D3365" s="325" t="s">
        <v>38</v>
      </c>
      <c r="E3365" s="325" t="s">
        <v>130</v>
      </c>
      <c r="F3365" s="325" t="s">
        <v>131</v>
      </c>
      <c r="G3365" s="325">
        <v>380</v>
      </c>
      <c r="H3365" s="325" t="s">
        <v>217</v>
      </c>
      <c r="I3365" s="325" t="s">
        <v>218</v>
      </c>
      <c r="J3365" s="325" t="str">
        <f t="shared" si="104"/>
        <v>CharBradfordEthnicityBlack or Black BritishEthnicityBlack or Black British</v>
      </c>
      <c r="K3365" s="325" t="s">
        <v>493</v>
      </c>
      <c r="L3365" s="325" t="s">
        <v>497</v>
      </c>
      <c r="M3365" s="325" t="str">
        <f t="shared" si="105"/>
        <v>EthnicityBlack or Black British</v>
      </c>
      <c r="N3365" s="325" t="s">
        <v>460</v>
      </c>
      <c r="O3365" s="325" t="s">
        <v>460</v>
      </c>
      <c r="P3365" s="325">
        <v>17</v>
      </c>
      <c r="Q3365" s="325">
        <v>4.2</v>
      </c>
    </row>
    <row r="3366" spans="1:17" x14ac:dyDescent="0.25">
      <c r="A3366" s="325">
        <v>201718</v>
      </c>
      <c r="B3366" s="325" t="s">
        <v>144</v>
      </c>
      <c r="C3366" s="325" t="s">
        <v>123</v>
      </c>
      <c r="D3366" s="325" t="s">
        <v>38</v>
      </c>
      <c r="E3366" s="325" t="s">
        <v>130</v>
      </c>
      <c r="F3366" s="325" t="s">
        <v>131</v>
      </c>
      <c r="G3366" s="325">
        <v>380</v>
      </c>
      <c r="H3366" s="325" t="s">
        <v>217</v>
      </c>
      <c r="I3366" s="325" t="s">
        <v>218</v>
      </c>
      <c r="J3366" s="325" t="str">
        <f t="shared" si="104"/>
        <v>CharBradfordEthnicityAny other ethnic groupEthnicityAny other ethnic group</v>
      </c>
      <c r="K3366" s="325" t="s">
        <v>493</v>
      </c>
      <c r="L3366" s="325" t="s">
        <v>498</v>
      </c>
      <c r="M3366" s="325" t="str">
        <f t="shared" si="105"/>
        <v>EthnicityAny other ethnic group</v>
      </c>
      <c r="N3366" s="325" t="s">
        <v>460</v>
      </c>
      <c r="O3366" s="325" t="s">
        <v>460</v>
      </c>
      <c r="P3366" s="325">
        <v>4</v>
      </c>
      <c r="Q3366" s="325">
        <v>1</v>
      </c>
    </row>
    <row r="3367" spans="1:17" x14ac:dyDescent="0.25">
      <c r="A3367" s="325">
        <v>201718</v>
      </c>
      <c r="B3367" s="325" t="s">
        <v>144</v>
      </c>
      <c r="C3367" s="325" t="s">
        <v>123</v>
      </c>
      <c r="D3367" s="325" t="s">
        <v>38</v>
      </c>
      <c r="E3367" s="325" t="s">
        <v>130</v>
      </c>
      <c r="F3367" s="325" t="s">
        <v>131</v>
      </c>
      <c r="G3367" s="325">
        <v>380</v>
      </c>
      <c r="H3367" s="325" t="s">
        <v>217</v>
      </c>
      <c r="I3367" s="325" t="s">
        <v>218</v>
      </c>
      <c r="J3367" s="325" t="str">
        <f t="shared" si="104"/>
        <v>CharBradfordEthnicityRefused or not availableEthnicityRefused or not available</v>
      </c>
      <c r="K3367" s="325" t="s">
        <v>493</v>
      </c>
      <c r="L3367" s="325" t="s">
        <v>499</v>
      </c>
      <c r="M3367" s="325" t="str">
        <f t="shared" si="105"/>
        <v>EthnicityRefused or not available</v>
      </c>
      <c r="N3367" s="325" t="s">
        <v>460</v>
      </c>
      <c r="O3367" s="325" t="s">
        <v>460</v>
      </c>
      <c r="P3367" s="325">
        <v>32</v>
      </c>
      <c r="Q3367" s="325">
        <v>7.8</v>
      </c>
    </row>
    <row r="3368" spans="1:17" x14ac:dyDescent="0.25">
      <c r="A3368" s="325">
        <v>201718</v>
      </c>
      <c r="B3368" s="325" t="s">
        <v>144</v>
      </c>
      <c r="C3368" s="325" t="s">
        <v>123</v>
      </c>
      <c r="D3368" s="325" t="s">
        <v>38</v>
      </c>
      <c r="E3368" s="325" t="s">
        <v>130</v>
      </c>
      <c r="F3368" s="325" t="s">
        <v>131</v>
      </c>
      <c r="G3368" s="325">
        <v>381</v>
      </c>
      <c r="H3368" s="325" t="s">
        <v>219</v>
      </c>
      <c r="I3368" s="325" t="s">
        <v>220</v>
      </c>
      <c r="J3368" s="325" t="str">
        <f t="shared" si="104"/>
        <v>CharCalderdaleEthnicityWhiteEthnicityWhite</v>
      </c>
      <c r="K3368" s="325" t="s">
        <v>493</v>
      </c>
      <c r="L3368" s="325" t="s">
        <v>494</v>
      </c>
      <c r="M3368" s="325" t="str">
        <f t="shared" si="105"/>
        <v>EthnicityWhite</v>
      </c>
      <c r="N3368" s="325" t="s">
        <v>460</v>
      </c>
      <c r="O3368" s="325" t="s">
        <v>460</v>
      </c>
      <c r="P3368" s="325">
        <v>120</v>
      </c>
      <c r="Q3368" s="325">
        <v>82.2</v>
      </c>
    </row>
    <row r="3369" spans="1:17" x14ac:dyDescent="0.25">
      <c r="A3369" s="325">
        <v>201718</v>
      </c>
      <c r="B3369" s="325" t="s">
        <v>144</v>
      </c>
      <c r="C3369" s="325" t="s">
        <v>123</v>
      </c>
      <c r="D3369" s="325" t="s">
        <v>38</v>
      </c>
      <c r="E3369" s="325" t="s">
        <v>130</v>
      </c>
      <c r="F3369" s="325" t="s">
        <v>131</v>
      </c>
      <c r="G3369" s="325">
        <v>381</v>
      </c>
      <c r="H3369" s="325" t="s">
        <v>219</v>
      </c>
      <c r="I3369" s="325" t="s">
        <v>220</v>
      </c>
      <c r="J3369" s="325" t="str">
        <f t="shared" si="104"/>
        <v>CharCalderdaleEthnicityMixedEthnicityMixed</v>
      </c>
      <c r="K3369" s="325" t="s">
        <v>493</v>
      </c>
      <c r="L3369" s="325" t="s">
        <v>495</v>
      </c>
      <c r="M3369" s="325" t="str">
        <f t="shared" si="105"/>
        <v>EthnicityMixed</v>
      </c>
      <c r="N3369" s="325" t="s">
        <v>460</v>
      </c>
      <c r="O3369" s="325" t="s">
        <v>460</v>
      </c>
      <c r="P3369" s="325">
        <v>4</v>
      </c>
      <c r="Q3369" s="325">
        <v>2.7</v>
      </c>
    </row>
    <row r="3370" spans="1:17" x14ac:dyDescent="0.25">
      <c r="A3370" s="325">
        <v>201718</v>
      </c>
      <c r="B3370" s="325" t="s">
        <v>144</v>
      </c>
      <c r="C3370" s="325" t="s">
        <v>123</v>
      </c>
      <c r="D3370" s="325" t="s">
        <v>38</v>
      </c>
      <c r="E3370" s="325" t="s">
        <v>130</v>
      </c>
      <c r="F3370" s="325" t="s">
        <v>131</v>
      </c>
      <c r="G3370" s="325">
        <v>381</v>
      </c>
      <c r="H3370" s="325" t="s">
        <v>219</v>
      </c>
      <c r="I3370" s="325" t="s">
        <v>220</v>
      </c>
      <c r="J3370" s="325" t="str">
        <f t="shared" si="104"/>
        <v>CharCalderdaleEthnicityAsian or Asian BritishEthnicityAsian or Asian British</v>
      </c>
      <c r="K3370" s="325" t="s">
        <v>493</v>
      </c>
      <c r="L3370" s="325" t="s">
        <v>496</v>
      </c>
      <c r="M3370" s="325" t="str">
        <f t="shared" si="105"/>
        <v>EthnicityAsian or Asian British</v>
      </c>
      <c r="N3370" s="325" t="s">
        <v>460</v>
      </c>
      <c r="O3370" s="325" t="s">
        <v>460</v>
      </c>
      <c r="P3370" s="325">
        <v>7</v>
      </c>
      <c r="Q3370" s="325">
        <v>4.8</v>
      </c>
    </row>
    <row r="3371" spans="1:17" x14ac:dyDescent="0.25">
      <c r="A3371" s="325">
        <v>201718</v>
      </c>
      <c r="B3371" s="325" t="s">
        <v>144</v>
      </c>
      <c r="C3371" s="325" t="s">
        <v>123</v>
      </c>
      <c r="D3371" s="325" t="s">
        <v>38</v>
      </c>
      <c r="E3371" s="325" t="s">
        <v>130</v>
      </c>
      <c r="F3371" s="325" t="s">
        <v>131</v>
      </c>
      <c r="G3371" s="325">
        <v>381</v>
      </c>
      <c r="H3371" s="325" t="s">
        <v>219</v>
      </c>
      <c r="I3371" s="325" t="s">
        <v>220</v>
      </c>
      <c r="J3371" s="325" t="str">
        <f t="shared" si="104"/>
        <v>CharCalderdaleEthnicityBlack or Black BritishEthnicityBlack or Black British</v>
      </c>
      <c r="K3371" s="325" t="s">
        <v>493</v>
      </c>
      <c r="L3371" s="325" t="s">
        <v>497</v>
      </c>
      <c r="M3371" s="325" t="str">
        <f t="shared" si="105"/>
        <v>EthnicityBlack or Black British</v>
      </c>
      <c r="N3371" s="325" t="s">
        <v>460</v>
      </c>
      <c r="O3371" s="325" t="s">
        <v>460</v>
      </c>
      <c r="P3371" s="325">
        <v>5</v>
      </c>
      <c r="Q3371" s="325">
        <v>3.4</v>
      </c>
    </row>
    <row r="3372" spans="1:17" x14ac:dyDescent="0.25">
      <c r="A3372" s="325">
        <v>201718</v>
      </c>
      <c r="B3372" s="325" t="s">
        <v>144</v>
      </c>
      <c r="C3372" s="325" t="s">
        <v>123</v>
      </c>
      <c r="D3372" s="325" t="s">
        <v>38</v>
      </c>
      <c r="E3372" s="325" t="s">
        <v>130</v>
      </c>
      <c r="F3372" s="325" t="s">
        <v>131</v>
      </c>
      <c r="G3372" s="325">
        <v>381</v>
      </c>
      <c r="H3372" s="325" t="s">
        <v>219</v>
      </c>
      <c r="I3372" s="325" t="s">
        <v>220</v>
      </c>
      <c r="J3372" s="325" t="str">
        <f t="shared" si="104"/>
        <v>CharCalderdaleEthnicityAny other ethnic groupEthnicityAny other ethnic group</v>
      </c>
      <c r="K3372" s="325" t="s">
        <v>493</v>
      </c>
      <c r="L3372" s="325" t="s">
        <v>498</v>
      </c>
      <c r="M3372" s="325" t="str">
        <f t="shared" si="105"/>
        <v>EthnicityAny other ethnic group</v>
      </c>
      <c r="N3372" s="325" t="s">
        <v>460</v>
      </c>
      <c r="O3372" s="325" t="s">
        <v>460</v>
      </c>
      <c r="P3372" s="325">
        <v>1</v>
      </c>
      <c r="Q3372" s="325">
        <v>0.7</v>
      </c>
    </row>
    <row r="3373" spans="1:17" x14ac:dyDescent="0.25">
      <c r="A3373" s="325">
        <v>201718</v>
      </c>
      <c r="B3373" s="325" t="s">
        <v>144</v>
      </c>
      <c r="C3373" s="325" t="s">
        <v>123</v>
      </c>
      <c r="D3373" s="325" t="s">
        <v>38</v>
      </c>
      <c r="E3373" s="325" t="s">
        <v>130</v>
      </c>
      <c r="F3373" s="325" t="s">
        <v>131</v>
      </c>
      <c r="G3373" s="325">
        <v>381</v>
      </c>
      <c r="H3373" s="325" t="s">
        <v>219</v>
      </c>
      <c r="I3373" s="325" t="s">
        <v>220</v>
      </c>
      <c r="J3373" s="325" t="str">
        <f t="shared" si="104"/>
        <v>CharCalderdaleEthnicityRefused or not availableEthnicityRefused or not available</v>
      </c>
      <c r="K3373" s="325" t="s">
        <v>493</v>
      </c>
      <c r="L3373" s="325" t="s">
        <v>499</v>
      </c>
      <c r="M3373" s="325" t="str">
        <f t="shared" si="105"/>
        <v>EthnicityRefused or not available</v>
      </c>
      <c r="N3373" s="325" t="s">
        <v>460</v>
      </c>
      <c r="O3373" s="325" t="s">
        <v>460</v>
      </c>
      <c r="P3373" s="325">
        <v>9</v>
      </c>
      <c r="Q3373" s="325">
        <v>6.2</v>
      </c>
    </row>
    <row r="3374" spans="1:17" x14ac:dyDescent="0.25">
      <c r="A3374" s="325">
        <v>201718</v>
      </c>
      <c r="B3374" s="325" t="s">
        <v>144</v>
      </c>
      <c r="C3374" s="325" t="s">
        <v>123</v>
      </c>
      <c r="D3374" s="325" t="s">
        <v>38</v>
      </c>
      <c r="E3374" s="325" t="s">
        <v>130</v>
      </c>
      <c r="F3374" s="325" t="s">
        <v>131</v>
      </c>
      <c r="G3374" s="325">
        <v>371</v>
      </c>
      <c r="H3374" s="325" t="s">
        <v>221</v>
      </c>
      <c r="I3374" s="325" t="s">
        <v>222</v>
      </c>
      <c r="J3374" s="325" t="str">
        <f t="shared" si="104"/>
        <v>CharDoncasterEthnicityWhiteEthnicityWhite</v>
      </c>
      <c r="K3374" s="325" t="s">
        <v>493</v>
      </c>
      <c r="L3374" s="325" t="s">
        <v>494</v>
      </c>
      <c r="M3374" s="325" t="str">
        <f t="shared" si="105"/>
        <v>EthnicityWhite</v>
      </c>
      <c r="N3374" s="325" t="s">
        <v>460</v>
      </c>
      <c r="O3374" s="325" t="s">
        <v>460</v>
      </c>
      <c r="P3374" s="325">
        <v>153</v>
      </c>
      <c r="Q3374" s="325">
        <v>73.2</v>
      </c>
    </row>
    <row r="3375" spans="1:17" x14ac:dyDescent="0.25">
      <c r="A3375" s="325">
        <v>201718</v>
      </c>
      <c r="B3375" s="325" t="s">
        <v>144</v>
      </c>
      <c r="C3375" s="325" t="s">
        <v>123</v>
      </c>
      <c r="D3375" s="325" t="s">
        <v>38</v>
      </c>
      <c r="E3375" s="325" t="s">
        <v>130</v>
      </c>
      <c r="F3375" s="325" t="s">
        <v>131</v>
      </c>
      <c r="G3375" s="325">
        <v>371</v>
      </c>
      <c r="H3375" s="325" t="s">
        <v>221</v>
      </c>
      <c r="I3375" s="325" t="s">
        <v>222</v>
      </c>
      <c r="J3375" s="325" t="str">
        <f t="shared" si="104"/>
        <v>CharDoncasterEthnicityMixedEthnicityMixed</v>
      </c>
      <c r="K3375" s="325" t="s">
        <v>493</v>
      </c>
      <c r="L3375" s="325" t="s">
        <v>495</v>
      </c>
      <c r="M3375" s="325" t="str">
        <f t="shared" si="105"/>
        <v>EthnicityMixed</v>
      </c>
      <c r="N3375" s="325" t="s">
        <v>460</v>
      </c>
      <c r="O3375" s="325" t="s">
        <v>460</v>
      </c>
      <c r="P3375" s="325">
        <v>5</v>
      </c>
      <c r="Q3375" s="325">
        <v>2.4</v>
      </c>
    </row>
    <row r="3376" spans="1:17" x14ac:dyDescent="0.25">
      <c r="A3376" s="325">
        <v>201718</v>
      </c>
      <c r="B3376" s="325" t="s">
        <v>144</v>
      </c>
      <c r="C3376" s="325" t="s">
        <v>123</v>
      </c>
      <c r="D3376" s="325" t="s">
        <v>38</v>
      </c>
      <c r="E3376" s="325" t="s">
        <v>130</v>
      </c>
      <c r="F3376" s="325" t="s">
        <v>131</v>
      </c>
      <c r="G3376" s="325">
        <v>371</v>
      </c>
      <c r="H3376" s="325" t="s">
        <v>221</v>
      </c>
      <c r="I3376" s="325" t="s">
        <v>222</v>
      </c>
      <c r="J3376" s="325" t="str">
        <f t="shared" si="104"/>
        <v>CharDoncasterEthnicityAsian or Asian BritishEthnicityAsian or Asian British</v>
      </c>
      <c r="K3376" s="325" t="s">
        <v>493</v>
      </c>
      <c r="L3376" s="325" t="s">
        <v>496</v>
      </c>
      <c r="M3376" s="325" t="str">
        <f t="shared" si="105"/>
        <v>EthnicityAsian or Asian British</v>
      </c>
      <c r="N3376" s="325" t="s">
        <v>460</v>
      </c>
      <c r="O3376" s="325" t="s">
        <v>460</v>
      </c>
      <c r="P3376" s="325">
        <v>4</v>
      </c>
      <c r="Q3376" s="325">
        <v>1.9</v>
      </c>
    </row>
    <row r="3377" spans="1:17" x14ac:dyDescent="0.25">
      <c r="A3377" s="325">
        <v>201718</v>
      </c>
      <c r="B3377" s="325" t="s">
        <v>144</v>
      </c>
      <c r="C3377" s="325" t="s">
        <v>123</v>
      </c>
      <c r="D3377" s="325" t="s">
        <v>38</v>
      </c>
      <c r="E3377" s="325" t="s">
        <v>130</v>
      </c>
      <c r="F3377" s="325" t="s">
        <v>131</v>
      </c>
      <c r="G3377" s="325">
        <v>371</v>
      </c>
      <c r="H3377" s="325" t="s">
        <v>221</v>
      </c>
      <c r="I3377" s="325" t="s">
        <v>222</v>
      </c>
      <c r="J3377" s="325" t="str">
        <f t="shared" si="104"/>
        <v>CharDoncasterEthnicityBlack or Black BritishEthnicityBlack or Black British</v>
      </c>
      <c r="K3377" s="325" t="s">
        <v>493</v>
      </c>
      <c r="L3377" s="325" t="s">
        <v>497</v>
      </c>
      <c r="M3377" s="325" t="str">
        <f t="shared" si="105"/>
        <v>EthnicityBlack or Black British</v>
      </c>
      <c r="N3377" s="325" t="s">
        <v>460</v>
      </c>
      <c r="O3377" s="325" t="s">
        <v>460</v>
      </c>
      <c r="P3377" s="325">
        <v>6</v>
      </c>
      <c r="Q3377" s="325">
        <v>2.9</v>
      </c>
    </row>
    <row r="3378" spans="1:17" x14ac:dyDescent="0.25">
      <c r="A3378" s="325">
        <v>201718</v>
      </c>
      <c r="B3378" s="325" t="s">
        <v>144</v>
      </c>
      <c r="C3378" s="325" t="s">
        <v>123</v>
      </c>
      <c r="D3378" s="325" t="s">
        <v>38</v>
      </c>
      <c r="E3378" s="325" t="s">
        <v>130</v>
      </c>
      <c r="F3378" s="325" t="s">
        <v>131</v>
      </c>
      <c r="G3378" s="325">
        <v>371</v>
      </c>
      <c r="H3378" s="325" t="s">
        <v>221</v>
      </c>
      <c r="I3378" s="325" t="s">
        <v>222</v>
      </c>
      <c r="J3378" s="325" t="str">
        <f t="shared" si="104"/>
        <v>CharDoncasterEthnicityAny other ethnic groupEthnicityAny other ethnic group</v>
      </c>
      <c r="K3378" s="325" t="s">
        <v>493</v>
      </c>
      <c r="L3378" s="325" t="s">
        <v>498</v>
      </c>
      <c r="M3378" s="325" t="str">
        <f t="shared" si="105"/>
        <v>EthnicityAny other ethnic group</v>
      </c>
      <c r="N3378" s="325" t="s">
        <v>460</v>
      </c>
      <c r="O3378" s="325" t="s">
        <v>460</v>
      </c>
      <c r="P3378" s="325">
        <v>1</v>
      </c>
      <c r="Q3378" s="325">
        <v>0.5</v>
      </c>
    </row>
    <row r="3379" spans="1:17" x14ac:dyDescent="0.25">
      <c r="A3379" s="325">
        <v>201718</v>
      </c>
      <c r="B3379" s="325" t="s">
        <v>144</v>
      </c>
      <c r="C3379" s="325" t="s">
        <v>123</v>
      </c>
      <c r="D3379" s="325" t="s">
        <v>38</v>
      </c>
      <c r="E3379" s="325" t="s">
        <v>130</v>
      </c>
      <c r="F3379" s="325" t="s">
        <v>131</v>
      </c>
      <c r="G3379" s="325">
        <v>371</v>
      </c>
      <c r="H3379" s="325" t="s">
        <v>221</v>
      </c>
      <c r="I3379" s="325" t="s">
        <v>222</v>
      </c>
      <c r="J3379" s="325" t="str">
        <f t="shared" si="104"/>
        <v>CharDoncasterEthnicityRefused or not availableEthnicityRefused or not available</v>
      </c>
      <c r="K3379" s="325" t="s">
        <v>493</v>
      </c>
      <c r="L3379" s="325" t="s">
        <v>499</v>
      </c>
      <c r="M3379" s="325" t="str">
        <f t="shared" si="105"/>
        <v>EthnicityRefused or not available</v>
      </c>
      <c r="N3379" s="325" t="s">
        <v>460</v>
      </c>
      <c r="O3379" s="325" t="s">
        <v>460</v>
      </c>
      <c r="P3379" s="325">
        <v>40</v>
      </c>
      <c r="Q3379" s="325">
        <v>19.100000000000001</v>
      </c>
    </row>
    <row r="3380" spans="1:17" x14ac:dyDescent="0.25">
      <c r="A3380" s="325">
        <v>201718</v>
      </c>
      <c r="B3380" s="325" t="s">
        <v>144</v>
      </c>
      <c r="C3380" s="325" t="s">
        <v>123</v>
      </c>
      <c r="D3380" s="325" t="s">
        <v>38</v>
      </c>
      <c r="E3380" s="325" t="s">
        <v>130</v>
      </c>
      <c r="F3380" s="325" t="s">
        <v>131</v>
      </c>
      <c r="G3380" s="325">
        <v>811</v>
      </c>
      <c r="H3380" s="325" t="s">
        <v>223</v>
      </c>
      <c r="I3380" s="325" t="s">
        <v>224</v>
      </c>
      <c r="J3380" s="325" t="str">
        <f t="shared" si="104"/>
        <v>CharEast Riding of YorkshireEthnicityWhiteEthnicityWhite</v>
      </c>
      <c r="K3380" s="325" t="s">
        <v>493</v>
      </c>
      <c r="L3380" s="325" t="s">
        <v>494</v>
      </c>
      <c r="M3380" s="325" t="str">
        <f t="shared" si="105"/>
        <v>EthnicityWhite</v>
      </c>
      <c r="N3380" s="325" t="s">
        <v>460</v>
      </c>
      <c r="O3380" s="325" t="s">
        <v>460</v>
      </c>
      <c r="P3380" s="325">
        <v>122</v>
      </c>
      <c r="Q3380" s="325">
        <v>77.7</v>
      </c>
    </row>
    <row r="3381" spans="1:17" x14ac:dyDescent="0.25">
      <c r="A3381" s="325">
        <v>201718</v>
      </c>
      <c r="B3381" s="325" t="s">
        <v>144</v>
      </c>
      <c r="C3381" s="325" t="s">
        <v>123</v>
      </c>
      <c r="D3381" s="325" t="s">
        <v>38</v>
      </c>
      <c r="E3381" s="325" t="s">
        <v>130</v>
      </c>
      <c r="F3381" s="325" t="s">
        <v>131</v>
      </c>
      <c r="G3381" s="325">
        <v>811</v>
      </c>
      <c r="H3381" s="325" t="s">
        <v>223</v>
      </c>
      <c r="I3381" s="325" t="s">
        <v>224</v>
      </c>
      <c r="J3381" s="325" t="str">
        <f t="shared" si="104"/>
        <v>CharEast Riding of YorkshireEthnicityMixedEthnicityMixed</v>
      </c>
      <c r="K3381" s="325" t="s">
        <v>493</v>
      </c>
      <c r="L3381" s="325" t="s">
        <v>495</v>
      </c>
      <c r="M3381" s="325" t="str">
        <f t="shared" si="105"/>
        <v>EthnicityMixed</v>
      </c>
      <c r="N3381" s="325" t="s">
        <v>460</v>
      </c>
      <c r="O3381" s="325" t="s">
        <v>460</v>
      </c>
      <c r="P3381" s="325">
        <v>2</v>
      </c>
      <c r="Q3381" s="325">
        <v>1.3</v>
      </c>
    </row>
    <row r="3382" spans="1:17" x14ac:dyDescent="0.25">
      <c r="A3382" s="325">
        <v>201718</v>
      </c>
      <c r="B3382" s="325" t="s">
        <v>144</v>
      </c>
      <c r="C3382" s="325" t="s">
        <v>123</v>
      </c>
      <c r="D3382" s="325" t="s">
        <v>38</v>
      </c>
      <c r="E3382" s="325" t="s">
        <v>130</v>
      </c>
      <c r="F3382" s="325" t="s">
        <v>131</v>
      </c>
      <c r="G3382" s="325">
        <v>811</v>
      </c>
      <c r="H3382" s="325" t="s">
        <v>223</v>
      </c>
      <c r="I3382" s="325" t="s">
        <v>224</v>
      </c>
      <c r="J3382" s="325" t="str">
        <f t="shared" si="104"/>
        <v>CharEast Riding of YorkshireEthnicityAsian or Asian BritishEthnicityAsian or Asian British</v>
      </c>
      <c r="K3382" s="325" t="s">
        <v>493</v>
      </c>
      <c r="L3382" s="325" t="s">
        <v>496</v>
      </c>
      <c r="M3382" s="325" t="str">
        <f t="shared" si="105"/>
        <v>EthnicityAsian or Asian British</v>
      </c>
      <c r="N3382" s="325" t="s">
        <v>460</v>
      </c>
      <c r="O3382" s="325" t="s">
        <v>460</v>
      </c>
      <c r="P3382" s="325">
        <v>0</v>
      </c>
      <c r="Q3382" s="325">
        <v>0</v>
      </c>
    </row>
    <row r="3383" spans="1:17" x14ac:dyDescent="0.25">
      <c r="A3383" s="325">
        <v>201718</v>
      </c>
      <c r="B3383" s="325" t="s">
        <v>144</v>
      </c>
      <c r="C3383" s="325" t="s">
        <v>123</v>
      </c>
      <c r="D3383" s="325" t="s">
        <v>38</v>
      </c>
      <c r="E3383" s="325" t="s">
        <v>130</v>
      </c>
      <c r="F3383" s="325" t="s">
        <v>131</v>
      </c>
      <c r="G3383" s="325">
        <v>811</v>
      </c>
      <c r="H3383" s="325" t="s">
        <v>223</v>
      </c>
      <c r="I3383" s="325" t="s">
        <v>224</v>
      </c>
      <c r="J3383" s="325" t="str">
        <f t="shared" si="104"/>
        <v>CharEast Riding of YorkshireEthnicityBlack or Black BritishEthnicityBlack or Black British</v>
      </c>
      <c r="K3383" s="325" t="s">
        <v>493</v>
      </c>
      <c r="L3383" s="325" t="s">
        <v>497</v>
      </c>
      <c r="M3383" s="325" t="str">
        <f t="shared" si="105"/>
        <v>EthnicityBlack or Black British</v>
      </c>
      <c r="N3383" s="325" t="s">
        <v>460</v>
      </c>
      <c r="O3383" s="325" t="s">
        <v>460</v>
      </c>
      <c r="P3383" s="325">
        <v>1</v>
      </c>
      <c r="Q3383" s="325">
        <v>0.6</v>
      </c>
    </row>
    <row r="3384" spans="1:17" x14ac:dyDescent="0.25">
      <c r="A3384" s="325">
        <v>201718</v>
      </c>
      <c r="B3384" s="325" t="s">
        <v>144</v>
      </c>
      <c r="C3384" s="325" t="s">
        <v>123</v>
      </c>
      <c r="D3384" s="325" t="s">
        <v>38</v>
      </c>
      <c r="E3384" s="325" t="s">
        <v>130</v>
      </c>
      <c r="F3384" s="325" t="s">
        <v>131</v>
      </c>
      <c r="G3384" s="325">
        <v>811</v>
      </c>
      <c r="H3384" s="325" t="s">
        <v>223</v>
      </c>
      <c r="I3384" s="325" t="s">
        <v>224</v>
      </c>
      <c r="J3384" s="325" t="str">
        <f t="shared" si="104"/>
        <v>CharEast Riding of YorkshireEthnicityAny other ethnic groupEthnicityAny other ethnic group</v>
      </c>
      <c r="K3384" s="325" t="s">
        <v>493</v>
      </c>
      <c r="L3384" s="325" t="s">
        <v>498</v>
      </c>
      <c r="M3384" s="325" t="str">
        <f t="shared" si="105"/>
        <v>EthnicityAny other ethnic group</v>
      </c>
      <c r="N3384" s="325" t="s">
        <v>460</v>
      </c>
      <c r="O3384" s="325" t="s">
        <v>460</v>
      </c>
      <c r="P3384" s="325">
        <v>1</v>
      </c>
      <c r="Q3384" s="325">
        <v>0.6</v>
      </c>
    </row>
    <row r="3385" spans="1:17" x14ac:dyDescent="0.25">
      <c r="A3385" s="325">
        <v>201718</v>
      </c>
      <c r="B3385" s="325" t="s">
        <v>144</v>
      </c>
      <c r="C3385" s="325" t="s">
        <v>123</v>
      </c>
      <c r="D3385" s="325" t="s">
        <v>38</v>
      </c>
      <c r="E3385" s="325" t="s">
        <v>130</v>
      </c>
      <c r="F3385" s="325" t="s">
        <v>131</v>
      </c>
      <c r="G3385" s="325">
        <v>811</v>
      </c>
      <c r="H3385" s="325" t="s">
        <v>223</v>
      </c>
      <c r="I3385" s="325" t="s">
        <v>224</v>
      </c>
      <c r="J3385" s="325" t="str">
        <f t="shared" si="104"/>
        <v>CharEast Riding of YorkshireEthnicityRefused or not availableEthnicityRefused or not available</v>
      </c>
      <c r="K3385" s="325" t="s">
        <v>493</v>
      </c>
      <c r="L3385" s="325" t="s">
        <v>499</v>
      </c>
      <c r="M3385" s="325" t="str">
        <f t="shared" si="105"/>
        <v>EthnicityRefused or not available</v>
      </c>
      <c r="N3385" s="325" t="s">
        <v>460</v>
      </c>
      <c r="O3385" s="325" t="s">
        <v>460</v>
      </c>
      <c r="P3385" s="325">
        <v>31</v>
      </c>
      <c r="Q3385" s="325">
        <v>19.7</v>
      </c>
    </row>
    <row r="3386" spans="1:17" x14ac:dyDescent="0.25">
      <c r="A3386" s="325">
        <v>201718</v>
      </c>
      <c r="B3386" s="325" t="s">
        <v>144</v>
      </c>
      <c r="C3386" s="325" t="s">
        <v>123</v>
      </c>
      <c r="D3386" s="325" t="s">
        <v>38</v>
      </c>
      <c r="E3386" s="325" t="s">
        <v>130</v>
      </c>
      <c r="F3386" s="325" t="s">
        <v>131</v>
      </c>
      <c r="G3386" s="325">
        <v>810</v>
      </c>
      <c r="H3386" s="325" t="s">
        <v>225</v>
      </c>
      <c r="I3386" s="325" t="s">
        <v>226</v>
      </c>
      <c r="J3386" s="325" t="str">
        <f t="shared" si="104"/>
        <v>CharKingston Upon Hull City ofEthnicityWhiteEthnicityWhite</v>
      </c>
      <c r="K3386" s="325" t="s">
        <v>493</v>
      </c>
      <c r="L3386" s="325" t="s">
        <v>494</v>
      </c>
      <c r="M3386" s="325" t="str">
        <f t="shared" si="105"/>
        <v>EthnicityWhite</v>
      </c>
      <c r="N3386" s="325" t="s">
        <v>460</v>
      </c>
      <c r="O3386" s="325" t="s">
        <v>460</v>
      </c>
      <c r="P3386" s="325">
        <v>0</v>
      </c>
      <c r="Q3386" s="325">
        <v>0</v>
      </c>
    </row>
    <row r="3387" spans="1:17" x14ac:dyDescent="0.25">
      <c r="A3387" s="325">
        <v>201718</v>
      </c>
      <c r="B3387" s="325" t="s">
        <v>144</v>
      </c>
      <c r="C3387" s="325" t="s">
        <v>123</v>
      </c>
      <c r="D3387" s="325" t="s">
        <v>38</v>
      </c>
      <c r="E3387" s="325" t="s">
        <v>130</v>
      </c>
      <c r="F3387" s="325" t="s">
        <v>131</v>
      </c>
      <c r="G3387" s="325">
        <v>810</v>
      </c>
      <c r="H3387" s="325" t="s">
        <v>225</v>
      </c>
      <c r="I3387" s="325" t="s">
        <v>226</v>
      </c>
      <c r="J3387" s="325" t="str">
        <f t="shared" si="104"/>
        <v>CharKingston Upon Hull City ofEthnicityMixedEthnicityMixed</v>
      </c>
      <c r="K3387" s="325" t="s">
        <v>493</v>
      </c>
      <c r="L3387" s="325" t="s">
        <v>495</v>
      </c>
      <c r="M3387" s="325" t="str">
        <f t="shared" si="105"/>
        <v>EthnicityMixed</v>
      </c>
      <c r="N3387" s="325" t="s">
        <v>460</v>
      </c>
      <c r="O3387" s="325" t="s">
        <v>460</v>
      </c>
      <c r="P3387" s="325">
        <v>0</v>
      </c>
      <c r="Q3387" s="325">
        <v>0</v>
      </c>
    </row>
    <row r="3388" spans="1:17" x14ac:dyDescent="0.25">
      <c r="A3388" s="325">
        <v>201718</v>
      </c>
      <c r="B3388" s="325" t="s">
        <v>144</v>
      </c>
      <c r="C3388" s="325" t="s">
        <v>123</v>
      </c>
      <c r="D3388" s="325" t="s">
        <v>38</v>
      </c>
      <c r="E3388" s="325" t="s">
        <v>130</v>
      </c>
      <c r="F3388" s="325" t="s">
        <v>131</v>
      </c>
      <c r="G3388" s="325">
        <v>810</v>
      </c>
      <c r="H3388" s="325" t="s">
        <v>225</v>
      </c>
      <c r="I3388" s="325" t="s">
        <v>226</v>
      </c>
      <c r="J3388" s="325" t="str">
        <f t="shared" si="104"/>
        <v>CharKingston Upon Hull City ofEthnicityAsian or Asian BritishEthnicityAsian or Asian British</v>
      </c>
      <c r="K3388" s="325" t="s">
        <v>493</v>
      </c>
      <c r="L3388" s="325" t="s">
        <v>496</v>
      </c>
      <c r="M3388" s="325" t="str">
        <f t="shared" si="105"/>
        <v>EthnicityAsian or Asian British</v>
      </c>
      <c r="N3388" s="325" t="s">
        <v>460</v>
      </c>
      <c r="O3388" s="325" t="s">
        <v>460</v>
      </c>
      <c r="P3388" s="325">
        <v>0</v>
      </c>
      <c r="Q3388" s="325">
        <v>0</v>
      </c>
    </row>
    <row r="3389" spans="1:17" x14ac:dyDescent="0.25">
      <c r="A3389" s="325">
        <v>201718</v>
      </c>
      <c r="B3389" s="325" t="s">
        <v>144</v>
      </c>
      <c r="C3389" s="325" t="s">
        <v>123</v>
      </c>
      <c r="D3389" s="325" t="s">
        <v>38</v>
      </c>
      <c r="E3389" s="325" t="s">
        <v>130</v>
      </c>
      <c r="F3389" s="325" t="s">
        <v>131</v>
      </c>
      <c r="G3389" s="325">
        <v>810</v>
      </c>
      <c r="H3389" s="325" t="s">
        <v>225</v>
      </c>
      <c r="I3389" s="325" t="s">
        <v>226</v>
      </c>
      <c r="J3389" s="325" t="str">
        <f t="shared" si="104"/>
        <v>CharKingston Upon Hull City ofEthnicityBlack or Black BritishEthnicityBlack or Black British</v>
      </c>
      <c r="K3389" s="325" t="s">
        <v>493</v>
      </c>
      <c r="L3389" s="325" t="s">
        <v>497</v>
      </c>
      <c r="M3389" s="325" t="str">
        <f t="shared" si="105"/>
        <v>EthnicityBlack or Black British</v>
      </c>
      <c r="N3389" s="325" t="s">
        <v>460</v>
      </c>
      <c r="O3389" s="325" t="s">
        <v>460</v>
      </c>
      <c r="P3389" s="325">
        <v>0</v>
      </c>
      <c r="Q3389" s="325">
        <v>0</v>
      </c>
    </row>
    <row r="3390" spans="1:17" x14ac:dyDescent="0.25">
      <c r="A3390" s="325">
        <v>201718</v>
      </c>
      <c r="B3390" s="325" t="s">
        <v>144</v>
      </c>
      <c r="C3390" s="325" t="s">
        <v>123</v>
      </c>
      <c r="D3390" s="325" t="s">
        <v>38</v>
      </c>
      <c r="E3390" s="325" t="s">
        <v>130</v>
      </c>
      <c r="F3390" s="325" t="s">
        <v>131</v>
      </c>
      <c r="G3390" s="325">
        <v>810</v>
      </c>
      <c r="H3390" s="325" t="s">
        <v>225</v>
      </c>
      <c r="I3390" s="325" t="s">
        <v>226</v>
      </c>
      <c r="J3390" s="325" t="str">
        <f t="shared" si="104"/>
        <v>CharKingston Upon Hull City ofEthnicityAny other ethnic groupEthnicityAny other ethnic group</v>
      </c>
      <c r="K3390" s="325" t="s">
        <v>493</v>
      </c>
      <c r="L3390" s="325" t="s">
        <v>498</v>
      </c>
      <c r="M3390" s="325" t="str">
        <f t="shared" si="105"/>
        <v>EthnicityAny other ethnic group</v>
      </c>
      <c r="N3390" s="325" t="s">
        <v>460</v>
      </c>
      <c r="O3390" s="325" t="s">
        <v>460</v>
      </c>
      <c r="P3390" s="325">
        <v>0</v>
      </c>
      <c r="Q3390" s="325">
        <v>0</v>
      </c>
    </row>
    <row r="3391" spans="1:17" x14ac:dyDescent="0.25">
      <c r="A3391" s="325">
        <v>201718</v>
      </c>
      <c r="B3391" s="325" t="s">
        <v>144</v>
      </c>
      <c r="C3391" s="325" t="s">
        <v>123</v>
      </c>
      <c r="D3391" s="325" t="s">
        <v>38</v>
      </c>
      <c r="E3391" s="325" t="s">
        <v>130</v>
      </c>
      <c r="F3391" s="325" t="s">
        <v>131</v>
      </c>
      <c r="G3391" s="325">
        <v>810</v>
      </c>
      <c r="H3391" s="325" t="s">
        <v>225</v>
      </c>
      <c r="I3391" s="325" t="s">
        <v>226</v>
      </c>
      <c r="J3391" s="325" t="str">
        <f t="shared" si="104"/>
        <v>CharKingston Upon Hull City ofEthnicityRefused or not availableEthnicityRefused or not available</v>
      </c>
      <c r="K3391" s="325" t="s">
        <v>493</v>
      </c>
      <c r="L3391" s="325" t="s">
        <v>499</v>
      </c>
      <c r="M3391" s="325" t="str">
        <f t="shared" si="105"/>
        <v>EthnicityRefused or not available</v>
      </c>
      <c r="N3391" s="325" t="s">
        <v>460</v>
      </c>
      <c r="O3391" s="325" t="s">
        <v>460</v>
      </c>
      <c r="P3391" s="325">
        <v>284</v>
      </c>
      <c r="Q3391" s="325">
        <v>100</v>
      </c>
    </row>
    <row r="3392" spans="1:17" x14ac:dyDescent="0.25">
      <c r="A3392" s="325">
        <v>201718</v>
      </c>
      <c r="B3392" s="325" t="s">
        <v>144</v>
      </c>
      <c r="C3392" s="325" t="s">
        <v>123</v>
      </c>
      <c r="D3392" s="325" t="s">
        <v>38</v>
      </c>
      <c r="E3392" s="325" t="s">
        <v>130</v>
      </c>
      <c r="F3392" s="325" t="s">
        <v>131</v>
      </c>
      <c r="G3392" s="325">
        <v>382</v>
      </c>
      <c r="H3392" s="325" t="s">
        <v>227</v>
      </c>
      <c r="I3392" s="325" t="s">
        <v>228</v>
      </c>
      <c r="J3392" s="325" t="str">
        <f t="shared" si="104"/>
        <v>CharKirkleesEthnicityWhiteEthnicityWhite</v>
      </c>
      <c r="K3392" s="325" t="s">
        <v>493</v>
      </c>
      <c r="L3392" s="325" t="s">
        <v>494</v>
      </c>
      <c r="M3392" s="325" t="str">
        <f t="shared" si="105"/>
        <v>EthnicityWhite</v>
      </c>
      <c r="N3392" s="325" t="s">
        <v>460</v>
      </c>
      <c r="O3392" s="325" t="s">
        <v>460</v>
      </c>
      <c r="P3392" s="325">
        <v>210</v>
      </c>
      <c r="Q3392" s="325">
        <v>72.7</v>
      </c>
    </row>
    <row r="3393" spans="1:17" x14ac:dyDescent="0.25">
      <c r="A3393" s="325">
        <v>201718</v>
      </c>
      <c r="B3393" s="325" t="s">
        <v>144</v>
      </c>
      <c r="C3393" s="325" t="s">
        <v>123</v>
      </c>
      <c r="D3393" s="325" t="s">
        <v>38</v>
      </c>
      <c r="E3393" s="325" t="s">
        <v>130</v>
      </c>
      <c r="F3393" s="325" t="s">
        <v>131</v>
      </c>
      <c r="G3393" s="325">
        <v>382</v>
      </c>
      <c r="H3393" s="325" t="s">
        <v>227</v>
      </c>
      <c r="I3393" s="325" t="s">
        <v>228</v>
      </c>
      <c r="J3393" s="325" t="str">
        <f t="shared" si="104"/>
        <v>CharKirkleesEthnicityMixedEthnicityMixed</v>
      </c>
      <c r="K3393" s="325" t="s">
        <v>493</v>
      </c>
      <c r="L3393" s="325" t="s">
        <v>495</v>
      </c>
      <c r="M3393" s="325" t="str">
        <f t="shared" si="105"/>
        <v>EthnicityMixed</v>
      </c>
      <c r="N3393" s="325" t="s">
        <v>460</v>
      </c>
      <c r="O3393" s="325" t="s">
        <v>460</v>
      </c>
      <c r="P3393" s="325">
        <v>8</v>
      </c>
      <c r="Q3393" s="325">
        <v>2.8</v>
      </c>
    </row>
    <row r="3394" spans="1:17" x14ac:dyDescent="0.25">
      <c r="A3394" s="325">
        <v>201718</v>
      </c>
      <c r="B3394" s="325" t="s">
        <v>144</v>
      </c>
      <c r="C3394" s="325" t="s">
        <v>123</v>
      </c>
      <c r="D3394" s="325" t="s">
        <v>38</v>
      </c>
      <c r="E3394" s="325" t="s">
        <v>130</v>
      </c>
      <c r="F3394" s="325" t="s">
        <v>131</v>
      </c>
      <c r="G3394" s="325">
        <v>382</v>
      </c>
      <c r="H3394" s="325" t="s">
        <v>227</v>
      </c>
      <c r="I3394" s="325" t="s">
        <v>228</v>
      </c>
      <c r="J3394" s="325" t="str">
        <f t="shared" si="104"/>
        <v>CharKirkleesEthnicityAsian or Asian BritishEthnicityAsian or Asian British</v>
      </c>
      <c r="K3394" s="325" t="s">
        <v>493</v>
      </c>
      <c r="L3394" s="325" t="s">
        <v>496</v>
      </c>
      <c r="M3394" s="325" t="str">
        <f t="shared" si="105"/>
        <v>EthnicityAsian or Asian British</v>
      </c>
      <c r="N3394" s="325" t="s">
        <v>460</v>
      </c>
      <c r="O3394" s="325" t="s">
        <v>460</v>
      </c>
      <c r="P3394" s="325">
        <v>30</v>
      </c>
      <c r="Q3394" s="325">
        <v>10.4</v>
      </c>
    </row>
    <row r="3395" spans="1:17" x14ac:dyDescent="0.25">
      <c r="A3395" s="325">
        <v>201718</v>
      </c>
      <c r="B3395" s="325" t="s">
        <v>144</v>
      </c>
      <c r="C3395" s="325" t="s">
        <v>123</v>
      </c>
      <c r="D3395" s="325" t="s">
        <v>38</v>
      </c>
      <c r="E3395" s="325" t="s">
        <v>130</v>
      </c>
      <c r="F3395" s="325" t="s">
        <v>131</v>
      </c>
      <c r="G3395" s="325">
        <v>382</v>
      </c>
      <c r="H3395" s="325" t="s">
        <v>227</v>
      </c>
      <c r="I3395" s="325" t="s">
        <v>228</v>
      </c>
      <c r="J3395" s="325" t="str">
        <f t="shared" ref="J3395:J3458" si="106">CONCATENATE("Char",I3395,K3395,L3395,M3395)</f>
        <v>CharKirkleesEthnicityBlack or Black BritishEthnicityBlack or Black British</v>
      </c>
      <c r="K3395" s="325" t="s">
        <v>493</v>
      </c>
      <c r="L3395" s="325" t="s">
        <v>497</v>
      </c>
      <c r="M3395" s="325" t="str">
        <f t="shared" ref="M3395:M3458" si="107">CONCATENATE(K3395,L3395,)</f>
        <v>EthnicityBlack or Black British</v>
      </c>
      <c r="N3395" s="325" t="s">
        <v>460</v>
      </c>
      <c r="O3395" s="325" t="s">
        <v>460</v>
      </c>
      <c r="P3395" s="325">
        <v>20</v>
      </c>
      <c r="Q3395" s="325">
        <v>6.9</v>
      </c>
    </row>
    <row r="3396" spans="1:17" x14ac:dyDescent="0.25">
      <c r="A3396" s="325">
        <v>201718</v>
      </c>
      <c r="B3396" s="325" t="s">
        <v>144</v>
      </c>
      <c r="C3396" s="325" t="s">
        <v>123</v>
      </c>
      <c r="D3396" s="325" t="s">
        <v>38</v>
      </c>
      <c r="E3396" s="325" t="s">
        <v>130</v>
      </c>
      <c r="F3396" s="325" t="s">
        <v>131</v>
      </c>
      <c r="G3396" s="325">
        <v>382</v>
      </c>
      <c r="H3396" s="325" t="s">
        <v>227</v>
      </c>
      <c r="I3396" s="325" t="s">
        <v>228</v>
      </c>
      <c r="J3396" s="325" t="str">
        <f t="shared" si="106"/>
        <v>CharKirkleesEthnicityAny other ethnic groupEthnicityAny other ethnic group</v>
      </c>
      <c r="K3396" s="325" t="s">
        <v>493</v>
      </c>
      <c r="L3396" s="325" t="s">
        <v>498</v>
      </c>
      <c r="M3396" s="325" t="str">
        <f t="shared" si="107"/>
        <v>EthnicityAny other ethnic group</v>
      </c>
      <c r="N3396" s="325" t="s">
        <v>460</v>
      </c>
      <c r="O3396" s="325" t="s">
        <v>460</v>
      </c>
      <c r="P3396" s="325">
        <v>1</v>
      </c>
      <c r="Q3396" s="325">
        <v>0.3</v>
      </c>
    </row>
    <row r="3397" spans="1:17" x14ac:dyDescent="0.25">
      <c r="A3397" s="325">
        <v>201718</v>
      </c>
      <c r="B3397" s="325" t="s">
        <v>144</v>
      </c>
      <c r="C3397" s="325" t="s">
        <v>123</v>
      </c>
      <c r="D3397" s="325" t="s">
        <v>38</v>
      </c>
      <c r="E3397" s="325" t="s">
        <v>130</v>
      </c>
      <c r="F3397" s="325" t="s">
        <v>131</v>
      </c>
      <c r="G3397" s="325">
        <v>382</v>
      </c>
      <c r="H3397" s="325" t="s">
        <v>227</v>
      </c>
      <c r="I3397" s="325" t="s">
        <v>228</v>
      </c>
      <c r="J3397" s="325" t="str">
        <f t="shared" si="106"/>
        <v>CharKirkleesEthnicityRefused or not availableEthnicityRefused or not available</v>
      </c>
      <c r="K3397" s="325" t="s">
        <v>493</v>
      </c>
      <c r="L3397" s="325" t="s">
        <v>499</v>
      </c>
      <c r="M3397" s="325" t="str">
        <f t="shared" si="107"/>
        <v>EthnicityRefused or not available</v>
      </c>
      <c r="N3397" s="325" t="s">
        <v>460</v>
      </c>
      <c r="O3397" s="325" t="s">
        <v>460</v>
      </c>
      <c r="P3397" s="325">
        <v>20</v>
      </c>
      <c r="Q3397" s="325">
        <v>6.9</v>
      </c>
    </row>
    <row r="3398" spans="1:17" x14ac:dyDescent="0.25">
      <c r="A3398" s="325">
        <v>201718</v>
      </c>
      <c r="B3398" s="325" t="s">
        <v>144</v>
      </c>
      <c r="C3398" s="325" t="s">
        <v>123</v>
      </c>
      <c r="D3398" s="325" t="s">
        <v>38</v>
      </c>
      <c r="E3398" s="325" t="s">
        <v>130</v>
      </c>
      <c r="F3398" s="325" t="s">
        <v>131</v>
      </c>
      <c r="G3398" s="325">
        <v>383</v>
      </c>
      <c r="H3398" s="325" t="s">
        <v>229</v>
      </c>
      <c r="I3398" s="325" t="s">
        <v>230</v>
      </c>
      <c r="J3398" s="325" t="str">
        <f t="shared" si="106"/>
        <v>CharLeedsEthnicityWhiteEthnicityWhite</v>
      </c>
      <c r="K3398" s="325" t="s">
        <v>493</v>
      </c>
      <c r="L3398" s="325" t="s">
        <v>494</v>
      </c>
      <c r="M3398" s="325" t="str">
        <f t="shared" si="107"/>
        <v>EthnicityWhite</v>
      </c>
      <c r="N3398" s="325" t="s">
        <v>460</v>
      </c>
      <c r="O3398" s="325" t="s">
        <v>460</v>
      </c>
      <c r="P3398" s="325">
        <v>519</v>
      </c>
      <c r="Q3398" s="325">
        <v>73.400000000000006</v>
      </c>
    </row>
    <row r="3399" spans="1:17" x14ac:dyDescent="0.25">
      <c r="A3399" s="325">
        <v>201718</v>
      </c>
      <c r="B3399" s="325" t="s">
        <v>144</v>
      </c>
      <c r="C3399" s="325" t="s">
        <v>123</v>
      </c>
      <c r="D3399" s="325" t="s">
        <v>38</v>
      </c>
      <c r="E3399" s="325" t="s">
        <v>130</v>
      </c>
      <c r="F3399" s="325" t="s">
        <v>131</v>
      </c>
      <c r="G3399" s="325">
        <v>383</v>
      </c>
      <c r="H3399" s="325" t="s">
        <v>229</v>
      </c>
      <c r="I3399" s="325" t="s">
        <v>230</v>
      </c>
      <c r="J3399" s="325" t="str">
        <f t="shared" si="106"/>
        <v>CharLeedsEthnicityMixedEthnicityMixed</v>
      </c>
      <c r="K3399" s="325" t="s">
        <v>493</v>
      </c>
      <c r="L3399" s="325" t="s">
        <v>495</v>
      </c>
      <c r="M3399" s="325" t="str">
        <f t="shared" si="107"/>
        <v>EthnicityMixed</v>
      </c>
      <c r="N3399" s="325" t="s">
        <v>460</v>
      </c>
      <c r="O3399" s="325" t="s">
        <v>460</v>
      </c>
      <c r="P3399" s="325">
        <v>15</v>
      </c>
      <c r="Q3399" s="325">
        <v>2.1</v>
      </c>
    </row>
    <row r="3400" spans="1:17" x14ac:dyDescent="0.25">
      <c r="A3400" s="325">
        <v>201718</v>
      </c>
      <c r="B3400" s="325" t="s">
        <v>144</v>
      </c>
      <c r="C3400" s="325" t="s">
        <v>123</v>
      </c>
      <c r="D3400" s="325" t="s">
        <v>38</v>
      </c>
      <c r="E3400" s="325" t="s">
        <v>130</v>
      </c>
      <c r="F3400" s="325" t="s">
        <v>131</v>
      </c>
      <c r="G3400" s="325">
        <v>383</v>
      </c>
      <c r="H3400" s="325" t="s">
        <v>229</v>
      </c>
      <c r="I3400" s="325" t="s">
        <v>230</v>
      </c>
      <c r="J3400" s="325" t="str">
        <f t="shared" si="106"/>
        <v>CharLeedsEthnicityAsian or Asian BritishEthnicityAsian or Asian British</v>
      </c>
      <c r="K3400" s="325" t="s">
        <v>493</v>
      </c>
      <c r="L3400" s="325" t="s">
        <v>496</v>
      </c>
      <c r="M3400" s="325" t="str">
        <f t="shared" si="107"/>
        <v>EthnicityAsian or Asian British</v>
      </c>
      <c r="N3400" s="325" t="s">
        <v>460</v>
      </c>
      <c r="O3400" s="325" t="s">
        <v>460</v>
      </c>
      <c r="P3400" s="325">
        <v>35</v>
      </c>
      <c r="Q3400" s="325">
        <v>5</v>
      </c>
    </row>
    <row r="3401" spans="1:17" x14ac:dyDescent="0.25">
      <c r="A3401" s="325">
        <v>201718</v>
      </c>
      <c r="B3401" s="325" t="s">
        <v>144</v>
      </c>
      <c r="C3401" s="325" t="s">
        <v>123</v>
      </c>
      <c r="D3401" s="325" t="s">
        <v>38</v>
      </c>
      <c r="E3401" s="325" t="s">
        <v>130</v>
      </c>
      <c r="F3401" s="325" t="s">
        <v>131</v>
      </c>
      <c r="G3401" s="325">
        <v>383</v>
      </c>
      <c r="H3401" s="325" t="s">
        <v>229</v>
      </c>
      <c r="I3401" s="325" t="s">
        <v>230</v>
      </c>
      <c r="J3401" s="325" t="str">
        <f t="shared" si="106"/>
        <v>CharLeedsEthnicityBlack or Black BritishEthnicityBlack or Black British</v>
      </c>
      <c r="K3401" s="325" t="s">
        <v>493</v>
      </c>
      <c r="L3401" s="325" t="s">
        <v>497</v>
      </c>
      <c r="M3401" s="325" t="str">
        <f t="shared" si="107"/>
        <v>EthnicityBlack or Black British</v>
      </c>
      <c r="N3401" s="325" t="s">
        <v>460</v>
      </c>
      <c r="O3401" s="325" t="s">
        <v>460</v>
      </c>
      <c r="P3401" s="325">
        <v>35</v>
      </c>
      <c r="Q3401" s="325">
        <v>5</v>
      </c>
    </row>
    <row r="3402" spans="1:17" x14ac:dyDescent="0.25">
      <c r="A3402" s="325">
        <v>201718</v>
      </c>
      <c r="B3402" s="325" t="s">
        <v>144</v>
      </c>
      <c r="C3402" s="325" t="s">
        <v>123</v>
      </c>
      <c r="D3402" s="325" t="s">
        <v>38</v>
      </c>
      <c r="E3402" s="325" t="s">
        <v>130</v>
      </c>
      <c r="F3402" s="325" t="s">
        <v>131</v>
      </c>
      <c r="G3402" s="325">
        <v>383</v>
      </c>
      <c r="H3402" s="325" t="s">
        <v>229</v>
      </c>
      <c r="I3402" s="325" t="s">
        <v>230</v>
      </c>
      <c r="J3402" s="325" t="str">
        <f t="shared" si="106"/>
        <v>CharLeedsEthnicityAny other ethnic groupEthnicityAny other ethnic group</v>
      </c>
      <c r="K3402" s="325" t="s">
        <v>493</v>
      </c>
      <c r="L3402" s="325" t="s">
        <v>498</v>
      </c>
      <c r="M3402" s="325" t="str">
        <f t="shared" si="107"/>
        <v>EthnicityAny other ethnic group</v>
      </c>
      <c r="N3402" s="325" t="s">
        <v>460</v>
      </c>
      <c r="O3402" s="325" t="s">
        <v>460</v>
      </c>
      <c r="P3402" s="325">
        <v>2</v>
      </c>
      <c r="Q3402" s="325">
        <v>0.3</v>
      </c>
    </row>
    <row r="3403" spans="1:17" x14ac:dyDescent="0.25">
      <c r="A3403" s="325">
        <v>201718</v>
      </c>
      <c r="B3403" s="325" t="s">
        <v>144</v>
      </c>
      <c r="C3403" s="325" t="s">
        <v>123</v>
      </c>
      <c r="D3403" s="325" t="s">
        <v>38</v>
      </c>
      <c r="E3403" s="325" t="s">
        <v>130</v>
      </c>
      <c r="F3403" s="325" t="s">
        <v>131</v>
      </c>
      <c r="G3403" s="325">
        <v>383</v>
      </c>
      <c r="H3403" s="325" t="s">
        <v>229</v>
      </c>
      <c r="I3403" s="325" t="s">
        <v>230</v>
      </c>
      <c r="J3403" s="325" t="str">
        <f t="shared" si="106"/>
        <v>CharLeedsEthnicityRefused or not availableEthnicityRefused or not available</v>
      </c>
      <c r="K3403" s="325" t="s">
        <v>493</v>
      </c>
      <c r="L3403" s="325" t="s">
        <v>499</v>
      </c>
      <c r="M3403" s="325" t="str">
        <f t="shared" si="107"/>
        <v>EthnicityRefused or not available</v>
      </c>
      <c r="N3403" s="325" t="s">
        <v>460</v>
      </c>
      <c r="O3403" s="325" t="s">
        <v>460</v>
      </c>
      <c r="P3403" s="325">
        <v>101</v>
      </c>
      <c r="Q3403" s="325">
        <v>14.3</v>
      </c>
    </row>
    <row r="3404" spans="1:17" x14ac:dyDescent="0.25">
      <c r="A3404" s="325">
        <v>201718</v>
      </c>
      <c r="B3404" s="325" t="s">
        <v>144</v>
      </c>
      <c r="C3404" s="325" t="s">
        <v>123</v>
      </c>
      <c r="D3404" s="325" t="s">
        <v>38</v>
      </c>
      <c r="E3404" s="325" t="s">
        <v>130</v>
      </c>
      <c r="F3404" s="325" t="s">
        <v>131</v>
      </c>
      <c r="G3404" s="325">
        <v>812</v>
      </c>
      <c r="H3404" s="325" t="s">
        <v>231</v>
      </c>
      <c r="I3404" s="325" t="s">
        <v>232</v>
      </c>
      <c r="J3404" s="325" t="str">
        <f t="shared" si="106"/>
        <v>CharNorth East LincolnshireEthnicityWhiteEthnicityWhite</v>
      </c>
      <c r="K3404" s="325" t="s">
        <v>493</v>
      </c>
      <c r="L3404" s="325" t="s">
        <v>494</v>
      </c>
      <c r="M3404" s="325" t="str">
        <f t="shared" si="107"/>
        <v>EthnicityWhite</v>
      </c>
      <c r="N3404" s="325" t="s">
        <v>460</v>
      </c>
      <c r="O3404" s="325" t="s">
        <v>460</v>
      </c>
      <c r="P3404" s="325">
        <v>100</v>
      </c>
      <c r="Q3404" s="325">
        <v>88.5</v>
      </c>
    </row>
    <row r="3405" spans="1:17" x14ac:dyDescent="0.25">
      <c r="A3405" s="325">
        <v>201718</v>
      </c>
      <c r="B3405" s="325" t="s">
        <v>144</v>
      </c>
      <c r="C3405" s="325" t="s">
        <v>123</v>
      </c>
      <c r="D3405" s="325" t="s">
        <v>38</v>
      </c>
      <c r="E3405" s="325" t="s">
        <v>130</v>
      </c>
      <c r="F3405" s="325" t="s">
        <v>131</v>
      </c>
      <c r="G3405" s="325">
        <v>812</v>
      </c>
      <c r="H3405" s="325" t="s">
        <v>231</v>
      </c>
      <c r="I3405" s="325" t="s">
        <v>232</v>
      </c>
      <c r="J3405" s="325" t="str">
        <f t="shared" si="106"/>
        <v>CharNorth East LincolnshireEthnicityMixedEthnicityMixed</v>
      </c>
      <c r="K3405" s="325" t="s">
        <v>493</v>
      </c>
      <c r="L3405" s="325" t="s">
        <v>495</v>
      </c>
      <c r="M3405" s="325" t="str">
        <f t="shared" si="107"/>
        <v>EthnicityMixed</v>
      </c>
      <c r="N3405" s="325" t="s">
        <v>460</v>
      </c>
      <c r="O3405" s="325" t="s">
        <v>460</v>
      </c>
      <c r="P3405" s="325">
        <v>1</v>
      </c>
      <c r="Q3405" s="325">
        <v>0.9</v>
      </c>
    </row>
    <row r="3406" spans="1:17" x14ac:dyDescent="0.25">
      <c r="A3406" s="325">
        <v>201718</v>
      </c>
      <c r="B3406" s="325" t="s">
        <v>144</v>
      </c>
      <c r="C3406" s="325" t="s">
        <v>123</v>
      </c>
      <c r="D3406" s="325" t="s">
        <v>38</v>
      </c>
      <c r="E3406" s="325" t="s">
        <v>130</v>
      </c>
      <c r="F3406" s="325" t="s">
        <v>131</v>
      </c>
      <c r="G3406" s="325">
        <v>812</v>
      </c>
      <c r="H3406" s="325" t="s">
        <v>231</v>
      </c>
      <c r="I3406" s="325" t="s">
        <v>232</v>
      </c>
      <c r="J3406" s="325" t="str">
        <f t="shared" si="106"/>
        <v>CharNorth East LincolnshireEthnicityAsian or Asian BritishEthnicityAsian or Asian British</v>
      </c>
      <c r="K3406" s="325" t="s">
        <v>493</v>
      </c>
      <c r="L3406" s="325" t="s">
        <v>496</v>
      </c>
      <c r="M3406" s="325" t="str">
        <f t="shared" si="107"/>
        <v>EthnicityAsian or Asian British</v>
      </c>
      <c r="N3406" s="325" t="s">
        <v>460</v>
      </c>
      <c r="O3406" s="325" t="s">
        <v>460</v>
      </c>
      <c r="P3406" s="325">
        <v>0</v>
      </c>
      <c r="Q3406" s="325">
        <v>0</v>
      </c>
    </row>
    <row r="3407" spans="1:17" x14ac:dyDescent="0.25">
      <c r="A3407" s="325">
        <v>201718</v>
      </c>
      <c r="B3407" s="325" t="s">
        <v>144</v>
      </c>
      <c r="C3407" s="325" t="s">
        <v>123</v>
      </c>
      <c r="D3407" s="325" t="s">
        <v>38</v>
      </c>
      <c r="E3407" s="325" t="s">
        <v>130</v>
      </c>
      <c r="F3407" s="325" t="s">
        <v>131</v>
      </c>
      <c r="G3407" s="325">
        <v>812</v>
      </c>
      <c r="H3407" s="325" t="s">
        <v>231</v>
      </c>
      <c r="I3407" s="325" t="s">
        <v>232</v>
      </c>
      <c r="J3407" s="325" t="str">
        <f t="shared" si="106"/>
        <v>CharNorth East LincolnshireEthnicityBlack or Black BritishEthnicityBlack or Black British</v>
      </c>
      <c r="K3407" s="325" t="s">
        <v>493</v>
      </c>
      <c r="L3407" s="325" t="s">
        <v>497</v>
      </c>
      <c r="M3407" s="325" t="str">
        <f t="shared" si="107"/>
        <v>EthnicityBlack or Black British</v>
      </c>
      <c r="N3407" s="325" t="s">
        <v>460</v>
      </c>
      <c r="O3407" s="325" t="s">
        <v>460</v>
      </c>
      <c r="P3407" s="325">
        <v>1</v>
      </c>
      <c r="Q3407" s="325">
        <v>0.9</v>
      </c>
    </row>
    <row r="3408" spans="1:17" x14ac:dyDescent="0.25">
      <c r="A3408" s="325">
        <v>201718</v>
      </c>
      <c r="B3408" s="325" t="s">
        <v>144</v>
      </c>
      <c r="C3408" s="325" t="s">
        <v>123</v>
      </c>
      <c r="D3408" s="325" t="s">
        <v>38</v>
      </c>
      <c r="E3408" s="325" t="s">
        <v>130</v>
      </c>
      <c r="F3408" s="325" t="s">
        <v>131</v>
      </c>
      <c r="G3408" s="325">
        <v>812</v>
      </c>
      <c r="H3408" s="325" t="s">
        <v>231</v>
      </c>
      <c r="I3408" s="325" t="s">
        <v>232</v>
      </c>
      <c r="J3408" s="325" t="str">
        <f t="shared" si="106"/>
        <v>CharNorth East LincolnshireEthnicityAny other ethnic groupEthnicityAny other ethnic group</v>
      </c>
      <c r="K3408" s="325" t="s">
        <v>493</v>
      </c>
      <c r="L3408" s="325" t="s">
        <v>498</v>
      </c>
      <c r="M3408" s="325" t="str">
        <f t="shared" si="107"/>
        <v>EthnicityAny other ethnic group</v>
      </c>
      <c r="N3408" s="325" t="s">
        <v>460</v>
      </c>
      <c r="O3408" s="325" t="s">
        <v>460</v>
      </c>
      <c r="P3408" s="325">
        <v>1</v>
      </c>
      <c r="Q3408" s="325">
        <v>0.9</v>
      </c>
    </row>
    <row r="3409" spans="1:17" x14ac:dyDescent="0.25">
      <c r="A3409" s="325">
        <v>201718</v>
      </c>
      <c r="B3409" s="325" t="s">
        <v>144</v>
      </c>
      <c r="C3409" s="325" t="s">
        <v>123</v>
      </c>
      <c r="D3409" s="325" t="s">
        <v>38</v>
      </c>
      <c r="E3409" s="325" t="s">
        <v>130</v>
      </c>
      <c r="F3409" s="325" t="s">
        <v>131</v>
      </c>
      <c r="G3409" s="325">
        <v>812</v>
      </c>
      <c r="H3409" s="325" t="s">
        <v>231</v>
      </c>
      <c r="I3409" s="325" t="s">
        <v>232</v>
      </c>
      <c r="J3409" s="325" t="str">
        <f t="shared" si="106"/>
        <v>CharNorth East LincolnshireEthnicityRefused or not availableEthnicityRefused or not available</v>
      </c>
      <c r="K3409" s="325" t="s">
        <v>493</v>
      </c>
      <c r="L3409" s="325" t="s">
        <v>499</v>
      </c>
      <c r="M3409" s="325" t="str">
        <f t="shared" si="107"/>
        <v>EthnicityRefused or not available</v>
      </c>
      <c r="N3409" s="325" t="s">
        <v>460</v>
      </c>
      <c r="O3409" s="325" t="s">
        <v>460</v>
      </c>
      <c r="P3409" s="325">
        <v>10</v>
      </c>
      <c r="Q3409" s="325">
        <v>8.8000000000000007</v>
      </c>
    </row>
    <row r="3410" spans="1:17" x14ac:dyDescent="0.25">
      <c r="A3410" s="325">
        <v>201718</v>
      </c>
      <c r="B3410" s="325" t="s">
        <v>144</v>
      </c>
      <c r="C3410" s="325" t="s">
        <v>123</v>
      </c>
      <c r="D3410" s="325" t="s">
        <v>38</v>
      </c>
      <c r="E3410" s="325" t="s">
        <v>130</v>
      </c>
      <c r="F3410" s="325" t="s">
        <v>131</v>
      </c>
      <c r="G3410" s="325">
        <v>813</v>
      </c>
      <c r="H3410" s="325" t="s">
        <v>233</v>
      </c>
      <c r="I3410" s="325" t="s">
        <v>234</v>
      </c>
      <c r="J3410" s="325" t="str">
        <f t="shared" si="106"/>
        <v>CharNorth LincolnshireEthnicityWhiteEthnicityWhite</v>
      </c>
      <c r="K3410" s="325" t="s">
        <v>493</v>
      </c>
      <c r="L3410" s="325" t="s">
        <v>494</v>
      </c>
      <c r="M3410" s="325" t="str">
        <f t="shared" si="107"/>
        <v>EthnicityWhite</v>
      </c>
      <c r="N3410" s="325" t="s">
        <v>460</v>
      </c>
      <c r="O3410" s="325" t="s">
        <v>460</v>
      </c>
      <c r="P3410" s="325">
        <v>127</v>
      </c>
      <c r="Q3410" s="325">
        <v>97.7</v>
      </c>
    </row>
    <row r="3411" spans="1:17" x14ac:dyDescent="0.25">
      <c r="A3411" s="325">
        <v>201718</v>
      </c>
      <c r="B3411" s="325" t="s">
        <v>144</v>
      </c>
      <c r="C3411" s="325" t="s">
        <v>123</v>
      </c>
      <c r="D3411" s="325" t="s">
        <v>38</v>
      </c>
      <c r="E3411" s="325" t="s">
        <v>130</v>
      </c>
      <c r="F3411" s="325" t="s">
        <v>131</v>
      </c>
      <c r="G3411" s="325">
        <v>813</v>
      </c>
      <c r="H3411" s="325" t="s">
        <v>233</v>
      </c>
      <c r="I3411" s="325" t="s">
        <v>234</v>
      </c>
      <c r="J3411" s="325" t="str">
        <f t="shared" si="106"/>
        <v>CharNorth LincolnshireEthnicityMixedEthnicityMixed</v>
      </c>
      <c r="K3411" s="325" t="s">
        <v>493</v>
      </c>
      <c r="L3411" s="325" t="s">
        <v>495</v>
      </c>
      <c r="M3411" s="325" t="str">
        <f t="shared" si="107"/>
        <v>EthnicityMixed</v>
      </c>
      <c r="N3411" s="325" t="s">
        <v>460</v>
      </c>
      <c r="O3411" s="325" t="s">
        <v>460</v>
      </c>
      <c r="P3411" s="325">
        <v>1</v>
      </c>
      <c r="Q3411" s="325">
        <v>0.8</v>
      </c>
    </row>
    <row r="3412" spans="1:17" x14ac:dyDescent="0.25">
      <c r="A3412" s="325">
        <v>201718</v>
      </c>
      <c r="B3412" s="325" t="s">
        <v>144</v>
      </c>
      <c r="C3412" s="325" t="s">
        <v>123</v>
      </c>
      <c r="D3412" s="325" t="s">
        <v>38</v>
      </c>
      <c r="E3412" s="325" t="s">
        <v>130</v>
      </c>
      <c r="F3412" s="325" t="s">
        <v>131</v>
      </c>
      <c r="G3412" s="325">
        <v>813</v>
      </c>
      <c r="H3412" s="325" t="s">
        <v>233</v>
      </c>
      <c r="I3412" s="325" t="s">
        <v>234</v>
      </c>
      <c r="J3412" s="325" t="str">
        <f t="shared" si="106"/>
        <v>CharNorth LincolnshireEthnicityAsian or Asian BritishEthnicityAsian or Asian British</v>
      </c>
      <c r="K3412" s="325" t="s">
        <v>493</v>
      </c>
      <c r="L3412" s="325" t="s">
        <v>496</v>
      </c>
      <c r="M3412" s="325" t="str">
        <f t="shared" si="107"/>
        <v>EthnicityAsian or Asian British</v>
      </c>
      <c r="N3412" s="325" t="s">
        <v>460</v>
      </c>
      <c r="O3412" s="325" t="s">
        <v>460</v>
      </c>
      <c r="P3412" s="325">
        <v>0</v>
      </c>
      <c r="Q3412" s="325">
        <v>0</v>
      </c>
    </row>
    <row r="3413" spans="1:17" x14ac:dyDescent="0.25">
      <c r="A3413" s="325">
        <v>201718</v>
      </c>
      <c r="B3413" s="325" t="s">
        <v>144</v>
      </c>
      <c r="C3413" s="325" t="s">
        <v>123</v>
      </c>
      <c r="D3413" s="325" t="s">
        <v>38</v>
      </c>
      <c r="E3413" s="325" t="s">
        <v>130</v>
      </c>
      <c r="F3413" s="325" t="s">
        <v>131</v>
      </c>
      <c r="G3413" s="325">
        <v>813</v>
      </c>
      <c r="H3413" s="325" t="s">
        <v>233</v>
      </c>
      <c r="I3413" s="325" t="s">
        <v>234</v>
      </c>
      <c r="J3413" s="325" t="str">
        <f t="shared" si="106"/>
        <v>CharNorth LincolnshireEthnicityBlack or Black BritishEthnicityBlack or Black British</v>
      </c>
      <c r="K3413" s="325" t="s">
        <v>493</v>
      </c>
      <c r="L3413" s="325" t="s">
        <v>497</v>
      </c>
      <c r="M3413" s="325" t="str">
        <f t="shared" si="107"/>
        <v>EthnicityBlack or Black British</v>
      </c>
      <c r="N3413" s="325" t="s">
        <v>460</v>
      </c>
      <c r="O3413" s="325" t="s">
        <v>460</v>
      </c>
      <c r="P3413" s="325">
        <v>1</v>
      </c>
      <c r="Q3413" s="325">
        <v>0.8</v>
      </c>
    </row>
    <row r="3414" spans="1:17" x14ac:dyDescent="0.25">
      <c r="A3414" s="325">
        <v>201718</v>
      </c>
      <c r="B3414" s="325" t="s">
        <v>144</v>
      </c>
      <c r="C3414" s="325" t="s">
        <v>123</v>
      </c>
      <c r="D3414" s="325" t="s">
        <v>38</v>
      </c>
      <c r="E3414" s="325" t="s">
        <v>130</v>
      </c>
      <c r="F3414" s="325" t="s">
        <v>131</v>
      </c>
      <c r="G3414" s="325">
        <v>813</v>
      </c>
      <c r="H3414" s="325" t="s">
        <v>233</v>
      </c>
      <c r="I3414" s="325" t="s">
        <v>234</v>
      </c>
      <c r="J3414" s="325" t="str">
        <f>CONCATENATE("Char",I3414,K3414,L3414,M3414)</f>
        <v>CharNorth LincolnshireEthnicityAny other ethnic groupEthnicityAny other ethnic group</v>
      </c>
      <c r="K3414" s="325" t="s">
        <v>493</v>
      </c>
      <c r="L3414" s="325" t="s">
        <v>498</v>
      </c>
      <c r="M3414" s="325" t="str">
        <f t="shared" si="107"/>
        <v>EthnicityAny other ethnic group</v>
      </c>
      <c r="N3414" s="325" t="s">
        <v>460</v>
      </c>
      <c r="O3414" s="325" t="s">
        <v>460</v>
      </c>
      <c r="P3414" s="325">
        <v>1</v>
      </c>
      <c r="Q3414" s="325">
        <v>0.8</v>
      </c>
    </row>
    <row r="3415" spans="1:17" x14ac:dyDescent="0.25">
      <c r="A3415" s="325">
        <v>201718</v>
      </c>
      <c r="B3415" s="325" t="s">
        <v>144</v>
      </c>
      <c r="C3415" s="325" t="s">
        <v>123</v>
      </c>
      <c r="D3415" s="325" t="s">
        <v>38</v>
      </c>
      <c r="E3415" s="325" t="s">
        <v>130</v>
      </c>
      <c r="F3415" s="325" t="s">
        <v>131</v>
      </c>
      <c r="G3415" s="325">
        <v>813</v>
      </c>
      <c r="H3415" s="325" t="s">
        <v>233</v>
      </c>
      <c r="I3415" s="325" t="s">
        <v>234</v>
      </c>
      <c r="J3415" s="325" t="str">
        <f t="shared" si="106"/>
        <v>CharNorth LincolnshireEthnicityRefused or not availableEthnicityRefused or not available</v>
      </c>
      <c r="K3415" s="325" t="s">
        <v>493</v>
      </c>
      <c r="L3415" s="325" t="s">
        <v>499</v>
      </c>
      <c r="M3415" s="325" t="str">
        <f t="shared" si="107"/>
        <v>EthnicityRefused or not available</v>
      </c>
      <c r="N3415" s="325" t="s">
        <v>460</v>
      </c>
      <c r="O3415" s="325" t="s">
        <v>460</v>
      </c>
      <c r="P3415" s="325">
        <v>0</v>
      </c>
      <c r="Q3415" s="325">
        <v>0</v>
      </c>
    </row>
    <row r="3416" spans="1:17" x14ac:dyDescent="0.25">
      <c r="A3416" s="325">
        <v>201718</v>
      </c>
      <c r="B3416" s="325" t="s">
        <v>144</v>
      </c>
      <c r="C3416" s="325" t="s">
        <v>123</v>
      </c>
      <c r="D3416" s="325" t="s">
        <v>38</v>
      </c>
      <c r="E3416" s="325" t="s">
        <v>130</v>
      </c>
      <c r="F3416" s="325" t="s">
        <v>131</v>
      </c>
      <c r="G3416" s="325">
        <v>815</v>
      </c>
      <c r="H3416" s="325" t="s">
        <v>235</v>
      </c>
      <c r="I3416" s="325" t="s">
        <v>236</v>
      </c>
      <c r="J3416" s="325" t="str">
        <f t="shared" si="106"/>
        <v>CharNorth YorkshireEthnicityWhiteEthnicityWhite</v>
      </c>
      <c r="K3416" s="325" t="s">
        <v>493</v>
      </c>
      <c r="L3416" s="325" t="s">
        <v>494</v>
      </c>
      <c r="M3416" s="325" t="str">
        <f t="shared" si="107"/>
        <v>EthnicityWhite</v>
      </c>
      <c r="N3416" s="325" t="s">
        <v>460</v>
      </c>
      <c r="O3416" s="325" t="s">
        <v>460</v>
      </c>
      <c r="P3416" s="325">
        <v>217</v>
      </c>
      <c r="Q3416" s="325">
        <v>75.3</v>
      </c>
    </row>
    <row r="3417" spans="1:17" x14ac:dyDescent="0.25">
      <c r="A3417" s="325">
        <v>201718</v>
      </c>
      <c r="B3417" s="325" t="s">
        <v>144</v>
      </c>
      <c r="C3417" s="325" t="s">
        <v>123</v>
      </c>
      <c r="D3417" s="325" t="s">
        <v>38</v>
      </c>
      <c r="E3417" s="325" t="s">
        <v>130</v>
      </c>
      <c r="F3417" s="325" t="s">
        <v>131</v>
      </c>
      <c r="G3417" s="325">
        <v>815</v>
      </c>
      <c r="H3417" s="325" t="s">
        <v>235</v>
      </c>
      <c r="I3417" s="325" t="s">
        <v>236</v>
      </c>
      <c r="J3417" s="325" t="str">
        <f t="shared" si="106"/>
        <v>CharNorth YorkshireEthnicityMixedEthnicityMixed</v>
      </c>
      <c r="K3417" s="325" t="s">
        <v>493</v>
      </c>
      <c r="L3417" s="325" t="s">
        <v>495</v>
      </c>
      <c r="M3417" s="325" t="str">
        <f t="shared" si="107"/>
        <v>EthnicityMixed</v>
      </c>
      <c r="N3417" s="325" t="s">
        <v>460</v>
      </c>
      <c r="O3417" s="325" t="s">
        <v>460</v>
      </c>
      <c r="P3417" s="325">
        <v>0</v>
      </c>
      <c r="Q3417" s="325">
        <v>0</v>
      </c>
    </row>
    <row r="3418" spans="1:17" x14ac:dyDescent="0.25">
      <c r="A3418" s="325">
        <v>201718</v>
      </c>
      <c r="B3418" s="325" t="s">
        <v>144</v>
      </c>
      <c r="C3418" s="325" t="s">
        <v>123</v>
      </c>
      <c r="D3418" s="325" t="s">
        <v>38</v>
      </c>
      <c r="E3418" s="325" t="s">
        <v>130</v>
      </c>
      <c r="F3418" s="325" t="s">
        <v>131</v>
      </c>
      <c r="G3418" s="325">
        <v>815</v>
      </c>
      <c r="H3418" s="325" t="s">
        <v>235</v>
      </c>
      <c r="I3418" s="325" t="s">
        <v>236</v>
      </c>
      <c r="J3418" s="325" t="str">
        <f t="shared" si="106"/>
        <v>CharNorth YorkshireEthnicityAsian or Asian BritishEthnicityAsian or Asian British</v>
      </c>
      <c r="K3418" s="325" t="s">
        <v>493</v>
      </c>
      <c r="L3418" s="325" t="s">
        <v>496</v>
      </c>
      <c r="M3418" s="325" t="str">
        <f t="shared" si="107"/>
        <v>EthnicityAsian or Asian British</v>
      </c>
      <c r="N3418" s="325" t="s">
        <v>460</v>
      </c>
      <c r="O3418" s="325" t="s">
        <v>460</v>
      </c>
      <c r="P3418" s="325">
        <v>0</v>
      </c>
      <c r="Q3418" s="325">
        <v>0</v>
      </c>
    </row>
    <row r="3419" spans="1:17" x14ac:dyDescent="0.25">
      <c r="A3419" s="325">
        <v>201718</v>
      </c>
      <c r="B3419" s="325" t="s">
        <v>144</v>
      </c>
      <c r="C3419" s="325" t="s">
        <v>123</v>
      </c>
      <c r="D3419" s="325" t="s">
        <v>38</v>
      </c>
      <c r="E3419" s="325" t="s">
        <v>130</v>
      </c>
      <c r="F3419" s="325" t="s">
        <v>131</v>
      </c>
      <c r="G3419" s="325">
        <v>815</v>
      </c>
      <c r="H3419" s="325" t="s">
        <v>235</v>
      </c>
      <c r="I3419" s="325" t="s">
        <v>236</v>
      </c>
      <c r="J3419" s="325" t="str">
        <f t="shared" si="106"/>
        <v>CharNorth YorkshireEthnicityBlack or Black BritishEthnicityBlack or Black British</v>
      </c>
      <c r="K3419" s="325" t="s">
        <v>493</v>
      </c>
      <c r="L3419" s="325" t="s">
        <v>497</v>
      </c>
      <c r="M3419" s="325" t="str">
        <f t="shared" si="107"/>
        <v>EthnicityBlack or Black British</v>
      </c>
      <c r="N3419" s="325" t="s">
        <v>460</v>
      </c>
      <c r="O3419" s="325" t="s">
        <v>460</v>
      </c>
      <c r="P3419" s="325">
        <v>0</v>
      </c>
      <c r="Q3419" s="325">
        <v>0</v>
      </c>
    </row>
    <row r="3420" spans="1:17" x14ac:dyDescent="0.25">
      <c r="A3420" s="325">
        <v>201718</v>
      </c>
      <c r="B3420" s="325" t="s">
        <v>144</v>
      </c>
      <c r="C3420" s="325" t="s">
        <v>123</v>
      </c>
      <c r="D3420" s="325" t="s">
        <v>38</v>
      </c>
      <c r="E3420" s="325" t="s">
        <v>130</v>
      </c>
      <c r="F3420" s="325" t="s">
        <v>131</v>
      </c>
      <c r="G3420" s="325">
        <v>815</v>
      </c>
      <c r="H3420" s="325" t="s">
        <v>235</v>
      </c>
      <c r="I3420" s="325" t="s">
        <v>236</v>
      </c>
      <c r="J3420" s="325" t="str">
        <f t="shared" si="106"/>
        <v>CharNorth YorkshireEthnicityAny other ethnic groupEthnicityAny other ethnic group</v>
      </c>
      <c r="K3420" s="325" t="s">
        <v>493</v>
      </c>
      <c r="L3420" s="325" t="s">
        <v>498</v>
      </c>
      <c r="M3420" s="325" t="str">
        <f t="shared" si="107"/>
        <v>EthnicityAny other ethnic group</v>
      </c>
      <c r="N3420" s="325" t="s">
        <v>460</v>
      </c>
      <c r="O3420" s="325" t="s">
        <v>460</v>
      </c>
      <c r="P3420" s="325">
        <v>0</v>
      </c>
      <c r="Q3420" s="325">
        <v>0</v>
      </c>
    </row>
    <row r="3421" spans="1:17" x14ac:dyDescent="0.25">
      <c r="A3421" s="325">
        <v>201718</v>
      </c>
      <c r="B3421" s="325" t="s">
        <v>144</v>
      </c>
      <c r="C3421" s="325" t="s">
        <v>123</v>
      </c>
      <c r="D3421" s="325" t="s">
        <v>38</v>
      </c>
      <c r="E3421" s="325" t="s">
        <v>130</v>
      </c>
      <c r="F3421" s="325" t="s">
        <v>131</v>
      </c>
      <c r="G3421" s="325">
        <v>815</v>
      </c>
      <c r="H3421" s="325" t="s">
        <v>235</v>
      </c>
      <c r="I3421" s="325" t="s">
        <v>236</v>
      </c>
      <c r="J3421" s="325" t="str">
        <f t="shared" si="106"/>
        <v>CharNorth YorkshireEthnicityRefused or not availableEthnicityRefused or not available</v>
      </c>
      <c r="K3421" s="325" t="s">
        <v>493</v>
      </c>
      <c r="L3421" s="325" t="s">
        <v>499</v>
      </c>
      <c r="M3421" s="325" t="str">
        <f t="shared" si="107"/>
        <v>EthnicityRefused or not available</v>
      </c>
      <c r="N3421" s="325" t="s">
        <v>460</v>
      </c>
      <c r="O3421" s="325" t="s">
        <v>460</v>
      </c>
      <c r="P3421" s="325">
        <v>71</v>
      </c>
      <c r="Q3421" s="325">
        <v>24.7</v>
      </c>
    </row>
    <row r="3422" spans="1:17" x14ac:dyDescent="0.25">
      <c r="A3422" s="325">
        <v>201718</v>
      </c>
      <c r="B3422" s="325" t="s">
        <v>144</v>
      </c>
      <c r="C3422" s="325" t="s">
        <v>123</v>
      </c>
      <c r="D3422" s="325" t="s">
        <v>38</v>
      </c>
      <c r="E3422" s="325" t="s">
        <v>130</v>
      </c>
      <c r="F3422" s="325" t="s">
        <v>131</v>
      </c>
      <c r="G3422" s="325">
        <v>372</v>
      </c>
      <c r="H3422" s="325" t="s">
        <v>237</v>
      </c>
      <c r="I3422" s="325" t="s">
        <v>238</v>
      </c>
      <c r="J3422" s="325" t="str">
        <f t="shared" si="106"/>
        <v>CharRotherhamEthnicityWhiteEthnicityWhite</v>
      </c>
      <c r="K3422" s="325" t="s">
        <v>493</v>
      </c>
      <c r="L3422" s="325" t="s">
        <v>494</v>
      </c>
      <c r="M3422" s="325" t="str">
        <f t="shared" si="107"/>
        <v>EthnicityWhite</v>
      </c>
      <c r="N3422" s="325" t="s">
        <v>460</v>
      </c>
      <c r="O3422" s="325" t="s">
        <v>460</v>
      </c>
      <c r="P3422" s="325">
        <v>221</v>
      </c>
      <c r="Q3422" s="325">
        <v>75.400000000000006</v>
      </c>
    </row>
    <row r="3423" spans="1:17" x14ac:dyDescent="0.25">
      <c r="A3423" s="325">
        <v>201718</v>
      </c>
      <c r="B3423" s="325" t="s">
        <v>144</v>
      </c>
      <c r="C3423" s="325" t="s">
        <v>123</v>
      </c>
      <c r="D3423" s="325" t="s">
        <v>38</v>
      </c>
      <c r="E3423" s="325" t="s">
        <v>130</v>
      </c>
      <c r="F3423" s="325" t="s">
        <v>131</v>
      </c>
      <c r="G3423" s="325">
        <v>372</v>
      </c>
      <c r="H3423" s="325" t="s">
        <v>237</v>
      </c>
      <c r="I3423" s="325" t="s">
        <v>238</v>
      </c>
      <c r="J3423" s="325" t="str">
        <f t="shared" si="106"/>
        <v>CharRotherhamEthnicityMixedEthnicityMixed</v>
      </c>
      <c r="K3423" s="325" t="s">
        <v>493</v>
      </c>
      <c r="L3423" s="325" t="s">
        <v>495</v>
      </c>
      <c r="M3423" s="325" t="str">
        <f t="shared" si="107"/>
        <v>EthnicityMixed</v>
      </c>
      <c r="N3423" s="325" t="s">
        <v>460</v>
      </c>
      <c r="O3423" s="325" t="s">
        <v>460</v>
      </c>
      <c r="P3423" s="325">
        <v>7</v>
      </c>
      <c r="Q3423" s="325">
        <v>2.4</v>
      </c>
    </row>
    <row r="3424" spans="1:17" x14ac:dyDescent="0.25">
      <c r="A3424" s="325">
        <v>201718</v>
      </c>
      <c r="B3424" s="325" t="s">
        <v>144</v>
      </c>
      <c r="C3424" s="325" t="s">
        <v>123</v>
      </c>
      <c r="D3424" s="325" t="s">
        <v>38</v>
      </c>
      <c r="E3424" s="325" t="s">
        <v>130</v>
      </c>
      <c r="F3424" s="325" t="s">
        <v>131</v>
      </c>
      <c r="G3424" s="325">
        <v>372</v>
      </c>
      <c r="H3424" s="325" t="s">
        <v>237</v>
      </c>
      <c r="I3424" s="325" t="s">
        <v>238</v>
      </c>
      <c r="J3424" s="325" t="str">
        <f t="shared" si="106"/>
        <v>CharRotherhamEthnicityAsian or Asian BritishEthnicityAsian or Asian British</v>
      </c>
      <c r="K3424" s="325" t="s">
        <v>493</v>
      </c>
      <c r="L3424" s="325" t="s">
        <v>496</v>
      </c>
      <c r="M3424" s="325" t="str">
        <f t="shared" si="107"/>
        <v>EthnicityAsian or Asian British</v>
      </c>
      <c r="N3424" s="325" t="s">
        <v>460</v>
      </c>
      <c r="O3424" s="325" t="s">
        <v>460</v>
      </c>
      <c r="P3424" s="325">
        <v>6</v>
      </c>
      <c r="Q3424" s="325">
        <v>2</v>
      </c>
    </row>
    <row r="3425" spans="1:17" x14ac:dyDescent="0.25">
      <c r="A3425" s="325">
        <v>201718</v>
      </c>
      <c r="B3425" s="325" t="s">
        <v>144</v>
      </c>
      <c r="C3425" s="325" t="s">
        <v>123</v>
      </c>
      <c r="D3425" s="325" t="s">
        <v>38</v>
      </c>
      <c r="E3425" s="325" t="s">
        <v>130</v>
      </c>
      <c r="F3425" s="325" t="s">
        <v>131</v>
      </c>
      <c r="G3425" s="325">
        <v>372</v>
      </c>
      <c r="H3425" s="325" t="s">
        <v>237</v>
      </c>
      <c r="I3425" s="325" t="s">
        <v>238</v>
      </c>
      <c r="J3425" s="325" t="str">
        <f t="shared" si="106"/>
        <v>CharRotherhamEthnicityBlack or Black BritishEthnicityBlack or Black British</v>
      </c>
      <c r="K3425" s="325" t="s">
        <v>493</v>
      </c>
      <c r="L3425" s="325" t="s">
        <v>497</v>
      </c>
      <c r="M3425" s="325" t="str">
        <f t="shared" si="107"/>
        <v>EthnicityBlack or Black British</v>
      </c>
      <c r="N3425" s="325" t="s">
        <v>460</v>
      </c>
      <c r="O3425" s="325" t="s">
        <v>460</v>
      </c>
      <c r="P3425" s="325">
        <v>5</v>
      </c>
      <c r="Q3425" s="325">
        <v>1.7</v>
      </c>
    </row>
    <row r="3426" spans="1:17" x14ac:dyDescent="0.25">
      <c r="A3426" s="325">
        <v>201718</v>
      </c>
      <c r="B3426" s="325" t="s">
        <v>144</v>
      </c>
      <c r="C3426" s="325" t="s">
        <v>123</v>
      </c>
      <c r="D3426" s="325" t="s">
        <v>38</v>
      </c>
      <c r="E3426" s="325" t="s">
        <v>130</v>
      </c>
      <c r="F3426" s="325" t="s">
        <v>131</v>
      </c>
      <c r="G3426" s="325">
        <v>372</v>
      </c>
      <c r="H3426" s="325" t="s">
        <v>237</v>
      </c>
      <c r="I3426" s="325" t="s">
        <v>238</v>
      </c>
      <c r="J3426" s="325" t="str">
        <f t="shared" si="106"/>
        <v>CharRotherhamEthnicityAny other ethnic groupEthnicityAny other ethnic group</v>
      </c>
      <c r="K3426" s="325" t="s">
        <v>493</v>
      </c>
      <c r="L3426" s="325" t="s">
        <v>498</v>
      </c>
      <c r="M3426" s="325" t="str">
        <f t="shared" si="107"/>
        <v>EthnicityAny other ethnic group</v>
      </c>
      <c r="N3426" s="325" t="s">
        <v>460</v>
      </c>
      <c r="O3426" s="325" t="s">
        <v>460</v>
      </c>
      <c r="P3426" s="325">
        <v>0</v>
      </c>
      <c r="Q3426" s="325">
        <v>0</v>
      </c>
    </row>
    <row r="3427" spans="1:17" x14ac:dyDescent="0.25">
      <c r="A3427" s="325">
        <v>201718</v>
      </c>
      <c r="B3427" s="325" t="s">
        <v>144</v>
      </c>
      <c r="C3427" s="325" t="s">
        <v>123</v>
      </c>
      <c r="D3427" s="325" t="s">
        <v>38</v>
      </c>
      <c r="E3427" s="325" t="s">
        <v>130</v>
      </c>
      <c r="F3427" s="325" t="s">
        <v>131</v>
      </c>
      <c r="G3427" s="325">
        <v>372</v>
      </c>
      <c r="H3427" s="325" t="s">
        <v>237</v>
      </c>
      <c r="I3427" s="325" t="s">
        <v>238</v>
      </c>
      <c r="J3427" s="325" t="str">
        <f t="shared" si="106"/>
        <v>CharRotherhamEthnicityRefused or not availableEthnicityRefused or not available</v>
      </c>
      <c r="K3427" s="325" t="s">
        <v>493</v>
      </c>
      <c r="L3427" s="325" t="s">
        <v>499</v>
      </c>
      <c r="M3427" s="325" t="str">
        <f t="shared" si="107"/>
        <v>EthnicityRefused or not available</v>
      </c>
      <c r="N3427" s="325" t="s">
        <v>460</v>
      </c>
      <c r="O3427" s="325" t="s">
        <v>460</v>
      </c>
      <c r="P3427" s="325">
        <v>54</v>
      </c>
      <c r="Q3427" s="325">
        <v>18.399999999999999</v>
      </c>
    </row>
    <row r="3428" spans="1:17" x14ac:dyDescent="0.25">
      <c r="A3428" s="325">
        <v>201718</v>
      </c>
      <c r="B3428" s="325" t="s">
        <v>144</v>
      </c>
      <c r="C3428" s="325" t="s">
        <v>123</v>
      </c>
      <c r="D3428" s="325" t="s">
        <v>38</v>
      </c>
      <c r="E3428" s="325" t="s">
        <v>130</v>
      </c>
      <c r="F3428" s="325" t="s">
        <v>131</v>
      </c>
      <c r="G3428" s="325">
        <v>373</v>
      </c>
      <c r="H3428" s="325" t="s">
        <v>239</v>
      </c>
      <c r="I3428" s="325" t="s">
        <v>240</v>
      </c>
      <c r="J3428" s="325" t="str">
        <f t="shared" si="106"/>
        <v>CharSheffieldEthnicityWhiteEthnicityWhite</v>
      </c>
      <c r="K3428" s="325" t="s">
        <v>493</v>
      </c>
      <c r="L3428" s="325" t="s">
        <v>494</v>
      </c>
      <c r="M3428" s="325" t="str">
        <f t="shared" si="107"/>
        <v>EthnicityWhite</v>
      </c>
      <c r="N3428" s="325" t="s">
        <v>460</v>
      </c>
      <c r="O3428" s="325" t="s">
        <v>460</v>
      </c>
      <c r="P3428" s="325">
        <v>280</v>
      </c>
      <c r="Q3428" s="325">
        <v>73.900000000000006</v>
      </c>
    </row>
    <row r="3429" spans="1:17" x14ac:dyDescent="0.25">
      <c r="A3429" s="325">
        <v>201718</v>
      </c>
      <c r="B3429" s="325" t="s">
        <v>144</v>
      </c>
      <c r="C3429" s="325" t="s">
        <v>123</v>
      </c>
      <c r="D3429" s="325" t="s">
        <v>38</v>
      </c>
      <c r="E3429" s="325" t="s">
        <v>130</v>
      </c>
      <c r="F3429" s="325" t="s">
        <v>131</v>
      </c>
      <c r="G3429" s="325">
        <v>373</v>
      </c>
      <c r="H3429" s="325" t="s">
        <v>239</v>
      </c>
      <c r="I3429" s="325" t="s">
        <v>240</v>
      </c>
      <c r="J3429" s="325" t="str">
        <f t="shared" si="106"/>
        <v>CharSheffieldEthnicityMixedEthnicityMixed</v>
      </c>
      <c r="K3429" s="325" t="s">
        <v>493</v>
      </c>
      <c r="L3429" s="325" t="s">
        <v>495</v>
      </c>
      <c r="M3429" s="325" t="str">
        <f t="shared" si="107"/>
        <v>EthnicityMixed</v>
      </c>
      <c r="N3429" s="325" t="s">
        <v>460</v>
      </c>
      <c r="O3429" s="325" t="s">
        <v>460</v>
      </c>
      <c r="P3429" s="325">
        <v>23</v>
      </c>
      <c r="Q3429" s="325">
        <v>6.1</v>
      </c>
    </row>
    <row r="3430" spans="1:17" x14ac:dyDescent="0.25">
      <c r="A3430" s="325">
        <v>201718</v>
      </c>
      <c r="B3430" s="325" t="s">
        <v>144</v>
      </c>
      <c r="C3430" s="325" t="s">
        <v>123</v>
      </c>
      <c r="D3430" s="325" t="s">
        <v>38</v>
      </c>
      <c r="E3430" s="325" t="s">
        <v>130</v>
      </c>
      <c r="F3430" s="325" t="s">
        <v>131</v>
      </c>
      <c r="G3430" s="325">
        <v>373</v>
      </c>
      <c r="H3430" s="325" t="s">
        <v>239</v>
      </c>
      <c r="I3430" s="325" t="s">
        <v>240</v>
      </c>
      <c r="J3430" s="325" t="str">
        <f t="shared" si="106"/>
        <v>CharSheffieldEthnicityAsian or Asian BritishEthnicityAsian or Asian British</v>
      </c>
      <c r="K3430" s="325" t="s">
        <v>493</v>
      </c>
      <c r="L3430" s="325" t="s">
        <v>496</v>
      </c>
      <c r="M3430" s="325" t="str">
        <f t="shared" si="107"/>
        <v>EthnicityAsian or Asian British</v>
      </c>
      <c r="N3430" s="325" t="s">
        <v>460</v>
      </c>
      <c r="O3430" s="325" t="s">
        <v>460</v>
      </c>
      <c r="P3430" s="325">
        <v>20</v>
      </c>
      <c r="Q3430" s="325">
        <v>5.3</v>
      </c>
    </row>
    <row r="3431" spans="1:17" x14ac:dyDescent="0.25">
      <c r="A3431" s="325">
        <v>201718</v>
      </c>
      <c r="B3431" s="325" t="s">
        <v>144</v>
      </c>
      <c r="C3431" s="325" t="s">
        <v>123</v>
      </c>
      <c r="D3431" s="325" t="s">
        <v>38</v>
      </c>
      <c r="E3431" s="325" t="s">
        <v>130</v>
      </c>
      <c r="F3431" s="325" t="s">
        <v>131</v>
      </c>
      <c r="G3431" s="325">
        <v>373</v>
      </c>
      <c r="H3431" s="325" t="s">
        <v>239</v>
      </c>
      <c r="I3431" s="325" t="s">
        <v>240</v>
      </c>
      <c r="J3431" s="325" t="str">
        <f t="shared" si="106"/>
        <v>CharSheffieldEthnicityBlack or Black BritishEthnicityBlack or Black British</v>
      </c>
      <c r="K3431" s="325" t="s">
        <v>493</v>
      </c>
      <c r="L3431" s="325" t="s">
        <v>497</v>
      </c>
      <c r="M3431" s="325" t="str">
        <f t="shared" si="107"/>
        <v>EthnicityBlack or Black British</v>
      </c>
      <c r="N3431" s="325" t="s">
        <v>460</v>
      </c>
      <c r="O3431" s="325" t="s">
        <v>460</v>
      </c>
      <c r="P3431" s="325">
        <v>27</v>
      </c>
      <c r="Q3431" s="325">
        <v>7.1</v>
      </c>
    </row>
    <row r="3432" spans="1:17" x14ac:dyDescent="0.25">
      <c r="A3432" s="325">
        <v>201718</v>
      </c>
      <c r="B3432" s="325" t="s">
        <v>144</v>
      </c>
      <c r="C3432" s="325" t="s">
        <v>123</v>
      </c>
      <c r="D3432" s="325" t="s">
        <v>38</v>
      </c>
      <c r="E3432" s="325" t="s">
        <v>130</v>
      </c>
      <c r="F3432" s="325" t="s">
        <v>131</v>
      </c>
      <c r="G3432" s="325">
        <v>373</v>
      </c>
      <c r="H3432" s="325" t="s">
        <v>239</v>
      </c>
      <c r="I3432" s="325" t="s">
        <v>240</v>
      </c>
      <c r="J3432" s="325" t="str">
        <f t="shared" si="106"/>
        <v>CharSheffieldEthnicityAny other ethnic groupEthnicityAny other ethnic group</v>
      </c>
      <c r="K3432" s="325" t="s">
        <v>493</v>
      </c>
      <c r="L3432" s="325" t="s">
        <v>498</v>
      </c>
      <c r="M3432" s="325" t="str">
        <f t="shared" si="107"/>
        <v>EthnicityAny other ethnic group</v>
      </c>
      <c r="N3432" s="325" t="s">
        <v>460</v>
      </c>
      <c r="O3432" s="325" t="s">
        <v>460</v>
      </c>
      <c r="P3432" s="325">
        <v>6</v>
      </c>
      <c r="Q3432" s="325">
        <v>1.6</v>
      </c>
    </row>
    <row r="3433" spans="1:17" x14ac:dyDescent="0.25">
      <c r="A3433" s="325">
        <v>201718</v>
      </c>
      <c r="B3433" s="325" t="s">
        <v>144</v>
      </c>
      <c r="C3433" s="325" t="s">
        <v>123</v>
      </c>
      <c r="D3433" s="325" t="s">
        <v>38</v>
      </c>
      <c r="E3433" s="325" t="s">
        <v>130</v>
      </c>
      <c r="F3433" s="325" t="s">
        <v>131</v>
      </c>
      <c r="G3433" s="325">
        <v>373</v>
      </c>
      <c r="H3433" s="325" t="s">
        <v>239</v>
      </c>
      <c r="I3433" s="325" t="s">
        <v>240</v>
      </c>
      <c r="J3433" s="325" t="str">
        <f t="shared" si="106"/>
        <v>CharSheffieldEthnicityRefused or not availableEthnicityRefused or not available</v>
      </c>
      <c r="K3433" s="325" t="s">
        <v>493</v>
      </c>
      <c r="L3433" s="325" t="s">
        <v>499</v>
      </c>
      <c r="M3433" s="325" t="str">
        <f t="shared" si="107"/>
        <v>EthnicityRefused or not available</v>
      </c>
      <c r="N3433" s="325" t="s">
        <v>460</v>
      </c>
      <c r="O3433" s="325" t="s">
        <v>460</v>
      </c>
      <c r="P3433" s="325">
        <v>23</v>
      </c>
      <c r="Q3433" s="325">
        <v>6.1</v>
      </c>
    </row>
    <row r="3434" spans="1:17" x14ac:dyDescent="0.25">
      <c r="A3434" s="325">
        <v>201718</v>
      </c>
      <c r="B3434" s="325" t="s">
        <v>144</v>
      </c>
      <c r="C3434" s="325" t="s">
        <v>123</v>
      </c>
      <c r="D3434" s="325" t="s">
        <v>38</v>
      </c>
      <c r="E3434" s="325" t="s">
        <v>130</v>
      </c>
      <c r="F3434" s="325" t="s">
        <v>131</v>
      </c>
      <c r="G3434" s="325">
        <v>384</v>
      </c>
      <c r="H3434" s="325" t="s">
        <v>241</v>
      </c>
      <c r="I3434" s="325" t="s">
        <v>242</v>
      </c>
      <c r="J3434" s="325" t="str">
        <f t="shared" si="106"/>
        <v>CharWakefieldEthnicityWhiteEthnicityWhite</v>
      </c>
      <c r="K3434" s="325" t="s">
        <v>493</v>
      </c>
      <c r="L3434" s="325" t="s">
        <v>494</v>
      </c>
      <c r="M3434" s="325" t="str">
        <f t="shared" si="107"/>
        <v>EthnicityWhite</v>
      </c>
      <c r="N3434" s="325" t="s">
        <v>460</v>
      </c>
      <c r="O3434" s="325" t="s">
        <v>460</v>
      </c>
      <c r="P3434" s="325">
        <v>163</v>
      </c>
      <c r="Q3434" s="325">
        <v>78.400000000000006</v>
      </c>
    </row>
    <row r="3435" spans="1:17" x14ac:dyDescent="0.25">
      <c r="A3435" s="325">
        <v>201718</v>
      </c>
      <c r="B3435" s="325" t="s">
        <v>144</v>
      </c>
      <c r="C3435" s="325" t="s">
        <v>123</v>
      </c>
      <c r="D3435" s="325" t="s">
        <v>38</v>
      </c>
      <c r="E3435" s="325" t="s">
        <v>130</v>
      </c>
      <c r="F3435" s="325" t="s">
        <v>131</v>
      </c>
      <c r="G3435" s="325">
        <v>384</v>
      </c>
      <c r="H3435" s="325" t="s">
        <v>241</v>
      </c>
      <c r="I3435" s="325" t="s">
        <v>242</v>
      </c>
      <c r="J3435" s="325" t="str">
        <f t="shared" si="106"/>
        <v>CharWakefieldEthnicityMixedEthnicityMixed</v>
      </c>
      <c r="K3435" s="325" t="s">
        <v>493</v>
      </c>
      <c r="L3435" s="325" t="s">
        <v>495</v>
      </c>
      <c r="M3435" s="325" t="str">
        <f t="shared" si="107"/>
        <v>EthnicityMixed</v>
      </c>
      <c r="N3435" s="325" t="s">
        <v>460</v>
      </c>
      <c r="O3435" s="325" t="s">
        <v>460</v>
      </c>
      <c r="P3435" s="325">
        <v>5</v>
      </c>
      <c r="Q3435" s="325">
        <v>2.4</v>
      </c>
    </row>
    <row r="3436" spans="1:17" x14ac:dyDescent="0.25">
      <c r="A3436" s="325">
        <v>201718</v>
      </c>
      <c r="B3436" s="325" t="s">
        <v>144</v>
      </c>
      <c r="C3436" s="325" t="s">
        <v>123</v>
      </c>
      <c r="D3436" s="325" t="s">
        <v>38</v>
      </c>
      <c r="E3436" s="325" t="s">
        <v>130</v>
      </c>
      <c r="F3436" s="325" t="s">
        <v>131</v>
      </c>
      <c r="G3436" s="325">
        <v>384</v>
      </c>
      <c r="H3436" s="325" t="s">
        <v>241</v>
      </c>
      <c r="I3436" s="325" t="s">
        <v>242</v>
      </c>
      <c r="J3436" s="325" t="str">
        <f t="shared" si="106"/>
        <v>CharWakefieldEthnicityAsian or Asian BritishEthnicityAsian or Asian British</v>
      </c>
      <c r="K3436" s="325" t="s">
        <v>493</v>
      </c>
      <c r="L3436" s="325" t="s">
        <v>496</v>
      </c>
      <c r="M3436" s="325" t="str">
        <f t="shared" si="107"/>
        <v>EthnicityAsian or Asian British</v>
      </c>
      <c r="N3436" s="325" t="s">
        <v>460</v>
      </c>
      <c r="O3436" s="325" t="s">
        <v>460</v>
      </c>
      <c r="P3436" s="325">
        <v>12</v>
      </c>
      <c r="Q3436" s="325">
        <v>5.8</v>
      </c>
    </row>
    <row r="3437" spans="1:17" x14ac:dyDescent="0.25">
      <c r="A3437" s="325">
        <v>201718</v>
      </c>
      <c r="B3437" s="325" t="s">
        <v>144</v>
      </c>
      <c r="C3437" s="325" t="s">
        <v>123</v>
      </c>
      <c r="D3437" s="325" t="s">
        <v>38</v>
      </c>
      <c r="E3437" s="325" t="s">
        <v>130</v>
      </c>
      <c r="F3437" s="325" t="s">
        <v>131</v>
      </c>
      <c r="G3437" s="325">
        <v>384</v>
      </c>
      <c r="H3437" s="325" t="s">
        <v>241</v>
      </c>
      <c r="I3437" s="325" t="s">
        <v>242</v>
      </c>
      <c r="J3437" s="325" t="str">
        <f t="shared" si="106"/>
        <v>CharWakefieldEthnicityBlack or Black BritishEthnicityBlack or Black British</v>
      </c>
      <c r="K3437" s="325" t="s">
        <v>493</v>
      </c>
      <c r="L3437" s="325" t="s">
        <v>497</v>
      </c>
      <c r="M3437" s="325" t="str">
        <f t="shared" si="107"/>
        <v>EthnicityBlack or Black British</v>
      </c>
      <c r="N3437" s="325" t="s">
        <v>460</v>
      </c>
      <c r="O3437" s="325" t="s">
        <v>460</v>
      </c>
      <c r="P3437" s="325">
        <v>4</v>
      </c>
      <c r="Q3437" s="325">
        <v>1.9</v>
      </c>
    </row>
    <row r="3438" spans="1:17" x14ac:dyDescent="0.25">
      <c r="A3438" s="325">
        <v>201718</v>
      </c>
      <c r="B3438" s="325" t="s">
        <v>144</v>
      </c>
      <c r="C3438" s="325" t="s">
        <v>123</v>
      </c>
      <c r="D3438" s="325" t="s">
        <v>38</v>
      </c>
      <c r="E3438" s="325" t="s">
        <v>130</v>
      </c>
      <c r="F3438" s="325" t="s">
        <v>131</v>
      </c>
      <c r="G3438" s="325">
        <v>384</v>
      </c>
      <c r="H3438" s="325" t="s">
        <v>241</v>
      </c>
      <c r="I3438" s="325" t="s">
        <v>242</v>
      </c>
      <c r="J3438" s="325" t="str">
        <f t="shared" si="106"/>
        <v>CharWakefieldEthnicityAny other ethnic groupEthnicityAny other ethnic group</v>
      </c>
      <c r="K3438" s="325" t="s">
        <v>493</v>
      </c>
      <c r="L3438" s="325" t="s">
        <v>498</v>
      </c>
      <c r="M3438" s="325" t="str">
        <f t="shared" si="107"/>
        <v>EthnicityAny other ethnic group</v>
      </c>
      <c r="N3438" s="325" t="s">
        <v>460</v>
      </c>
      <c r="O3438" s="325" t="s">
        <v>460</v>
      </c>
      <c r="P3438" s="325">
        <v>0</v>
      </c>
      <c r="Q3438" s="325">
        <v>0</v>
      </c>
    </row>
    <row r="3439" spans="1:17" x14ac:dyDescent="0.25">
      <c r="A3439" s="325">
        <v>201718</v>
      </c>
      <c r="B3439" s="325" t="s">
        <v>144</v>
      </c>
      <c r="C3439" s="325" t="s">
        <v>123</v>
      </c>
      <c r="D3439" s="325" t="s">
        <v>38</v>
      </c>
      <c r="E3439" s="325" t="s">
        <v>130</v>
      </c>
      <c r="F3439" s="325" t="s">
        <v>131</v>
      </c>
      <c r="G3439" s="325">
        <v>384</v>
      </c>
      <c r="H3439" s="325" t="s">
        <v>241</v>
      </c>
      <c r="I3439" s="325" t="s">
        <v>242</v>
      </c>
      <c r="J3439" s="325" t="str">
        <f t="shared" si="106"/>
        <v>CharWakefieldEthnicityRefused or not availableEthnicityRefused or not available</v>
      </c>
      <c r="K3439" s="325" t="s">
        <v>493</v>
      </c>
      <c r="L3439" s="325" t="s">
        <v>499</v>
      </c>
      <c r="M3439" s="325" t="str">
        <f t="shared" si="107"/>
        <v>EthnicityRefused or not available</v>
      </c>
      <c r="N3439" s="325" t="s">
        <v>460</v>
      </c>
      <c r="O3439" s="325" t="s">
        <v>460</v>
      </c>
      <c r="P3439" s="325">
        <v>24</v>
      </c>
      <c r="Q3439" s="325">
        <v>11.5</v>
      </c>
    </row>
    <row r="3440" spans="1:17" x14ac:dyDescent="0.25">
      <c r="A3440" s="325">
        <v>201718</v>
      </c>
      <c r="B3440" s="325" t="s">
        <v>144</v>
      </c>
      <c r="C3440" s="325" t="s">
        <v>123</v>
      </c>
      <c r="D3440" s="325" t="s">
        <v>38</v>
      </c>
      <c r="E3440" s="325" t="s">
        <v>130</v>
      </c>
      <c r="F3440" s="325" t="s">
        <v>131</v>
      </c>
      <c r="G3440" s="325">
        <v>816</v>
      </c>
      <c r="H3440" s="325" t="s">
        <v>243</v>
      </c>
      <c r="I3440" s="325" t="s">
        <v>244</v>
      </c>
      <c r="J3440" s="325" t="str">
        <f t="shared" si="106"/>
        <v>CharYorkEthnicityWhiteEthnicityWhite</v>
      </c>
      <c r="K3440" s="325" t="s">
        <v>493</v>
      </c>
      <c r="L3440" s="325" t="s">
        <v>494</v>
      </c>
      <c r="M3440" s="325" t="str">
        <f t="shared" si="107"/>
        <v>EthnicityWhite</v>
      </c>
      <c r="N3440" s="325" t="s">
        <v>460</v>
      </c>
      <c r="O3440" s="325" t="s">
        <v>460</v>
      </c>
      <c r="P3440" s="325">
        <v>67</v>
      </c>
      <c r="Q3440" s="325">
        <v>67</v>
      </c>
    </row>
    <row r="3441" spans="1:17" x14ac:dyDescent="0.25">
      <c r="A3441" s="325">
        <v>201718</v>
      </c>
      <c r="B3441" s="325" t="s">
        <v>144</v>
      </c>
      <c r="C3441" s="325" t="s">
        <v>123</v>
      </c>
      <c r="D3441" s="325" t="s">
        <v>38</v>
      </c>
      <c r="E3441" s="325" t="s">
        <v>130</v>
      </c>
      <c r="F3441" s="325" t="s">
        <v>131</v>
      </c>
      <c r="G3441" s="325">
        <v>816</v>
      </c>
      <c r="H3441" s="325" t="s">
        <v>243</v>
      </c>
      <c r="I3441" s="325" t="s">
        <v>244</v>
      </c>
      <c r="J3441" s="325" t="str">
        <f t="shared" si="106"/>
        <v>CharYorkEthnicityMixedEthnicityMixed</v>
      </c>
      <c r="K3441" s="325" t="s">
        <v>493</v>
      </c>
      <c r="L3441" s="325" t="s">
        <v>495</v>
      </c>
      <c r="M3441" s="325" t="str">
        <f t="shared" si="107"/>
        <v>EthnicityMixed</v>
      </c>
      <c r="N3441" s="325" t="s">
        <v>460</v>
      </c>
      <c r="O3441" s="325" t="s">
        <v>460</v>
      </c>
      <c r="P3441" s="325">
        <v>1</v>
      </c>
      <c r="Q3441" s="325">
        <v>1</v>
      </c>
    </row>
    <row r="3442" spans="1:17" x14ac:dyDescent="0.25">
      <c r="A3442" s="325">
        <v>201718</v>
      </c>
      <c r="B3442" s="325" t="s">
        <v>144</v>
      </c>
      <c r="C3442" s="325" t="s">
        <v>123</v>
      </c>
      <c r="D3442" s="325" t="s">
        <v>38</v>
      </c>
      <c r="E3442" s="325" t="s">
        <v>130</v>
      </c>
      <c r="F3442" s="325" t="s">
        <v>131</v>
      </c>
      <c r="G3442" s="325">
        <v>816</v>
      </c>
      <c r="H3442" s="325" t="s">
        <v>243</v>
      </c>
      <c r="I3442" s="325" t="s">
        <v>244</v>
      </c>
      <c r="J3442" s="325" t="str">
        <f t="shared" si="106"/>
        <v>CharYorkEthnicityAsian or Asian BritishEthnicityAsian or Asian British</v>
      </c>
      <c r="K3442" s="325" t="s">
        <v>493</v>
      </c>
      <c r="L3442" s="325" t="s">
        <v>496</v>
      </c>
      <c r="M3442" s="325" t="str">
        <f t="shared" si="107"/>
        <v>EthnicityAsian or Asian British</v>
      </c>
      <c r="N3442" s="325" t="s">
        <v>460</v>
      </c>
      <c r="O3442" s="325" t="s">
        <v>460</v>
      </c>
      <c r="P3442" s="325">
        <v>1</v>
      </c>
      <c r="Q3442" s="325">
        <v>1</v>
      </c>
    </row>
    <row r="3443" spans="1:17" x14ac:dyDescent="0.25">
      <c r="A3443" s="325">
        <v>201718</v>
      </c>
      <c r="B3443" s="325" t="s">
        <v>144</v>
      </c>
      <c r="C3443" s="325" t="s">
        <v>123</v>
      </c>
      <c r="D3443" s="325" t="s">
        <v>38</v>
      </c>
      <c r="E3443" s="325" t="s">
        <v>130</v>
      </c>
      <c r="F3443" s="325" t="s">
        <v>131</v>
      </c>
      <c r="G3443" s="325">
        <v>816</v>
      </c>
      <c r="H3443" s="325" t="s">
        <v>243</v>
      </c>
      <c r="I3443" s="325" t="s">
        <v>244</v>
      </c>
      <c r="J3443" s="325" t="str">
        <f t="shared" si="106"/>
        <v>CharYorkEthnicityBlack or Black BritishEthnicityBlack or Black British</v>
      </c>
      <c r="K3443" s="325" t="s">
        <v>493</v>
      </c>
      <c r="L3443" s="325" t="s">
        <v>497</v>
      </c>
      <c r="M3443" s="325" t="str">
        <f t="shared" si="107"/>
        <v>EthnicityBlack or Black British</v>
      </c>
      <c r="N3443" s="325" t="s">
        <v>460</v>
      </c>
      <c r="O3443" s="325" t="s">
        <v>460</v>
      </c>
      <c r="P3443" s="325">
        <v>0</v>
      </c>
      <c r="Q3443" s="325">
        <v>0</v>
      </c>
    </row>
    <row r="3444" spans="1:17" x14ac:dyDescent="0.25">
      <c r="A3444" s="325">
        <v>201718</v>
      </c>
      <c r="B3444" s="325" t="s">
        <v>144</v>
      </c>
      <c r="C3444" s="325" t="s">
        <v>123</v>
      </c>
      <c r="D3444" s="325" t="s">
        <v>38</v>
      </c>
      <c r="E3444" s="325" t="s">
        <v>130</v>
      </c>
      <c r="F3444" s="325" t="s">
        <v>131</v>
      </c>
      <c r="G3444" s="325">
        <v>816</v>
      </c>
      <c r="H3444" s="325" t="s">
        <v>243</v>
      </c>
      <c r="I3444" s="325" t="s">
        <v>244</v>
      </c>
      <c r="J3444" s="325" t="str">
        <f t="shared" si="106"/>
        <v>CharYorkEthnicityAny other ethnic groupEthnicityAny other ethnic group</v>
      </c>
      <c r="K3444" s="325" t="s">
        <v>493</v>
      </c>
      <c r="L3444" s="325" t="s">
        <v>498</v>
      </c>
      <c r="M3444" s="325" t="str">
        <f t="shared" si="107"/>
        <v>EthnicityAny other ethnic group</v>
      </c>
      <c r="N3444" s="325" t="s">
        <v>460</v>
      </c>
      <c r="O3444" s="325" t="s">
        <v>460</v>
      </c>
      <c r="P3444" s="325">
        <v>1</v>
      </c>
      <c r="Q3444" s="325">
        <v>1</v>
      </c>
    </row>
    <row r="3445" spans="1:17" x14ac:dyDescent="0.25">
      <c r="A3445" s="325">
        <v>201718</v>
      </c>
      <c r="B3445" s="325" t="s">
        <v>144</v>
      </c>
      <c r="C3445" s="325" t="s">
        <v>123</v>
      </c>
      <c r="D3445" s="325" t="s">
        <v>38</v>
      </c>
      <c r="E3445" s="325" t="s">
        <v>130</v>
      </c>
      <c r="F3445" s="325" t="s">
        <v>131</v>
      </c>
      <c r="G3445" s="325">
        <v>816</v>
      </c>
      <c r="H3445" s="325" t="s">
        <v>243</v>
      </c>
      <c r="I3445" s="325" t="s">
        <v>244</v>
      </c>
      <c r="J3445" s="325" t="str">
        <f t="shared" si="106"/>
        <v>CharYorkEthnicityRefused or not availableEthnicityRefused or not available</v>
      </c>
      <c r="K3445" s="325" t="s">
        <v>493</v>
      </c>
      <c r="L3445" s="325" t="s">
        <v>499</v>
      </c>
      <c r="M3445" s="325" t="str">
        <f t="shared" si="107"/>
        <v>EthnicityRefused or not available</v>
      </c>
      <c r="N3445" s="325" t="s">
        <v>460</v>
      </c>
      <c r="O3445" s="325" t="s">
        <v>460</v>
      </c>
      <c r="P3445" s="325">
        <v>30</v>
      </c>
      <c r="Q3445" s="325">
        <v>30</v>
      </c>
    </row>
    <row r="3446" spans="1:17" x14ac:dyDescent="0.25">
      <c r="A3446" s="325">
        <v>201718</v>
      </c>
      <c r="B3446" s="325" t="s">
        <v>144</v>
      </c>
      <c r="C3446" s="325" t="s">
        <v>123</v>
      </c>
      <c r="D3446" s="325" t="s">
        <v>38</v>
      </c>
      <c r="E3446" s="325" t="s">
        <v>132</v>
      </c>
      <c r="F3446" s="325" t="s">
        <v>133</v>
      </c>
      <c r="G3446" s="325">
        <v>831</v>
      </c>
      <c r="H3446" s="325" t="s">
        <v>245</v>
      </c>
      <c r="I3446" s="325" t="s">
        <v>246</v>
      </c>
      <c r="J3446" s="325" t="str">
        <f t="shared" si="106"/>
        <v>CharDerbyEthnicityWhiteEthnicityWhite</v>
      </c>
      <c r="K3446" s="325" t="s">
        <v>493</v>
      </c>
      <c r="L3446" s="325" t="s">
        <v>494</v>
      </c>
      <c r="M3446" s="325" t="str">
        <f t="shared" si="107"/>
        <v>EthnicityWhite</v>
      </c>
      <c r="N3446" s="325" t="s">
        <v>460</v>
      </c>
      <c r="O3446" s="325" t="s">
        <v>460</v>
      </c>
      <c r="P3446" s="325">
        <v>113</v>
      </c>
      <c r="Q3446" s="325">
        <v>68.5</v>
      </c>
    </row>
    <row r="3447" spans="1:17" x14ac:dyDescent="0.25">
      <c r="A3447" s="325">
        <v>201718</v>
      </c>
      <c r="B3447" s="325" t="s">
        <v>144</v>
      </c>
      <c r="C3447" s="325" t="s">
        <v>123</v>
      </c>
      <c r="D3447" s="325" t="s">
        <v>38</v>
      </c>
      <c r="E3447" s="325" t="s">
        <v>132</v>
      </c>
      <c r="F3447" s="325" t="s">
        <v>133</v>
      </c>
      <c r="G3447" s="325">
        <v>831</v>
      </c>
      <c r="H3447" s="325" t="s">
        <v>245</v>
      </c>
      <c r="I3447" s="325" t="s">
        <v>246</v>
      </c>
      <c r="J3447" s="325" t="str">
        <f t="shared" si="106"/>
        <v>CharDerbyEthnicityMixedEthnicityMixed</v>
      </c>
      <c r="K3447" s="325" t="s">
        <v>493</v>
      </c>
      <c r="L3447" s="325" t="s">
        <v>495</v>
      </c>
      <c r="M3447" s="325" t="str">
        <f t="shared" si="107"/>
        <v>EthnicityMixed</v>
      </c>
      <c r="N3447" s="325" t="s">
        <v>460</v>
      </c>
      <c r="O3447" s="325" t="s">
        <v>460</v>
      </c>
      <c r="P3447" s="325">
        <v>6</v>
      </c>
      <c r="Q3447" s="325">
        <v>3.6</v>
      </c>
    </row>
    <row r="3448" spans="1:17" x14ac:dyDescent="0.25">
      <c r="A3448" s="325">
        <v>201718</v>
      </c>
      <c r="B3448" s="325" t="s">
        <v>144</v>
      </c>
      <c r="C3448" s="325" t="s">
        <v>123</v>
      </c>
      <c r="D3448" s="325" t="s">
        <v>38</v>
      </c>
      <c r="E3448" s="325" t="s">
        <v>132</v>
      </c>
      <c r="F3448" s="325" t="s">
        <v>133</v>
      </c>
      <c r="G3448" s="325">
        <v>831</v>
      </c>
      <c r="H3448" s="325" t="s">
        <v>245</v>
      </c>
      <c r="I3448" s="325" t="s">
        <v>246</v>
      </c>
      <c r="J3448" s="325" t="str">
        <f t="shared" si="106"/>
        <v>CharDerbyEthnicityAsian or Asian BritishEthnicityAsian or Asian British</v>
      </c>
      <c r="K3448" s="325" t="s">
        <v>493</v>
      </c>
      <c r="L3448" s="325" t="s">
        <v>496</v>
      </c>
      <c r="M3448" s="325" t="str">
        <f t="shared" si="107"/>
        <v>EthnicityAsian or Asian British</v>
      </c>
      <c r="N3448" s="325" t="s">
        <v>460</v>
      </c>
      <c r="O3448" s="325" t="s">
        <v>460</v>
      </c>
      <c r="P3448" s="325">
        <v>17</v>
      </c>
      <c r="Q3448" s="325">
        <v>10.3</v>
      </c>
    </row>
    <row r="3449" spans="1:17" x14ac:dyDescent="0.25">
      <c r="A3449" s="325">
        <v>201718</v>
      </c>
      <c r="B3449" s="325" t="s">
        <v>144</v>
      </c>
      <c r="C3449" s="325" t="s">
        <v>123</v>
      </c>
      <c r="D3449" s="325" t="s">
        <v>38</v>
      </c>
      <c r="E3449" s="325" t="s">
        <v>132</v>
      </c>
      <c r="F3449" s="325" t="s">
        <v>133</v>
      </c>
      <c r="G3449" s="325">
        <v>831</v>
      </c>
      <c r="H3449" s="325" t="s">
        <v>245</v>
      </c>
      <c r="I3449" s="325" t="s">
        <v>246</v>
      </c>
      <c r="J3449" s="325" t="str">
        <f t="shared" si="106"/>
        <v>CharDerbyEthnicityBlack or Black BritishEthnicityBlack or Black British</v>
      </c>
      <c r="K3449" s="325" t="s">
        <v>493</v>
      </c>
      <c r="L3449" s="325" t="s">
        <v>497</v>
      </c>
      <c r="M3449" s="325" t="str">
        <f t="shared" si="107"/>
        <v>EthnicityBlack or Black British</v>
      </c>
      <c r="N3449" s="325" t="s">
        <v>460</v>
      </c>
      <c r="O3449" s="325" t="s">
        <v>460</v>
      </c>
      <c r="P3449" s="325">
        <v>25</v>
      </c>
      <c r="Q3449" s="325">
        <v>15.2</v>
      </c>
    </row>
    <row r="3450" spans="1:17" x14ac:dyDescent="0.25">
      <c r="A3450" s="325">
        <v>201718</v>
      </c>
      <c r="B3450" s="325" t="s">
        <v>144</v>
      </c>
      <c r="C3450" s="325" t="s">
        <v>123</v>
      </c>
      <c r="D3450" s="325" t="s">
        <v>38</v>
      </c>
      <c r="E3450" s="325" t="s">
        <v>132</v>
      </c>
      <c r="F3450" s="325" t="s">
        <v>133</v>
      </c>
      <c r="G3450" s="325">
        <v>831</v>
      </c>
      <c r="H3450" s="325" t="s">
        <v>245</v>
      </c>
      <c r="I3450" s="325" t="s">
        <v>246</v>
      </c>
      <c r="J3450" s="325" t="str">
        <f t="shared" si="106"/>
        <v>CharDerbyEthnicityAny other ethnic groupEthnicityAny other ethnic group</v>
      </c>
      <c r="K3450" s="325" t="s">
        <v>493</v>
      </c>
      <c r="L3450" s="325" t="s">
        <v>498</v>
      </c>
      <c r="M3450" s="325" t="str">
        <f t="shared" si="107"/>
        <v>EthnicityAny other ethnic group</v>
      </c>
      <c r="N3450" s="325" t="s">
        <v>460</v>
      </c>
      <c r="O3450" s="325" t="s">
        <v>460</v>
      </c>
      <c r="P3450" s="325">
        <v>2</v>
      </c>
      <c r="Q3450" s="325">
        <v>1.2</v>
      </c>
    </row>
    <row r="3451" spans="1:17" x14ac:dyDescent="0.25">
      <c r="A3451" s="325">
        <v>201718</v>
      </c>
      <c r="B3451" s="325" t="s">
        <v>144</v>
      </c>
      <c r="C3451" s="325" t="s">
        <v>123</v>
      </c>
      <c r="D3451" s="325" t="s">
        <v>38</v>
      </c>
      <c r="E3451" s="325" t="s">
        <v>132</v>
      </c>
      <c r="F3451" s="325" t="s">
        <v>133</v>
      </c>
      <c r="G3451" s="325">
        <v>831</v>
      </c>
      <c r="H3451" s="325" t="s">
        <v>245</v>
      </c>
      <c r="I3451" s="325" t="s">
        <v>246</v>
      </c>
      <c r="J3451" s="325" t="str">
        <f t="shared" si="106"/>
        <v>CharDerbyEthnicityRefused or not availableEthnicityRefused or not available</v>
      </c>
      <c r="K3451" s="325" t="s">
        <v>493</v>
      </c>
      <c r="L3451" s="325" t="s">
        <v>499</v>
      </c>
      <c r="M3451" s="325" t="str">
        <f t="shared" si="107"/>
        <v>EthnicityRefused or not available</v>
      </c>
      <c r="N3451" s="325" t="s">
        <v>460</v>
      </c>
      <c r="O3451" s="325" t="s">
        <v>460</v>
      </c>
      <c r="P3451" s="325">
        <v>2</v>
      </c>
      <c r="Q3451" s="325">
        <v>1.2</v>
      </c>
    </row>
    <row r="3452" spans="1:17" x14ac:dyDescent="0.25">
      <c r="A3452" s="325">
        <v>201718</v>
      </c>
      <c r="B3452" s="325" t="s">
        <v>144</v>
      </c>
      <c r="C3452" s="325" t="s">
        <v>123</v>
      </c>
      <c r="D3452" s="325" t="s">
        <v>38</v>
      </c>
      <c r="E3452" s="325" t="s">
        <v>132</v>
      </c>
      <c r="F3452" s="325" t="s">
        <v>133</v>
      </c>
      <c r="G3452" s="325">
        <v>830</v>
      </c>
      <c r="H3452" s="325" t="s">
        <v>247</v>
      </c>
      <c r="I3452" s="325" t="s">
        <v>248</v>
      </c>
      <c r="J3452" s="325" t="str">
        <f t="shared" si="106"/>
        <v>CharDerbyshireEthnicityWhiteEthnicityWhite</v>
      </c>
      <c r="K3452" s="325" t="s">
        <v>493</v>
      </c>
      <c r="L3452" s="325" t="s">
        <v>494</v>
      </c>
      <c r="M3452" s="325" t="str">
        <f t="shared" si="107"/>
        <v>EthnicityWhite</v>
      </c>
      <c r="N3452" s="325" t="s">
        <v>460</v>
      </c>
      <c r="O3452" s="325" t="s">
        <v>460</v>
      </c>
      <c r="P3452" s="325">
        <v>366</v>
      </c>
      <c r="Q3452" s="325">
        <v>93.1</v>
      </c>
    </row>
    <row r="3453" spans="1:17" x14ac:dyDescent="0.25">
      <c r="A3453" s="325">
        <v>201718</v>
      </c>
      <c r="B3453" s="325" t="s">
        <v>144</v>
      </c>
      <c r="C3453" s="325" t="s">
        <v>123</v>
      </c>
      <c r="D3453" s="325" t="s">
        <v>38</v>
      </c>
      <c r="E3453" s="325" t="s">
        <v>132</v>
      </c>
      <c r="F3453" s="325" t="s">
        <v>133</v>
      </c>
      <c r="G3453" s="325">
        <v>830</v>
      </c>
      <c r="H3453" s="325" t="s">
        <v>247</v>
      </c>
      <c r="I3453" s="325" t="s">
        <v>248</v>
      </c>
      <c r="J3453" s="325" t="str">
        <f t="shared" si="106"/>
        <v>CharDerbyshireEthnicityMixedEthnicityMixed</v>
      </c>
      <c r="K3453" s="325" t="s">
        <v>493</v>
      </c>
      <c r="L3453" s="325" t="s">
        <v>495</v>
      </c>
      <c r="M3453" s="325" t="str">
        <f t="shared" si="107"/>
        <v>EthnicityMixed</v>
      </c>
      <c r="N3453" s="325" t="s">
        <v>460</v>
      </c>
      <c r="O3453" s="325" t="s">
        <v>460</v>
      </c>
      <c r="P3453" s="325">
        <v>7</v>
      </c>
      <c r="Q3453" s="325">
        <v>1.8</v>
      </c>
    </row>
    <row r="3454" spans="1:17" x14ac:dyDescent="0.25">
      <c r="A3454" s="325">
        <v>201718</v>
      </c>
      <c r="B3454" s="325" t="s">
        <v>144</v>
      </c>
      <c r="C3454" s="325" t="s">
        <v>123</v>
      </c>
      <c r="D3454" s="325" t="s">
        <v>38</v>
      </c>
      <c r="E3454" s="325" t="s">
        <v>132</v>
      </c>
      <c r="F3454" s="325" t="s">
        <v>133</v>
      </c>
      <c r="G3454" s="325">
        <v>830</v>
      </c>
      <c r="H3454" s="325" t="s">
        <v>247</v>
      </c>
      <c r="I3454" s="325" t="s">
        <v>248</v>
      </c>
      <c r="J3454" s="325" t="str">
        <f t="shared" si="106"/>
        <v>CharDerbyshireEthnicityAsian or Asian BritishEthnicityAsian or Asian British</v>
      </c>
      <c r="K3454" s="325" t="s">
        <v>493</v>
      </c>
      <c r="L3454" s="325" t="s">
        <v>496</v>
      </c>
      <c r="M3454" s="325" t="str">
        <f t="shared" si="107"/>
        <v>EthnicityAsian or Asian British</v>
      </c>
      <c r="N3454" s="325" t="s">
        <v>460</v>
      </c>
      <c r="O3454" s="325" t="s">
        <v>460</v>
      </c>
      <c r="P3454" s="325">
        <v>12</v>
      </c>
      <c r="Q3454" s="325">
        <v>3.1</v>
      </c>
    </row>
    <row r="3455" spans="1:17" x14ac:dyDescent="0.25">
      <c r="A3455" s="325">
        <v>201718</v>
      </c>
      <c r="B3455" s="325" t="s">
        <v>144</v>
      </c>
      <c r="C3455" s="325" t="s">
        <v>123</v>
      </c>
      <c r="D3455" s="325" t="s">
        <v>38</v>
      </c>
      <c r="E3455" s="325" t="s">
        <v>132</v>
      </c>
      <c r="F3455" s="325" t="s">
        <v>133</v>
      </c>
      <c r="G3455" s="325">
        <v>830</v>
      </c>
      <c r="H3455" s="325" t="s">
        <v>247</v>
      </c>
      <c r="I3455" s="325" t="s">
        <v>248</v>
      </c>
      <c r="J3455" s="325" t="str">
        <f t="shared" si="106"/>
        <v>CharDerbyshireEthnicityBlack or Black BritishEthnicityBlack or Black British</v>
      </c>
      <c r="K3455" s="325" t="s">
        <v>493</v>
      </c>
      <c r="L3455" s="325" t="s">
        <v>497</v>
      </c>
      <c r="M3455" s="325" t="str">
        <f t="shared" si="107"/>
        <v>EthnicityBlack or Black British</v>
      </c>
      <c r="N3455" s="325" t="s">
        <v>460</v>
      </c>
      <c r="O3455" s="325" t="s">
        <v>460</v>
      </c>
      <c r="P3455" s="325">
        <v>5</v>
      </c>
      <c r="Q3455" s="325">
        <v>1.3</v>
      </c>
    </row>
    <row r="3456" spans="1:17" x14ac:dyDescent="0.25">
      <c r="A3456" s="325">
        <v>201718</v>
      </c>
      <c r="B3456" s="325" t="s">
        <v>144</v>
      </c>
      <c r="C3456" s="325" t="s">
        <v>123</v>
      </c>
      <c r="D3456" s="325" t="s">
        <v>38</v>
      </c>
      <c r="E3456" s="325" t="s">
        <v>132</v>
      </c>
      <c r="F3456" s="325" t="s">
        <v>133</v>
      </c>
      <c r="G3456" s="325">
        <v>830</v>
      </c>
      <c r="H3456" s="325" t="s">
        <v>247</v>
      </c>
      <c r="I3456" s="325" t="s">
        <v>248</v>
      </c>
      <c r="J3456" s="325" t="str">
        <f t="shared" si="106"/>
        <v>CharDerbyshireEthnicityAny other ethnic groupEthnicityAny other ethnic group</v>
      </c>
      <c r="K3456" s="325" t="s">
        <v>493</v>
      </c>
      <c r="L3456" s="325" t="s">
        <v>498</v>
      </c>
      <c r="M3456" s="325" t="str">
        <f t="shared" si="107"/>
        <v>EthnicityAny other ethnic group</v>
      </c>
      <c r="N3456" s="325" t="s">
        <v>460</v>
      </c>
      <c r="O3456" s="325" t="s">
        <v>460</v>
      </c>
      <c r="P3456" s="325">
        <v>2</v>
      </c>
      <c r="Q3456" s="325">
        <v>0.5</v>
      </c>
    </row>
    <row r="3457" spans="1:17" x14ac:dyDescent="0.25">
      <c r="A3457" s="325">
        <v>201718</v>
      </c>
      <c r="B3457" s="325" t="s">
        <v>144</v>
      </c>
      <c r="C3457" s="325" t="s">
        <v>123</v>
      </c>
      <c r="D3457" s="325" t="s">
        <v>38</v>
      </c>
      <c r="E3457" s="325" t="s">
        <v>132</v>
      </c>
      <c r="F3457" s="325" t="s">
        <v>133</v>
      </c>
      <c r="G3457" s="325">
        <v>830</v>
      </c>
      <c r="H3457" s="325" t="s">
        <v>247</v>
      </c>
      <c r="I3457" s="325" t="s">
        <v>248</v>
      </c>
      <c r="J3457" s="325" t="str">
        <f t="shared" si="106"/>
        <v>CharDerbyshireEthnicityRefused or not availableEthnicityRefused or not available</v>
      </c>
      <c r="K3457" s="325" t="s">
        <v>493</v>
      </c>
      <c r="L3457" s="325" t="s">
        <v>499</v>
      </c>
      <c r="M3457" s="325" t="str">
        <f t="shared" si="107"/>
        <v>EthnicityRefused or not available</v>
      </c>
      <c r="N3457" s="325" t="s">
        <v>460</v>
      </c>
      <c r="O3457" s="325" t="s">
        <v>460</v>
      </c>
      <c r="P3457" s="325">
        <v>1</v>
      </c>
      <c r="Q3457" s="325">
        <v>0.3</v>
      </c>
    </row>
    <row r="3458" spans="1:17" x14ac:dyDescent="0.25">
      <c r="A3458" s="325">
        <v>201718</v>
      </c>
      <c r="B3458" s="325" t="s">
        <v>144</v>
      </c>
      <c r="C3458" s="325" t="s">
        <v>123</v>
      </c>
      <c r="D3458" s="325" t="s">
        <v>38</v>
      </c>
      <c r="E3458" s="325" t="s">
        <v>132</v>
      </c>
      <c r="F3458" s="325" t="s">
        <v>133</v>
      </c>
      <c r="G3458" s="325">
        <v>856</v>
      </c>
      <c r="H3458" s="325" t="s">
        <v>249</v>
      </c>
      <c r="I3458" s="325" t="s">
        <v>250</v>
      </c>
      <c r="J3458" s="325" t="str">
        <f t="shared" si="106"/>
        <v>CharLeicesterEthnicityWhiteEthnicityWhite</v>
      </c>
      <c r="K3458" s="325" t="s">
        <v>493</v>
      </c>
      <c r="L3458" s="325" t="s">
        <v>494</v>
      </c>
      <c r="M3458" s="325" t="str">
        <f t="shared" si="107"/>
        <v>EthnicityWhite</v>
      </c>
      <c r="N3458" s="325" t="s">
        <v>460</v>
      </c>
      <c r="O3458" s="325" t="s">
        <v>460</v>
      </c>
      <c r="P3458" s="325">
        <v>99</v>
      </c>
      <c r="Q3458" s="325">
        <v>53.8</v>
      </c>
    </row>
    <row r="3459" spans="1:17" x14ac:dyDescent="0.25">
      <c r="A3459" s="325">
        <v>201718</v>
      </c>
      <c r="B3459" s="325" t="s">
        <v>144</v>
      </c>
      <c r="C3459" s="325" t="s">
        <v>123</v>
      </c>
      <c r="D3459" s="325" t="s">
        <v>38</v>
      </c>
      <c r="E3459" s="325" t="s">
        <v>132</v>
      </c>
      <c r="F3459" s="325" t="s">
        <v>133</v>
      </c>
      <c r="G3459" s="325">
        <v>856</v>
      </c>
      <c r="H3459" s="325" t="s">
        <v>249</v>
      </c>
      <c r="I3459" s="325" t="s">
        <v>250</v>
      </c>
      <c r="J3459" s="325" t="str">
        <f t="shared" ref="J3459:J3522" si="108">CONCATENATE("Char",I3459,K3459,L3459,M3459)</f>
        <v>CharLeicesterEthnicityMixedEthnicityMixed</v>
      </c>
      <c r="K3459" s="325" t="s">
        <v>493</v>
      </c>
      <c r="L3459" s="325" t="s">
        <v>495</v>
      </c>
      <c r="M3459" s="325" t="str">
        <f t="shared" ref="M3459:M3522" si="109">CONCATENATE(K3459,L3459,)</f>
        <v>EthnicityMixed</v>
      </c>
      <c r="N3459" s="325" t="s">
        <v>460</v>
      </c>
      <c r="O3459" s="325" t="s">
        <v>460</v>
      </c>
      <c r="P3459" s="325">
        <v>7</v>
      </c>
      <c r="Q3459" s="325">
        <v>3.8</v>
      </c>
    </row>
    <row r="3460" spans="1:17" x14ac:dyDescent="0.25">
      <c r="A3460" s="325">
        <v>201718</v>
      </c>
      <c r="B3460" s="325" t="s">
        <v>144</v>
      </c>
      <c r="C3460" s="325" t="s">
        <v>123</v>
      </c>
      <c r="D3460" s="325" t="s">
        <v>38</v>
      </c>
      <c r="E3460" s="325" t="s">
        <v>132</v>
      </c>
      <c r="F3460" s="325" t="s">
        <v>133</v>
      </c>
      <c r="G3460" s="325">
        <v>856</v>
      </c>
      <c r="H3460" s="325" t="s">
        <v>249</v>
      </c>
      <c r="I3460" s="325" t="s">
        <v>250</v>
      </c>
      <c r="J3460" s="325" t="str">
        <f t="shared" si="108"/>
        <v>CharLeicesterEthnicityAsian or Asian BritishEthnicityAsian or Asian British</v>
      </c>
      <c r="K3460" s="325" t="s">
        <v>493</v>
      </c>
      <c r="L3460" s="325" t="s">
        <v>496</v>
      </c>
      <c r="M3460" s="325" t="str">
        <f t="shared" si="109"/>
        <v>EthnicityAsian or Asian British</v>
      </c>
      <c r="N3460" s="325" t="s">
        <v>460</v>
      </c>
      <c r="O3460" s="325" t="s">
        <v>460</v>
      </c>
      <c r="P3460" s="325">
        <v>42</v>
      </c>
      <c r="Q3460" s="325">
        <v>22.8</v>
      </c>
    </row>
    <row r="3461" spans="1:17" x14ac:dyDescent="0.25">
      <c r="A3461" s="325">
        <v>201718</v>
      </c>
      <c r="B3461" s="325" t="s">
        <v>144</v>
      </c>
      <c r="C3461" s="325" t="s">
        <v>123</v>
      </c>
      <c r="D3461" s="325" t="s">
        <v>38</v>
      </c>
      <c r="E3461" s="325" t="s">
        <v>132</v>
      </c>
      <c r="F3461" s="325" t="s">
        <v>133</v>
      </c>
      <c r="G3461" s="325">
        <v>856</v>
      </c>
      <c r="H3461" s="325" t="s">
        <v>249</v>
      </c>
      <c r="I3461" s="325" t="s">
        <v>250</v>
      </c>
      <c r="J3461" s="325" t="str">
        <f t="shared" si="108"/>
        <v>CharLeicesterEthnicityBlack or Black BritishEthnicityBlack or Black British</v>
      </c>
      <c r="K3461" s="325" t="s">
        <v>493</v>
      </c>
      <c r="L3461" s="325" t="s">
        <v>497</v>
      </c>
      <c r="M3461" s="325" t="str">
        <f t="shared" si="109"/>
        <v>EthnicityBlack or Black British</v>
      </c>
      <c r="N3461" s="325" t="s">
        <v>460</v>
      </c>
      <c r="O3461" s="325" t="s">
        <v>460</v>
      </c>
      <c r="P3461" s="325">
        <v>22</v>
      </c>
      <c r="Q3461" s="325">
        <v>12</v>
      </c>
    </row>
    <row r="3462" spans="1:17" x14ac:dyDescent="0.25">
      <c r="A3462" s="325">
        <v>201718</v>
      </c>
      <c r="B3462" s="325" t="s">
        <v>144</v>
      </c>
      <c r="C3462" s="325" t="s">
        <v>123</v>
      </c>
      <c r="D3462" s="325" t="s">
        <v>38</v>
      </c>
      <c r="E3462" s="325" t="s">
        <v>132</v>
      </c>
      <c r="F3462" s="325" t="s">
        <v>133</v>
      </c>
      <c r="G3462" s="325">
        <v>856</v>
      </c>
      <c r="H3462" s="325" t="s">
        <v>249</v>
      </c>
      <c r="I3462" s="325" t="s">
        <v>250</v>
      </c>
      <c r="J3462" s="325" t="str">
        <f t="shared" si="108"/>
        <v>CharLeicesterEthnicityAny other ethnic groupEthnicityAny other ethnic group</v>
      </c>
      <c r="K3462" s="325" t="s">
        <v>493</v>
      </c>
      <c r="L3462" s="325" t="s">
        <v>498</v>
      </c>
      <c r="M3462" s="325" t="str">
        <f t="shared" si="109"/>
        <v>EthnicityAny other ethnic group</v>
      </c>
      <c r="N3462" s="325" t="s">
        <v>460</v>
      </c>
      <c r="O3462" s="325" t="s">
        <v>460</v>
      </c>
      <c r="P3462" s="325">
        <v>1</v>
      </c>
      <c r="Q3462" s="325">
        <v>0.5</v>
      </c>
    </row>
    <row r="3463" spans="1:17" x14ac:dyDescent="0.25">
      <c r="A3463" s="325">
        <v>201718</v>
      </c>
      <c r="B3463" s="325" t="s">
        <v>144</v>
      </c>
      <c r="C3463" s="325" t="s">
        <v>123</v>
      </c>
      <c r="D3463" s="325" t="s">
        <v>38</v>
      </c>
      <c r="E3463" s="325" t="s">
        <v>132</v>
      </c>
      <c r="F3463" s="325" t="s">
        <v>133</v>
      </c>
      <c r="G3463" s="325">
        <v>856</v>
      </c>
      <c r="H3463" s="325" t="s">
        <v>249</v>
      </c>
      <c r="I3463" s="325" t="s">
        <v>250</v>
      </c>
      <c r="J3463" s="325" t="str">
        <f t="shared" si="108"/>
        <v>CharLeicesterEthnicityRefused or not availableEthnicityRefused or not available</v>
      </c>
      <c r="K3463" s="325" t="s">
        <v>493</v>
      </c>
      <c r="L3463" s="325" t="s">
        <v>499</v>
      </c>
      <c r="M3463" s="325" t="str">
        <f t="shared" si="109"/>
        <v>EthnicityRefused or not available</v>
      </c>
      <c r="N3463" s="325" t="s">
        <v>460</v>
      </c>
      <c r="O3463" s="325" t="s">
        <v>460</v>
      </c>
      <c r="P3463" s="325">
        <v>13</v>
      </c>
      <c r="Q3463" s="325">
        <v>7.1</v>
      </c>
    </row>
    <row r="3464" spans="1:17" x14ac:dyDescent="0.25">
      <c r="A3464" s="325">
        <v>201718</v>
      </c>
      <c r="B3464" s="325" t="s">
        <v>144</v>
      </c>
      <c r="C3464" s="325" t="s">
        <v>123</v>
      </c>
      <c r="D3464" s="325" t="s">
        <v>38</v>
      </c>
      <c r="E3464" s="325" t="s">
        <v>132</v>
      </c>
      <c r="F3464" s="325" t="s">
        <v>133</v>
      </c>
      <c r="G3464" s="325">
        <v>855</v>
      </c>
      <c r="H3464" s="325" t="s">
        <v>251</v>
      </c>
      <c r="I3464" s="325" t="s">
        <v>252</v>
      </c>
      <c r="J3464" s="325" t="str">
        <f t="shared" si="108"/>
        <v>CharLeicestershireEthnicityWhiteEthnicityWhite</v>
      </c>
      <c r="K3464" s="325" t="s">
        <v>493</v>
      </c>
      <c r="L3464" s="325" t="s">
        <v>494</v>
      </c>
      <c r="M3464" s="325" t="str">
        <f t="shared" si="109"/>
        <v>EthnicityWhite</v>
      </c>
      <c r="N3464" s="325" t="s">
        <v>460</v>
      </c>
      <c r="O3464" s="325" t="s">
        <v>460</v>
      </c>
      <c r="P3464" s="325">
        <v>153</v>
      </c>
      <c r="Q3464" s="325">
        <v>61</v>
      </c>
    </row>
    <row r="3465" spans="1:17" x14ac:dyDescent="0.25">
      <c r="A3465" s="325">
        <v>201718</v>
      </c>
      <c r="B3465" s="325" t="s">
        <v>144</v>
      </c>
      <c r="C3465" s="325" t="s">
        <v>123</v>
      </c>
      <c r="D3465" s="325" t="s">
        <v>38</v>
      </c>
      <c r="E3465" s="325" t="s">
        <v>132</v>
      </c>
      <c r="F3465" s="325" t="s">
        <v>133</v>
      </c>
      <c r="G3465" s="325">
        <v>855</v>
      </c>
      <c r="H3465" s="325" t="s">
        <v>251</v>
      </c>
      <c r="I3465" s="325" t="s">
        <v>252</v>
      </c>
      <c r="J3465" s="325" t="str">
        <f t="shared" si="108"/>
        <v>CharLeicestershireEthnicityMixedEthnicityMixed</v>
      </c>
      <c r="K3465" s="325" t="s">
        <v>493</v>
      </c>
      <c r="L3465" s="325" t="s">
        <v>495</v>
      </c>
      <c r="M3465" s="325" t="str">
        <f t="shared" si="109"/>
        <v>EthnicityMixed</v>
      </c>
      <c r="N3465" s="325" t="s">
        <v>460</v>
      </c>
      <c r="O3465" s="325" t="s">
        <v>460</v>
      </c>
      <c r="P3465" s="325">
        <v>6</v>
      </c>
      <c r="Q3465" s="325">
        <v>2.4</v>
      </c>
    </row>
    <row r="3466" spans="1:17" x14ac:dyDescent="0.25">
      <c r="A3466" s="325">
        <v>201718</v>
      </c>
      <c r="B3466" s="325" t="s">
        <v>144</v>
      </c>
      <c r="C3466" s="325" t="s">
        <v>123</v>
      </c>
      <c r="D3466" s="325" t="s">
        <v>38</v>
      </c>
      <c r="E3466" s="325" t="s">
        <v>132</v>
      </c>
      <c r="F3466" s="325" t="s">
        <v>133</v>
      </c>
      <c r="G3466" s="325">
        <v>855</v>
      </c>
      <c r="H3466" s="325" t="s">
        <v>251</v>
      </c>
      <c r="I3466" s="325" t="s">
        <v>252</v>
      </c>
      <c r="J3466" s="325" t="str">
        <f t="shared" si="108"/>
        <v>CharLeicestershireEthnicityAsian or Asian BritishEthnicityAsian or Asian British</v>
      </c>
      <c r="K3466" s="325" t="s">
        <v>493</v>
      </c>
      <c r="L3466" s="325" t="s">
        <v>496</v>
      </c>
      <c r="M3466" s="325" t="str">
        <f t="shared" si="109"/>
        <v>EthnicityAsian or Asian British</v>
      </c>
      <c r="N3466" s="325" t="s">
        <v>460</v>
      </c>
      <c r="O3466" s="325" t="s">
        <v>460</v>
      </c>
      <c r="P3466" s="325">
        <v>18</v>
      </c>
      <c r="Q3466" s="325">
        <v>7.2</v>
      </c>
    </row>
    <row r="3467" spans="1:17" x14ac:dyDescent="0.25">
      <c r="A3467" s="325">
        <v>201718</v>
      </c>
      <c r="B3467" s="325" t="s">
        <v>144</v>
      </c>
      <c r="C3467" s="325" t="s">
        <v>123</v>
      </c>
      <c r="D3467" s="325" t="s">
        <v>38</v>
      </c>
      <c r="E3467" s="325" t="s">
        <v>132</v>
      </c>
      <c r="F3467" s="325" t="s">
        <v>133</v>
      </c>
      <c r="G3467" s="325">
        <v>855</v>
      </c>
      <c r="H3467" s="325" t="s">
        <v>251</v>
      </c>
      <c r="I3467" s="325" t="s">
        <v>252</v>
      </c>
      <c r="J3467" s="325" t="str">
        <f t="shared" si="108"/>
        <v>CharLeicestershireEthnicityBlack or Black BritishEthnicityBlack or Black British</v>
      </c>
      <c r="K3467" s="325" t="s">
        <v>493</v>
      </c>
      <c r="L3467" s="325" t="s">
        <v>497</v>
      </c>
      <c r="M3467" s="325" t="str">
        <f t="shared" si="109"/>
        <v>EthnicityBlack or Black British</v>
      </c>
      <c r="N3467" s="325" t="s">
        <v>460</v>
      </c>
      <c r="O3467" s="325" t="s">
        <v>460</v>
      </c>
      <c r="P3467" s="325">
        <v>22</v>
      </c>
      <c r="Q3467" s="325">
        <v>8.8000000000000007</v>
      </c>
    </row>
    <row r="3468" spans="1:17" x14ac:dyDescent="0.25">
      <c r="A3468" s="325">
        <v>201718</v>
      </c>
      <c r="B3468" s="325" t="s">
        <v>144</v>
      </c>
      <c r="C3468" s="325" t="s">
        <v>123</v>
      </c>
      <c r="D3468" s="325" t="s">
        <v>38</v>
      </c>
      <c r="E3468" s="325" t="s">
        <v>132</v>
      </c>
      <c r="F3468" s="325" t="s">
        <v>133</v>
      </c>
      <c r="G3468" s="325">
        <v>855</v>
      </c>
      <c r="H3468" s="325" t="s">
        <v>251</v>
      </c>
      <c r="I3468" s="325" t="s">
        <v>252</v>
      </c>
      <c r="J3468" s="325" t="str">
        <f t="shared" si="108"/>
        <v>CharLeicestershireEthnicityAny other ethnic groupEthnicityAny other ethnic group</v>
      </c>
      <c r="K3468" s="325" t="s">
        <v>493</v>
      </c>
      <c r="L3468" s="325" t="s">
        <v>498</v>
      </c>
      <c r="M3468" s="325" t="str">
        <f t="shared" si="109"/>
        <v>EthnicityAny other ethnic group</v>
      </c>
      <c r="N3468" s="325" t="s">
        <v>460</v>
      </c>
      <c r="O3468" s="325" t="s">
        <v>460</v>
      </c>
      <c r="P3468" s="325">
        <v>2</v>
      </c>
      <c r="Q3468" s="325">
        <v>0.8</v>
      </c>
    </row>
    <row r="3469" spans="1:17" x14ac:dyDescent="0.25">
      <c r="A3469" s="325">
        <v>201718</v>
      </c>
      <c r="B3469" s="325" t="s">
        <v>144</v>
      </c>
      <c r="C3469" s="325" t="s">
        <v>123</v>
      </c>
      <c r="D3469" s="325" t="s">
        <v>38</v>
      </c>
      <c r="E3469" s="325" t="s">
        <v>132</v>
      </c>
      <c r="F3469" s="325" t="s">
        <v>133</v>
      </c>
      <c r="G3469" s="325">
        <v>855</v>
      </c>
      <c r="H3469" s="325" t="s">
        <v>251</v>
      </c>
      <c r="I3469" s="325" t="s">
        <v>252</v>
      </c>
      <c r="J3469" s="325" t="str">
        <f t="shared" si="108"/>
        <v>CharLeicestershireEthnicityRefused or not availableEthnicityRefused or not available</v>
      </c>
      <c r="K3469" s="325" t="s">
        <v>493</v>
      </c>
      <c r="L3469" s="325" t="s">
        <v>499</v>
      </c>
      <c r="M3469" s="325" t="str">
        <f t="shared" si="109"/>
        <v>EthnicityRefused or not available</v>
      </c>
      <c r="N3469" s="325" t="s">
        <v>460</v>
      </c>
      <c r="O3469" s="325" t="s">
        <v>460</v>
      </c>
      <c r="P3469" s="325">
        <v>50</v>
      </c>
      <c r="Q3469" s="325">
        <v>19.899999999999999</v>
      </c>
    </row>
    <row r="3470" spans="1:17" x14ac:dyDescent="0.25">
      <c r="A3470" s="325">
        <v>201718</v>
      </c>
      <c r="B3470" s="325" t="s">
        <v>144</v>
      </c>
      <c r="C3470" s="325" t="s">
        <v>123</v>
      </c>
      <c r="D3470" s="325" t="s">
        <v>38</v>
      </c>
      <c r="E3470" s="325" t="s">
        <v>132</v>
      </c>
      <c r="F3470" s="325" t="s">
        <v>133</v>
      </c>
      <c r="G3470" s="325">
        <v>925</v>
      </c>
      <c r="H3470" s="325" t="s">
        <v>253</v>
      </c>
      <c r="I3470" s="325" t="s">
        <v>254</v>
      </c>
      <c r="J3470" s="325" t="str">
        <f t="shared" si="108"/>
        <v>CharLincolnshireEthnicityWhiteEthnicityWhite</v>
      </c>
      <c r="K3470" s="325" t="s">
        <v>493</v>
      </c>
      <c r="L3470" s="325" t="s">
        <v>494</v>
      </c>
      <c r="M3470" s="325" t="str">
        <f t="shared" si="109"/>
        <v>EthnicityWhite</v>
      </c>
      <c r="N3470" s="325" t="s">
        <v>460</v>
      </c>
      <c r="O3470" s="325" t="s">
        <v>460</v>
      </c>
      <c r="P3470" s="325">
        <v>304</v>
      </c>
      <c r="Q3470" s="325">
        <v>92.4</v>
      </c>
    </row>
    <row r="3471" spans="1:17" x14ac:dyDescent="0.25">
      <c r="A3471" s="325">
        <v>201718</v>
      </c>
      <c r="B3471" s="325" t="s">
        <v>144</v>
      </c>
      <c r="C3471" s="325" t="s">
        <v>123</v>
      </c>
      <c r="D3471" s="325" t="s">
        <v>38</v>
      </c>
      <c r="E3471" s="325" t="s">
        <v>132</v>
      </c>
      <c r="F3471" s="325" t="s">
        <v>133</v>
      </c>
      <c r="G3471" s="325">
        <v>925</v>
      </c>
      <c r="H3471" s="325" t="s">
        <v>253</v>
      </c>
      <c r="I3471" s="325" t="s">
        <v>254</v>
      </c>
      <c r="J3471" s="325" t="str">
        <f t="shared" si="108"/>
        <v>CharLincolnshireEthnicityMixedEthnicityMixed</v>
      </c>
      <c r="K3471" s="325" t="s">
        <v>493</v>
      </c>
      <c r="L3471" s="325" t="s">
        <v>495</v>
      </c>
      <c r="M3471" s="325" t="str">
        <f t="shared" si="109"/>
        <v>EthnicityMixed</v>
      </c>
      <c r="N3471" s="325" t="s">
        <v>460</v>
      </c>
      <c r="O3471" s="325" t="s">
        <v>460</v>
      </c>
      <c r="P3471" s="325">
        <v>10</v>
      </c>
      <c r="Q3471" s="325">
        <v>3</v>
      </c>
    </row>
    <row r="3472" spans="1:17" x14ac:dyDescent="0.25">
      <c r="A3472" s="325">
        <v>201718</v>
      </c>
      <c r="B3472" s="325" t="s">
        <v>144</v>
      </c>
      <c r="C3472" s="325" t="s">
        <v>123</v>
      </c>
      <c r="D3472" s="325" t="s">
        <v>38</v>
      </c>
      <c r="E3472" s="325" t="s">
        <v>132</v>
      </c>
      <c r="F3472" s="325" t="s">
        <v>133</v>
      </c>
      <c r="G3472" s="325">
        <v>925</v>
      </c>
      <c r="H3472" s="325" t="s">
        <v>253</v>
      </c>
      <c r="I3472" s="325" t="s">
        <v>254</v>
      </c>
      <c r="J3472" s="325" t="str">
        <f t="shared" si="108"/>
        <v>CharLincolnshireEthnicityAsian or Asian BritishEthnicityAsian or Asian British</v>
      </c>
      <c r="K3472" s="325" t="s">
        <v>493</v>
      </c>
      <c r="L3472" s="325" t="s">
        <v>496</v>
      </c>
      <c r="M3472" s="325" t="str">
        <f t="shared" si="109"/>
        <v>EthnicityAsian or Asian British</v>
      </c>
      <c r="N3472" s="325" t="s">
        <v>460</v>
      </c>
      <c r="O3472" s="325" t="s">
        <v>460</v>
      </c>
      <c r="P3472" s="325">
        <v>5</v>
      </c>
      <c r="Q3472" s="325">
        <v>1.5</v>
      </c>
    </row>
    <row r="3473" spans="1:17" x14ac:dyDescent="0.25">
      <c r="A3473" s="325">
        <v>201718</v>
      </c>
      <c r="B3473" s="325" t="s">
        <v>144</v>
      </c>
      <c r="C3473" s="325" t="s">
        <v>123</v>
      </c>
      <c r="D3473" s="325" t="s">
        <v>38</v>
      </c>
      <c r="E3473" s="325" t="s">
        <v>132</v>
      </c>
      <c r="F3473" s="325" t="s">
        <v>133</v>
      </c>
      <c r="G3473" s="325">
        <v>925</v>
      </c>
      <c r="H3473" s="325" t="s">
        <v>253</v>
      </c>
      <c r="I3473" s="325" t="s">
        <v>254</v>
      </c>
      <c r="J3473" s="325" t="str">
        <f t="shared" si="108"/>
        <v>CharLincolnshireEthnicityBlack or Black BritishEthnicityBlack or Black British</v>
      </c>
      <c r="K3473" s="325" t="s">
        <v>493</v>
      </c>
      <c r="L3473" s="325" t="s">
        <v>497</v>
      </c>
      <c r="M3473" s="325" t="str">
        <f t="shared" si="109"/>
        <v>EthnicityBlack or Black British</v>
      </c>
      <c r="N3473" s="325" t="s">
        <v>460</v>
      </c>
      <c r="O3473" s="325" t="s">
        <v>460</v>
      </c>
      <c r="P3473" s="325">
        <v>7</v>
      </c>
      <c r="Q3473" s="325">
        <v>2.1</v>
      </c>
    </row>
    <row r="3474" spans="1:17" x14ac:dyDescent="0.25">
      <c r="A3474" s="325">
        <v>201718</v>
      </c>
      <c r="B3474" s="325" t="s">
        <v>144</v>
      </c>
      <c r="C3474" s="325" t="s">
        <v>123</v>
      </c>
      <c r="D3474" s="325" t="s">
        <v>38</v>
      </c>
      <c r="E3474" s="325" t="s">
        <v>132</v>
      </c>
      <c r="F3474" s="325" t="s">
        <v>133</v>
      </c>
      <c r="G3474" s="325">
        <v>925</v>
      </c>
      <c r="H3474" s="325" t="s">
        <v>253</v>
      </c>
      <c r="I3474" s="325" t="s">
        <v>254</v>
      </c>
      <c r="J3474" s="325" t="str">
        <f t="shared" si="108"/>
        <v>CharLincolnshireEthnicityAny other ethnic groupEthnicityAny other ethnic group</v>
      </c>
      <c r="K3474" s="325" t="s">
        <v>493</v>
      </c>
      <c r="L3474" s="325" t="s">
        <v>498</v>
      </c>
      <c r="M3474" s="325" t="str">
        <f t="shared" si="109"/>
        <v>EthnicityAny other ethnic group</v>
      </c>
      <c r="N3474" s="325" t="s">
        <v>460</v>
      </c>
      <c r="O3474" s="325" t="s">
        <v>460</v>
      </c>
      <c r="P3474" s="325">
        <v>0</v>
      </c>
      <c r="Q3474" s="325">
        <v>0</v>
      </c>
    </row>
    <row r="3475" spans="1:17" x14ac:dyDescent="0.25">
      <c r="A3475" s="325">
        <v>201718</v>
      </c>
      <c r="B3475" s="325" t="s">
        <v>144</v>
      </c>
      <c r="C3475" s="325" t="s">
        <v>123</v>
      </c>
      <c r="D3475" s="325" t="s">
        <v>38</v>
      </c>
      <c r="E3475" s="325" t="s">
        <v>132</v>
      </c>
      <c r="F3475" s="325" t="s">
        <v>133</v>
      </c>
      <c r="G3475" s="325">
        <v>925</v>
      </c>
      <c r="H3475" s="325" t="s">
        <v>253</v>
      </c>
      <c r="I3475" s="325" t="s">
        <v>254</v>
      </c>
      <c r="J3475" s="325" t="str">
        <f t="shared" si="108"/>
        <v>CharLincolnshireEthnicityRefused or not availableEthnicityRefused or not available</v>
      </c>
      <c r="K3475" s="325" t="s">
        <v>493</v>
      </c>
      <c r="L3475" s="325" t="s">
        <v>499</v>
      </c>
      <c r="M3475" s="325" t="str">
        <f t="shared" si="109"/>
        <v>EthnicityRefused or not available</v>
      </c>
      <c r="N3475" s="325" t="s">
        <v>460</v>
      </c>
      <c r="O3475" s="325" t="s">
        <v>460</v>
      </c>
      <c r="P3475" s="325">
        <v>3</v>
      </c>
      <c r="Q3475" s="325">
        <v>0.9</v>
      </c>
    </row>
    <row r="3476" spans="1:17" x14ac:dyDescent="0.25">
      <c r="A3476" s="325">
        <v>201718</v>
      </c>
      <c r="B3476" s="325" t="s">
        <v>144</v>
      </c>
      <c r="C3476" s="325" t="s">
        <v>123</v>
      </c>
      <c r="D3476" s="325" t="s">
        <v>38</v>
      </c>
      <c r="E3476" s="325" t="s">
        <v>132</v>
      </c>
      <c r="F3476" s="325" t="s">
        <v>133</v>
      </c>
      <c r="G3476" s="325">
        <v>928</v>
      </c>
      <c r="H3476" s="325" t="s">
        <v>255</v>
      </c>
      <c r="I3476" s="325" t="s">
        <v>256</v>
      </c>
      <c r="J3476" s="325" t="str">
        <f t="shared" si="108"/>
        <v>CharNorthamptonshireEthnicityWhiteEthnicityWhite</v>
      </c>
      <c r="K3476" s="325" t="s">
        <v>493</v>
      </c>
      <c r="L3476" s="325" t="s">
        <v>494</v>
      </c>
      <c r="M3476" s="325" t="str">
        <f t="shared" si="109"/>
        <v>EthnicityWhite</v>
      </c>
      <c r="N3476" s="325" t="s">
        <v>460</v>
      </c>
      <c r="O3476" s="325" t="s">
        <v>460</v>
      </c>
      <c r="P3476" s="325">
        <v>138</v>
      </c>
      <c r="Q3476" s="325">
        <v>42.3</v>
      </c>
    </row>
    <row r="3477" spans="1:17" x14ac:dyDescent="0.25">
      <c r="A3477" s="325">
        <v>201718</v>
      </c>
      <c r="B3477" s="325" t="s">
        <v>144</v>
      </c>
      <c r="C3477" s="325" t="s">
        <v>123</v>
      </c>
      <c r="D3477" s="325" t="s">
        <v>38</v>
      </c>
      <c r="E3477" s="325" t="s">
        <v>132</v>
      </c>
      <c r="F3477" s="325" t="s">
        <v>133</v>
      </c>
      <c r="G3477" s="325">
        <v>928</v>
      </c>
      <c r="H3477" s="325" t="s">
        <v>255</v>
      </c>
      <c r="I3477" s="325" t="s">
        <v>256</v>
      </c>
      <c r="J3477" s="325" t="str">
        <f t="shared" si="108"/>
        <v>CharNorthamptonshireEthnicityMixedEthnicityMixed</v>
      </c>
      <c r="K3477" s="325" t="s">
        <v>493</v>
      </c>
      <c r="L3477" s="325" t="s">
        <v>495</v>
      </c>
      <c r="M3477" s="325" t="str">
        <f t="shared" si="109"/>
        <v>EthnicityMixed</v>
      </c>
      <c r="N3477" s="325" t="s">
        <v>460</v>
      </c>
      <c r="O3477" s="325" t="s">
        <v>460</v>
      </c>
      <c r="P3477" s="325">
        <v>2</v>
      </c>
      <c r="Q3477" s="325">
        <v>0.6</v>
      </c>
    </row>
    <row r="3478" spans="1:17" x14ac:dyDescent="0.25">
      <c r="A3478" s="325">
        <v>201718</v>
      </c>
      <c r="B3478" s="325" t="s">
        <v>144</v>
      </c>
      <c r="C3478" s="325" t="s">
        <v>123</v>
      </c>
      <c r="D3478" s="325" t="s">
        <v>38</v>
      </c>
      <c r="E3478" s="325" t="s">
        <v>132</v>
      </c>
      <c r="F3478" s="325" t="s">
        <v>133</v>
      </c>
      <c r="G3478" s="325">
        <v>928</v>
      </c>
      <c r="H3478" s="325" t="s">
        <v>255</v>
      </c>
      <c r="I3478" s="325" t="s">
        <v>256</v>
      </c>
      <c r="J3478" s="325" t="str">
        <f t="shared" si="108"/>
        <v>CharNorthamptonshireEthnicityAsian or Asian BritishEthnicityAsian or Asian British</v>
      </c>
      <c r="K3478" s="325" t="s">
        <v>493</v>
      </c>
      <c r="L3478" s="325" t="s">
        <v>496</v>
      </c>
      <c r="M3478" s="325" t="str">
        <f t="shared" si="109"/>
        <v>EthnicityAsian or Asian British</v>
      </c>
      <c r="N3478" s="325" t="s">
        <v>460</v>
      </c>
      <c r="O3478" s="325" t="s">
        <v>460</v>
      </c>
      <c r="P3478" s="325">
        <v>5</v>
      </c>
      <c r="Q3478" s="325">
        <v>1.5</v>
      </c>
    </row>
    <row r="3479" spans="1:17" x14ac:dyDescent="0.25">
      <c r="A3479" s="325">
        <v>201718</v>
      </c>
      <c r="B3479" s="325" t="s">
        <v>144</v>
      </c>
      <c r="C3479" s="325" t="s">
        <v>123</v>
      </c>
      <c r="D3479" s="325" t="s">
        <v>38</v>
      </c>
      <c r="E3479" s="325" t="s">
        <v>132</v>
      </c>
      <c r="F3479" s="325" t="s">
        <v>133</v>
      </c>
      <c r="G3479" s="325">
        <v>928</v>
      </c>
      <c r="H3479" s="325" t="s">
        <v>255</v>
      </c>
      <c r="I3479" s="325" t="s">
        <v>256</v>
      </c>
      <c r="J3479" s="325" t="str">
        <f t="shared" si="108"/>
        <v>CharNorthamptonshireEthnicityBlack or Black BritishEthnicityBlack or Black British</v>
      </c>
      <c r="K3479" s="325" t="s">
        <v>493</v>
      </c>
      <c r="L3479" s="325" t="s">
        <v>497</v>
      </c>
      <c r="M3479" s="325" t="str">
        <f t="shared" si="109"/>
        <v>EthnicityBlack or Black British</v>
      </c>
      <c r="N3479" s="325" t="s">
        <v>460</v>
      </c>
      <c r="O3479" s="325" t="s">
        <v>460</v>
      </c>
      <c r="P3479" s="325">
        <v>25</v>
      </c>
      <c r="Q3479" s="325">
        <v>7.7</v>
      </c>
    </row>
    <row r="3480" spans="1:17" x14ac:dyDescent="0.25">
      <c r="A3480" s="325">
        <v>201718</v>
      </c>
      <c r="B3480" s="325" t="s">
        <v>144</v>
      </c>
      <c r="C3480" s="325" t="s">
        <v>123</v>
      </c>
      <c r="D3480" s="325" t="s">
        <v>38</v>
      </c>
      <c r="E3480" s="325" t="s">
        <v>132</v>
      </c>
      <c r="F3480" s="325" t="s">
        <v>133</v>
      </c>
      <c r="G3480" s="325">
        <v>928</v>
      </c>
      <c r="H3480" s="325" t="s">
        <v>255</v>
      </c>
      <c r="I3480" s="325" t="s">
        <v>256</v>
      </c>
      <c r="J3480" s="325" t="str">
        <f t="shared" si="108"/>
        <v>CharNorthamptonshireEthnicityAny other ethnic groupEthnicityAny other ethnic group</v>
      </c>
      <c r="K3480" s="325" t="s">
        <v>493</v>
      </c>
      <c r="L3480" s="325" t="s">
        <v>498</v>
      </c>
      <c r="M3480" s="325" t="str">
        <f t="shared" si="109"/>
        <v>EthnicityAny other ethnic group</v>
      </c>
      <c r="N3480" s="325" t="s">
        <v>460</v>
      </c>
      <c r="O3480" s="325" t="s">
        <v>460</v>
      </c>
      <c r="P3480" s="325">
        <v>3</v>
      </c>
      <c r="Q3480" s="325">
        <v>0.9</v>
      </c>
    </row>
    <row r="3481" spans="1:17" x14ac:dyDescent="0.25">
      <c r="A3481" s="325">
        <v>201718</v>
      </c>
      <c r="B3481" s="325" t="s">
        <v>144</v>
      </c>
      <c r="C3481" s="325" t="s">
        <v>123</v>
      </c>
      <c r="D3481" s="325" t="s">
        <v>38</v>
      </c>
      <c r="E3481" s="325" t="s">
        <v>132</v>
      </c>
      <c r="F3481" s="325" t="s">
        <v>133</v>
      </c>
      <c r="G3481" s="325">
        <v>928</v>
      </c>
      <c r="H3481" s="325" t="s">
        <v>255</v>
      </c>
      <c r="I3481" s="325" t="s">
        <v>256</v>
      </c>
      <c r="J3481" s="325" t="str">
        <f t="shared" si="108"/>
        <v>CharNorthamptonshireEthnicityRefused or not availableEthnicityRefused or not available</v>
      </c>
      <c r="K3481" s="325" t="s">
        <v>493</v>
      </c>
      <c r="L3481" s="325" t="s">
        <v>499</v>
      </c>
      <c r="M3481" s="325" t="str">
        <f t="shared" si="109"/>
        <v>EthnicityRefused or not available</v>
      </c>
      <c r="N3481" s="325" t="s">
        <v>460</v>
      </c>
      <c r="O3481" s="325" t="s">
        <v>460</v>
      </c>
      <c r="P3481" s="325">
        <v>153</v>
      </c>
      <c r="Q3481" s="325">
        <v>46.9</v>
      </c>
    </row>
    <row r="3482" spans="1:17" x14ac:dyDescent="0.25">
      <c r="A3482" s="325">
        <v>201718</v>
      </c>
      <c r="B3482" s="325" t="s">
        <v>144</v>
      </c>
      <c r="C3482" s="325" t="s">
        <v>123</v>
      </c>
      <c r="D3482" s="325" t="s">
        <v>38</v>
      </c>
      <c r="E3482" s="325" t="s">
        <v>132</v>
      </c>
      <c r="F3482" s="325" t="s">
        <v>133</v>
      </c>
      <c r="G3482" s="325">
        <v>892</v>
      </c>
      <c r="H3482" s="325" t="s">
        <v>257</v>
      </c>
      <c r="I3482" s="325" t="s">
        <v>258</v>
      </c>
      <c r="J3482" s="325" t="str">
        <f t="shared" si="108"/>
        <v>CharNottinghamEthnicityWhiteEthnicityWhite</v>
      </c>
      <c r="K3482" s="325" t="s">
        <v>493</v>
      </c>
      <c r="L3482" s="325" t="s">
        <v>494</v>
      </c>
      <c r="M3482" s="325" t="str">
        <f t="shared" si="109"/>
        <v>EthnicityWhite</v>
      </c>
      <c r="N3482" s="325" t="s">
        <v>460</v>
      </c>
      <c r="O3482" s="325" t="s">
        <v>460</v>
      </c>
      <c r="P3482" s="325">
        <v>157</v>
      </c>
      <c r="Q3482" s="325">
        <v>61.6</v>
      </c>
    </row>
    <row r="3483" spans="1:17" x14ac:dyDescent="0.25">
      <c r="A3483" s="325">
        <v>201718</v>
      </c>
      <c r="B3483" s="325" t="s">
        <v>144</v>
      </c>
      <c r="C3483" s="325" t="s">
        <v>123</v>
      </c>
      <c r="D3483" s="325" t="s">
        <v>38</v>
      </c>
      <c r="E3483" s="325" t="s">
        <v>132</v>
      </c>
      <c r="F3483" s="325" t="s">
        <v>133</v>
      </c>
      <c r="G3483" s="325">
        <v>892</v>
      </c>
      <c r="H3483" s="325" t="s">
        <v>257</v>
      </c>
      <c r="I3483" s="325" t="s">
        <v>258</v>
      </c>
      <c r="J3483" s="325" t="str">
        <f t="shared" si="108"/>
        <v>CharNottinghamEthnicityMixedEthnicityMixed</v>
      </c>
      <c r="K3483" s="325" t="s">
        <v>493</v>
      </c>
      <c r="L3483" s="325" t="s">
        <v>495</v>
      </c>
      <c r="M3483" s="325" t="str">
        <f t="shared" si="109"/>
        <v>EthnicityMixed</v>
      </c>
      <c r="N3483" s="325" t="s">
        <v>460</v>
      </c>
      <c r="O3483" s="325" t="s">
        <v>460</v>
      </c>
      <c r="P3483" s="325">
        <v>9</v>
      </c>
      <c r="Q3483" s="325">
        <v>3.5</v>
      </c>
    </row>
    <row r="3484" spans="1:17" x14ac:dyDescent="0.25">
      <c r="A3484" s="325">
        <v>201718</v>
      </c>
      <c r="B3484" s="325" t="s">
        <v>144</v>
      </c>
      <c r="C3484" s="325" t="s">
        <v>123</v>
      </c>
      <c r="D3484" s="325" t="s">
        <v>38</v>
      </c>
      <c r="E3484" s="325" t="s">
        <v>132</v>
      </c>
      <c r="F3484" s="325" t="s">
        <v>133</v>
      </c>
      <c r="G3484" s="325">
        <v>892</v>
      </c>
      <c r="H3484" s="325" t="s">
        <v>257</v>
      </c>
      <c r="I3484" s="325" t="s">
        <v>258</v>
      </c>
      <c r="J3484" s="325" t="str">
        <f t="shared" si="108"/>
        <v>CharNottinghamEthnicityAsian or Asian BritishEthnicityAsian or Asian British</v>
      </c>
      <c r="K3484" s="325" t="s">
        <v>493</v>
      </c>
      <c r="L3484" s="325" t="s">
        <v>496</v>
      </c>
      <c r="M3484" s="325" t="str">
        <f t="shared" si="109"/>
        <v>EthnicityAsian or Asian British</v>
      </c>
      <c r="N3484" s="325" t="s">
        <v>460</v>
      </c>
      <c r="O3484" s="325" t="s">
        <v>460</v>
      </c>
      <c r="P3484" s="325">
        <v>20</v>
      </c>
      <c r="Q3484" s="325">
        <v>7.8</v>
      </c>
    </row>
    <row r="3485" spans="1:17" x14ac:dyDescent="0.25">
      <c r="A3485" s="325">
        <v>201718</v>
      </c>
      <c r="B3485" s="325" t="s">
        <v>144</v>
      </c>
      <c r="C3485" s="325" t="s">
        <v>123</v>
      </c>
      <c r="D3485" s="325" t="s">
        <v>38</v>
      </c>
      <c r="E3485" s="325" t="s">
        <v>132</v>
      </c>
      <c r="F3485" s="325" t="s">
        <v>133</v>
      </c>
      <c r="G3485" s="325">
        <v>892</v>
      </c>
      <c r="H3485" s="325" t="s">
        <v>257</v>
      </c>
      <c r="I3485" s="325" t="s">
        <v>258</v>
      </c>
      <c r="J3485" s="325" t="str">
        <f t="shared" si="108"/>
        <v>CharNottinghamEthnicityBlack or Black BritishEthnicityBlack or Black British</v>
      </c>
      <c r="K3485" s="325" t="s">
        <v>493</v>
      </c>
      <c r="L3485" s="325" t="s">
        <v>497</v>
      </c>
      <c r="M3485" s="325" t="str">
        <f t="shared" si="109"/>
        <v>EthnicityBlack or Black British</v>
      </c>
      <c r="N3485" s="325" t="s">
        <v>460</v>
      </c>
      <c r="O3485" s="325" t="s">
        <v>460</v>
      </c>
      <c r="P3485" s="325">
        <v>35</v>
      </c>
      <c r="Q3485" s="325">
        <v>13.7</v>
      </c>
    </row>
    <row r="3486" spans="1:17" x14ac:dyDescent="0.25">
      <c r="A3486" s="325">
        <v>201718</v>
      </c>
      <c r="B3486" s="325" t="s">
        <v>144</v>
      </c>
      <c r="C3486" s="325" t="s">
        <v>123</v>
      </c>
      <c r="D3486" s="325" t="s">
        <v>38</v>
      </c>
      <c r="E3486" s="325" t="s">
        <v>132</v>
      </c>
      <c r="F3486" s="325" t="s">
        <v>133</v>
      </c>
      <c r="G3486" s="325">
        <v>892</v>
      </c>
      <c r="H3486" s="325" t="s">
        <v>257</v>
      </c>
      <c r="I3486" s="325" t="s">
        <v>258</v>
      </c>
      <c r="J3486" s="325" t="str">
        <f t="shared" si="108"/>
        <v>CharNottinghamEthnicityAny other ethnic groupEthnicityAny other ethnic group</v>
      </c>
      <c r="K3486" s="325" t="s">
        <v>493</v>
      </c>
      <c r="L3486" s="325" t="s">
        <v>498</v>
      </c>
      <c r="M3486" s="325" t="str">
        <f t="shared" si="109"/>
        <v>EthnicityAny other ethnic group</v>
      </c>
      <c r="N3486" s="325" t="s">
        <v>460</v>
      </c>
      <c r="O3486" s="325" t="s">
        <v>460</v>
      </c>
      <c r="P3486" s="325">
        <v>2</v>
      </c>
      <c r="Q3486" s="325">
        <v>0.8</v>
      </c>
    </row>
    <row r="3487" spans="1:17" x14ac:dyDescent="0.25">
      <c r="A3487" s="325">
        <v>201718</v>
      </c>
      <c r="B3487" s="325" t="s">
        <v>144</v>
      </c>
      <c r="C3487" s="325" t="s">
        <v>123</v>
      </c>
      <c r="D3487" s="325" t="s">
        <v>38</v>
      </c>
      <c r="E3487" s="325" t="s">
        <v>132</v>
      </c>
      <c r="F3487" s="325" t="s">
        <v>133</v>
      </c>
      <c r="G3487" s="325">
        <v>892</v>
      </c>
      <c r="H3487" s="325" t="s">
        <v>257</v>
      </c>
      <c r="I3487" s="325" t="s">
        <v>258</v>
      </c>
      <c r="J3487" s="325" t="str">
        <f t="shared" si="108"/>
        <v>CharNottinghamEthnicityRefused or not availableEthnicityRefused or not available</v>
      </c>
      <c r="K3487" s="325" t="s">
        <v>493</v>
      </c>
      <c r="L3487" s="325" t="s">
        <v>499</v>
      </c>
      <c r="M3487" s="325" t="str">
        <f t="shared" si="109"/>
        <v>EthnicityRefused or not available</v>
      </c>
      <c r="N3487" s="325" t="s">
        <v>460</v>
      </c>
      <c r="O3487" s="325" t="s">
        <v>460</v>
      </c>
      <c r="P3487" s="325">
        <v>32</v>
      </c>
      <c r="Q3487" s="325">
        <v>12.5</v>
      </c>
    </row>
    <row r="3488" spans="1:17" x14ac:dyDescent="0.25">
      <c r="A3488" s="325">
        <v>201718</v>
      </c>
      <c r="B3488" s="325" t="s">
        <v>144</v>
      </c>
      <c r="C3488" s="325" t="s">
        <v>123</v>
      </c>
      <c r="D3488" s="325" t="s">
        <v>38</v>
      </c>
      <c r="E3488" s="325" t="s">
        <v>132</v>
      </c>
      <c r="F3488" s="325" t="s">
        <v>133</v>
      </c>
      <c r="G3488" s="325">
        <v>891</v>
      </c>
      <c r="H3488" s="325" t="s">
        <v>259</v>
      </c>
      <c r="I3488" s="325" t="s">
        <v>260</v>
      </c>
      <c r="J3488" s="325" t="str">
        <f t="shared" si="108"/>
        <v>CharNottinghamshireEthnicityWhiteEthnicityWhite</v>
      </c>
      <c r="K3488" s="325" t="s">
        <v>493</v>
      </c>
      <c r="L3488" s="325" t="s">
        <v>494</v>
      </c>
      <c r="M3488" s="325" t="str">
        <f t="shared" si="109"/>
        <v>EthnicityWhite</v>
      </c>
      <c r="N3488" s="325" t="s">
        <v>460</v>
      </c>
      <c r="O3488" s="325" t="s">
        <v>460</v>
      </c>
      <c r="P3488" s="325">
        <v>371</v>
      </c>
      <c r="Q3488" s="325">
        <v>76.7</v>
      </c>
    </row>
    <row r="3489" spans="1:17" x14ac:dyDescent="0.25">
      <c r="A3489" s="325">
        <v>201718</v>
      </c>
      <c r="B3489" s="325" t="s">
        <v>144</v>
      </c>
      <c r="C3489" s="325" t="s">
        <v>123</v>
      </c>
      <c r="D3489" s="325" t="s">
        <v>38</v>
      </c>
      <c r="E3489" s="325" t="s">
        <v>132</v>
      </c>
      <c r="F3489" s="325" t="s">
        <v>133</v>
      </c>
      <c r="G3489" s="325">
        <v>891</v>
      </c>
      <c r="H3489" s="325" t="s">
        <v>259</v>
      </c>
      <c r="I3489" s="325" t="s">
        <v>260</v>
      </c>
      <c r="J3489" s="325" t="str">
        <f t="shared" si="108"/>
        <v>CharNottinghamshireEthnicityMixedEthnicityMixed</v>
      </c>
      <c r="K3489" s="325" t="s">
        <v>493</v>
      </c>
      <c r="L3489" s="325" t="s">
        <v>495</v>
      </c>
      <c r="M3489" s="325" t="str">
        <f t="shared" si="109"/>
        <v>EthnicityMixed</v>
      </c>
      <c r="N3489" s="325" t="s">
        <v>460</v>
      </c>
      <c r="O3489" s="325" t="s">
        <v>460</v>
      </c>
      <c r="P3489" s="325">
        <v>14</v>
      </c>
      <c r="Q3489" s="325">
        <v>2.9</v>
      </c>
    </row>
    <row r="3490" spans="1:17" x14ac:dyDescent="0.25">
      <c r="A3490" s="325">
        <v>201718</v>
      </c>
      <c r="B3490" s="325" t="s">
        <v>144</v>
      </c>
      <c r="C3490" s="325" t="s">
        <v>123</v>
      </c>
      <c r="D3490" s="325" t="s">
        <v>38</v>
      </c>
      <c r="E3490" s="325" t="s">
        <v>132</v>
      </c>
      <c r="F3490" s="325" t="s">
        <v>133</v>
      </c>
      <c r="G3490" s="325">
        <v>891</v>
      </c>
      <c r="H3490" s="325" t="s">
        <v>259</v>
      </c>
      <c r="I3490" s="325" t="s">
        <v>260</v>
      </c>
      <c r="J3490" s="325" t="str">
        <f t="shared" si="108"/>
        <v>CharNottinghamshireEthnicityAsian or Asian BritishEthnicityAsian or Asian British</v>
      </c>
      <c r="K3490" s="325" t="s">
        <v>493</v>
      </c>
      <c r="L3490" s="325" t="s">
        <v>496</v>
      </c>
      <c r="M3490" s="325" t="str">
        <f t="shared" si="109"/>
        <v>EthnicityAsian or Asian British</v>
      </c>
      <c r="N3490" s="325" t="s">
        <v>460</v>
      </c>
      <c r="O3490" s="325" t="s">
        <v>460</v>
      </c>
      <c r="P3490" s="325">
        <v>9</v>
      </c>
      <c r="Q3490" s="325">
        <v>1.9</v>
      </c>
    </row>
    <row r="3491" spans="1:17" x14ac:dyDescent="0.25">
      <c r="A3491" s="325">
        <v>201718</v>
      </c>
      <c r="B3491" s="325" t="s">
        <v>144</v>
      </c>
      <c r="C3491" s="325" t="s">
        <v>123</v>
      </c>
      <c r="D3491" s="325" t="s">
        <v>38</v>
      </c>
      <c r="E3491" s="325" t="s">
        <v>132</v>
      </c>
      <c r="F3491" s="325" t="s">
        <v>133</v>
      </c>
      <c r="G3491" s="325">
        <v>891</v>
      </c>
      <c r="H3491" s="325" t="s">
        <v>259</v>
      </c>
      <c r="I3491" s="325" t="s">
        <v>260</v>
      </c>
      <c r="J3491" s="325" t="str">
        <f t="shared" si="108"/>
        <v>CharNottinghamshireEthnicityBlack or Black BritishEthnicityBlack or Black British</v>
      </c>
      <c r="K3491" s="325" t="s">
        <v>493</v>
      </c>
      <c r="L3491" s="325" t="s">
        <v>497</v>
      </c>
      <c r="M3491" s="325" t="str">
        <f t="shared" si="109"/>
        <v>EthnicityBlack or Black British</v>
      </c>
      <c r="N3491" s="325" t="s">
        <v>460</v>
      </c>
      <c r="O3491" s="325" t="s">
        <v>460</v>
      </c>
      <c r="P3491" s="325">
        <v>35</v>
      </c>
      <c r="Q3491" s="325">
        <v>7.2</v>
      </c>
    </row>
    <row r="3492" spans="1:17" x14ac:dyDescent="0.25">
      <c r="A3492" s="325">
        <v>201718</v>
      </c>
      <c r="B3492" s="325" t="s">
        <v>144</v>
      </c>
      <c r="C3492" s="325" t="s">
        <v>123</v>
      </c>
      <c r="D3492" s="325" t="s">
        <v>38</v>
      </c>
      <c r="E3492" s="325" t="s">
        <v>132</v>
      </c>
      <c r="F3492" s="325" t="s">
        <v>133</v>
      </c>
      <c r="G3492" s="325">
        <v>891</v>
      </c>
      <c r="H3492" s="325" t="s">
        <v>259</v>
      </c>
      <c r="I3492" s="325" t="s">
        <v>260</v>
      </c>
      <c r="J3492" s="325" t="str">
        <f t="shared" si="108"/>
        <v>CharNottinghamshireEthnicityAny other ethnic groupEthnicityAny other ethnic group</v>
      </c>
      <c r="K3492" s="325" t="s">
        <v>493</v>
      </c>
      <c r="L3492" s="325" t="s">
        <v>498</v>
      </c>
      <c r="M3492" s="325" t="str">
        <f t="shared" si="109"/>
        <v>EthnicityAny other ethnic group</v>
      </c>
      <c r="N3492" s="325" t="s">
        <v>460</v>
      </c>
      <c r="O3492" s="325" t="s">
        <v>460</v>
      </c>
      <c r="P3492" s="325">
        <v>0</v>
      </c>
      <c r="Q3492" s="325">
        <v>0</v>
      </c>
    </row>
    <row r="3493" spans="1:17" x14ac:dyDescent="0.25">
      <c r="A3493" s="325">
        <v>201718</v>
      </c>
      <c r="B3493" s="325" t="s">
        <v>144</v>
      </c>
      <c r="C3493" s="325" t="s">
        <v>123</v>
      </c>
      <c r="D3493" s="325" t="s">
        <v>38</v>
      </c>
      <c r="E3493" s="325" t="s">
        <v>132</v>
      </c>
      <c r="F3493" s="325" t="s">
        <v>133</v>
      </c>
      <c r="G3493" s="325">
        <v>891</v>
      </c>
      <c r="H3493" s="325" t="s">
        <v>259</v>
      </c>
      <c r="I3493" s="325" t="s">
        <v>260</v>
      </c>
      <c r="J3493" s="325" t="str">
        <f t="shared" si="108"/>
        <v>CharNottinghamshireEthnicityRefused or not availableEthnicityRefused or not available</v>
      </c>
      <c r="K3493" s="325" t="s">
        <v>493</v>
      </c>
      <c r="L3493" s="325" t="s">
        <v>499</v>
      </c>
      <c r="M3493" s="325" t="str">
        <f t="shared" si="109"/>
        <v>EthnicityRefused or not available</v>
      </c>
      <c r="N3493" s="325" t="s">
        <v>460</v>
      </c>
      <c r="O3493" s="325" t="s">
        <v>460</v>
      </c>
      <c r="P3493" s="325">
        <v>55</v>
      </c>
      <c r="Q3493" s="325">
        <v>11.4</v>
      </c>
    </row>
    <row r="3494" spans="1:17" x14ac:dyDescent="0.25">
      <c r="A3494" s="325">
        <v>201718</v>
      </c>
      <c r="B3494" s="325" t="s">
        <v>144</v>
      </c>
      <c r="C3494" s="325" t="s">
        <v>123</v>
      </c>
      <c r="D3494" s="325" t="s">
        <v>38</v>
      </c>
      <c r="E3494" s="325" t="s">
        <v>132</v>
      </c>
      <c r="F3494" s="325" t="s">
        <v>133</v>
      </c>
      <c r="G3494" s="325">
        <v>857</v>
      </c>
      <c r="H3494" s="325" t="s">
        <v>261</v>
      </c>
      <c r="I3494" s="325" t="s">
        <v>262</v>
      </c>
      <c r="J3494" s="325" t="str">
        <f t="shared" si="108"/>
        <v>CharRutlandEthnicityWhiteEthnicityWhite</v>
      </c>
      <c r="K3494" s="325" t="s">
        <v>493</v>
      </c>
      <c r="L3494" s="325" t="s">
        <v>494</v>
      </c>
      <c r="M3494" s="325" t="str">
        <f t="shared" si="109"/>
        <v>EthnicityWhite</v>
      </c>
      <c r="N3494" s="325" t="s">
        <v>460</v>
      </c>
      <c r="O3494" s="325" t="s">
        <v>460</v>
      </c>
      <c r="P3494" s="325">
        <v>18</v>
      </c>
      <c r="Q3494" s="325">
        <v>78.3</v>
      </c>
    </row>
    <row r="3495" spans="1:17" x14ac:dyDescent="0.25">
      <c r="A3495" s="325">
        <v>201718</v>
      </c>
      <c r="B3495" s="325" t="s">
        <v>144</v>
      </c>
      <c r="C3495" s="325" t="s">
        <v>123</v>
      </c>
      <c r="D3495" s="325" t="s">
        <v>38</v>
      </c>
      <c r="E3495" s="325" t="s">
        <v>132</v>
      </c>
      <c r="F3495" s="325" t="s">
        <v>133</v>
      </c>
      <c r="G3495" s="325">
        <v>857</v>
      </c>
      <c r="H3495" s="325" t="s">
        <v>261</v>
      </c>
      <c r="I3495" s="325" t="s">
        <v>262</v>
      </c>
      <c r="J3495" s="325" t="str">
        <f t="shared" si="108"/>
        <v>CharRutlandEthnicityMixedEthnicityMixed</v>
      </c>
      <c r="K3495" s="325" t="s">
        <v>493</v>
      </c>
      <c r="L3495" s="325" t="s">
        <v>495</v>
      </c>
      <c r="M3495" s="325" t="str">
        <f t="shared" si="109"/>
        <v>EthnicityMixed</v>
      </c>
      <c r="N3495" s="325" t="s">
        <v>460</v>
      </c>
      <c r="O3495" s="325" t="s">
        <v>460</v>
      </c>
      <c r="P3495" s="325">
        <v>1</v>
      </c>
      <c r="Q3495" s="325">
        <v>4.3</v>
      </c>
    </row>
    <row r="3496" spans="1:17" x14ac:dyDescent="0.25">
      <c r="A3496" s="325">
        <v>201718</v>
      </c>
      <c r="B3496" s="325" t="s">
        <v>144</v>
      </c>
      <c r="C3496" s="325" t="s">
        <v>123</v>
      </c>
      <c r="D3496" s="325" t="s">
        <v>38</v>
      </c>
      <c r="E3496" s="325" t="s">
        <v>132</v>
      </c>
      <c r="F3496" s="325" t="s">
        <v>133</v>
      </c>
      <c r="G3496" s="325">
        <v>857</v>
      </c>
      <c r="H3496" s="325" t="s">
        <v>261</v>
      </c>
      <c r="I3496" s="325" t="s">
        <v>262</v>
      </c>
      <c r="J3496" s="325" t="str">
        <f t="shared" si="108"/>
        <v>CharRutlandEthnicityAsian or Asian BritishEthnicityAsian or Asian British</v>
      </c>
      <c r="K3496" s="325" t="s">
        <v>493</v>
      </c>
      <c r="L3496" s="325" t="s">
        <v>496</v>
      </c>
      <c r="M3496" s="325" t="str">
        <f t="shared" si="109"/>
        <v>EthnicityAsian or Asian British</v>
      </c>
      <c r="N3496" s="325" t="s">
        <v>460</v>
      </c>
      <c r="O3496" s="325" t="s">
        <v>460</v>
      </c>
      <c r="P3496" s="325">
        <v>1</v>
      </c>
      <c r="Q3496" s="325">
        <v>4.3</v>
      </c>
    </row>
    <row r="3497" spans="1:17" x14ac:dyDescent="0.25">
      <c r="A3497" s="325">
        <v>201718</v>
      </c>
      <c r="B3497" s="325" t="s">
        <v>144</v>
      </c>
      <c r="C3497" s="325" t="s">
        <v>123</v>
      </c>
      <c r="D3497" s="325" t="s">
        <v>38</v>
      </c>
      <c r="E3497" s="325" t="s">
        <v>132</v>
      </c>
      <c r="F3497" s="325" t="s">
        <v>133</v>
      </c>
      <c r="G3497" s="325">
        <v>857</v>
      </c>
      <c r="H3497" s="325" t="s">
        <v>261</v>
      </c>
      <c r="I3497" s="325" t="s">
        <v>262</v>
      </c>
      <c r="J3497" s="325" t="str">
        <f t="shared" si="108"/>
        <v>CharRutlandEthnicityBlack or Black BritishEthnicityBlack or Black British</v>
      </c>
      <c r="K3497" s="325" t="s">
        <v>493</v>
      </c>
      <c r="L3497" s="325" t="s">
        <v>497</v>
      </c>
      <c r="M3497" s="325" t="str">
        <f t="shared" si="109"/>
        <v>EthnicityBlack or Black British</v>
      </c>
      <c r="N3497" s="325" t="s">
        <v>460</v>
      </c>
      <c r="O3497" s="325" t="s">
        <v>460</v>
      </c>
      <c r="P3497" s="325">
        <v>0</v>
      </c>
      <c r="Q3497" s="325">
        <v>0</v>
      </c>
    </row>
    <row r="3498" spans="1:17" x14ac:dyDescent="0.25">
      <c r="A3498" s="325">
        <v>201718</v>
      </c>
      <c r="B3498" s="325" t="s">
        <v>144</v>
      </c>
      <c r="C3498" s="325" t="s">
        <v>123</v>
      </c>
      <c r="D3498" s="325" t="s">
        <v>38</v>
      </c>
      <c r="E3498" s="325" t="s">
        <v>132</v>
      </c>
      <c r="F3498" s="325" t="s">
        <v>133</v>
      </c>
      <c r="G3498" s="325">
        <v>857</v>
      </c>
      <c r="H3498" s="325" t="s">
        <v>261</v>
      </c>
      <c r="I3498" s="325" t="s">
        <v>262</v>
      </c>
      <c r="J3498" s="325" t="str">
        <f t="shared" si="108"/>
        <v>CharRutlandEthnicityAny other ethnic groupEthnicityAny other ethnic group</v>
      </c>
      <c r="K3498" s="325" t="s">
        <v>493</v>
      </c>
      <c r="L3498" s="325" t="s">
        <v>498</v>
      </c>
      <c r="M3498" s="325" t="str">
        <f t="shared" si="109"/>
        <v>EthnicityAny other ethnic group</v>
      </c>
      <c r="N3498" s="325" t="s">
        <v>460</v>
      </c>
      <c r="O3498" s="325" t="s">
        <v>460</v>
      </c>
      <c r="P3498" s="325">
        <v>0</v>
      </c>
      <c r="Q3498" s="325">
        <v>0</v>
      </c>
    </row>
    <row r="3499" spans="1:17" x14ac:dyDescent="0.25">
      <c r="A3499" s="325">
        <v>201718</v>
      </c>
      <c r="B3499" s="325" t="s">
        <v>144</v>
      </c>
      <c r="C3499" s="325" t="s">
        <v>123</v>
      </c>
      <c r="D3499" s="325" t="s">
        <v>38</v>
      </c>
      <c r="E3499" s="325" t="s">
        <v>132</v>
      </c>
      <c r="F3499" s="325" t="s">
        <v>133</v>
      </c>
      <c r="G3499" s="325">
        <v>857</v>
      </c>
      <c r="H3499" s="325" t="s">
        <v>261</v>
      </c>
      <c r="I3499" s="325" t="s">
        <v>262</v>
      </c>
      <c r="J3499" s="325" t="str">
        <f t="shared" si="108"/>
        <v>CharRutlandEthnicityRefused or not availableEthnicityRefused or not available</v>
      </c>
      <c r="K3499" s="325" t="s">
        <v>493</v>
      </c>
      <c r="L3499" s="325" t="s">
        <v>499</v>
      </c>
      <c r="M3499" s="325" t="str">
        <f t="shared" si="109"/>
        <v>EthnicityRefused or not available</v>
      </c>
      <c r="N3499" s="325" t="s">
        <v>460</v>
      </c>
      <c r="O3499" s="325" t="s">
        <v>460</v>
      </c>
      <c r="P3499" s="325">
        <v>3</v>
      </c>
      <c r="Q3499" s="325">
        <v>13</v>
      </c>
    </row>
    <row r="3500" spans="1:17" x14ac:dyDescent="0.25">
      <c r="A3500" s="325">
        <v>201718</v>
      </c>
      <c r="B3500" s="325" t="s">
        <v>144</v>
      </c>
      <c r="C3500" s="325" t="s">
        <v>123</v>
      </c>
      <c r="D3500" s="325" t="s">
        <v>38</v>
      </c>
      <c r="E3500" s="325" t="s">
        <v>134</v>
      </c>
      <c r="F3500" s="325" t="s">
        <v>135</v>
      </c>
      <c r="G3500" s="325">
        <v>330</v>
      </c>
      <c r="H3500" s="325" t="s">
        <v>263</v>
      </c>
      <c r="I3500" s="325" t="s">
        <v>264</v>
      </c>
      <c r="J3500" s="325" t="str">
        <f t="shared" si="108"/>
        <v>CharBirminghamEthnicityWhiteEthnicityWhite</v>
      </c>
      <c r="K3500" s="325" t="s">
        <v>493</v>
      </c>
      <c r="L3500" s="325" t="s">
        <v>494</v>
      </c>
      <c r="M3500" s="325" t="str">
        <f t="shared" si="109"/>
        <v>EthnicityWhite</v>
      </c>
      <c r="N3500" s="325" t="s">
        <v>460</v>
      </c>
      <c r="O3500" s="325" t="s">
        <v>460</v>
      </c>
      <c r="P3500" s="325">
        <v>239</v>
      </c>
      <c r="Q3500" s="325">
        <v>34.6</v>
      </c>
    </row>
    <row r="3501" spans="1:17" x14ac:dyDescent="0.25">
      <c r="A3501" s="325">
        <v>201718</v>
      </c>
      <c r="B3501" s="325" t="s">
        <v>144</v>
      </c>
      <c r="C3501" s="325" t="s">
        <v>123</v>
      </c>
      <c r="D3501" s="325" t="s">
        <v>38</v>
      </c>
      <c r="E3501" s="325" t="s">
        <v>134</v>
      </c>
      <c r="F3501" s="325" t="s">
        <v>135</v>
      </c>
      <c r="G3501" s="325">
        <v>330</v>
      </c>
      <c r="H3501" s="325" t="s">
        <v>263</v>
      </c>
      <c r="I3501" s="325" t="s">
        <v>264</v>
      </c>
      <c r="J3501" s="325" t="str">
        <f t="shared" si="108"/>
        <v>CharBirminghamEthnicityMixedEthnicityMixed</v>
      </c>
      <c r="K3501" s="325" t="s">
        <v>493</v>
      </c>
      <c r="L3501" s="325" t="s">
        <v>495</v>
      </c>
      <c r="M3501" s="325" t="str">
        <f t="shared" si="109"/>
        <v>EthnicityMixed</v>
      </c>
      <c r="N3501" s="325" t="s">
        <v>460</v>
      </c>
      <c r="O3501" s="325" t="s">
        <v>460</v>
      </c>
      <c r="P3501" s="325">
        <v>32</v>
      </c>
      <c r="Q3501" s="325">
        <v>4.5999999999999996</v>
      </c>
    </row>
    <row r="3502" spans="1:17" x14ac:dyDescent="0.25">
      <c r="A3502" s="325">
        <v>201718</v>
      </c>
      <c r="B3502" s="325" t="s">
        <v>144</v>
      </c>
      <c r="C3502" s="325" t="s">
        <v>123</v>
      </c>
      <c r="D3502" s="325" t="s">
        <v>38</v>
      </c>
      <c r="E3502" s="325" t="s">
        <v>134</v>
      </c>
      <c r="F3502" s="325" t="s">
        <v>135</v>
      </c>
      <c r="G3502" s="325">
        <v>330</v>
      </c>
      <c r="H3502" s="325" t="s">
        <v>263</v>
      </c>
      <c r="I3502" s="325" t="s">
        <v>264</v>
      </c>
      <c r="J3502" s="325" t="str">
        <f t="shared" si="108"/>
        <v>CharBirminghamEthnicityAsian or Asian BritishEthnicityAsian or Asian British</v>
      </c>
      <c r="K3502" s="325" t="s">
        <v>493</v>
      </c>
      <c r="L3502" s="325" t="s">
        <v>496</v>
      </c>
      <c r="M3502" s="325" t="str">
        <f t="shared" si="109"/>
        <v>EthnicityAsian or Asian British</v>
      </c>
      <c r="N3502" s="325" t="s">
        <v>460</v>
      </c>
      <c r="O3502" s="325" t="s">
        <v>460</v>
      </c>
      <c r="P3502" s="325">
        <v>116</v>
      </c>
      <c r="Q3502" s="325">
        <v>16.8</v>
      </c>
    </row>
    <row r="3503" spans="1:17" x14ac:dyDescent="0.25">
      <c r="A3503" s="325">
        <v>201718</v>
      </c>
      <c r="B3503" s="325" t="s">
        <v>144</v>
      </c>
      <c r="C3503" s="325" t="s">
        <v>123</v>
      </c>
      <c r="D3503" s="325" t="s">
        <v>38</v>
      </c>
      <c r="E3503" s="325" t="s">
        <v>134</v>
      </c>
      <c r="F3503" s="325" t="s">
        <v>135</v>
      </c>
      <c r="G3503" s="325">
        <v>330</v>
      </c>
      <c r="H3503" s="325" t="s">
        <v>263</v>
      </c>
      <c r="I3503" s="325" t="s">
        <v>264</v>
      </c>
      <c r="J3503" s="325" t="str">
        <f t="shared" si="108"/>
        <v>CharBirminghamEthnicityBlack or Black BritishEthnicityBlack or Black British</v>
      </c>
      <c r="K3503" s="325" t="s">
        <v>493</v>
      </c>
      <c r="L3503" s="325" t="s">
        <v>497</v>
      </c>
      <c r="M3503" s="325" t="str">
        <f t="shared" si="109"/>
        <v>EthnicityBlack or Black British</v>
      </c>
      <c r="N3503" s="325" t="s">
        <v>460</v>
      </c>
      <c r="O3503" s="325" t="s">
        <v>460</v>
      </c>
      <c r="P3503" s="325">
        <v>143</v>
      </c>
      <c r="Q3503" s="325">
        <v>20.7</v>
      </c>
    </row>
    <row r="3504" spans="1:17" x14ac:dyDescent="0.25">
      <c r="A3504" s="325">
        <v>201718</v>
      </c>
      <c r="B3504" s="325" t="s">
        <v>144</v>
      </c>
      <c r="C3504" s="325" t="s">
        <v>123</v>
      </c>
      <c r="D3504" s="325" t="s">
        <v>38</v>
      </c>
      <c r="E3504" s="325" t="s">
        <v>134</v>
      </c>
      <c r="F3504" s="325" t="s">
        <v>135</v>
      </c>
      <c r="G3504" s="325">
        <v>330</v>
      </c>
      <c r="H3504" s="325" t="s">
        <v>263</v>
      </c>
      <c r="I3504" s="325" t="s">
        <v>264</v>
      </c>
      <c r="J3504" s="325" t="str">
        <f t="shared" si="108"/>
        <v>CharBirminghamEthnicityAny other ethnic groupEthnicityAny other ethnic group</v>
      </c>
      <c r="K3504" s="325" t="s">
        <v>493</v>
      </c>
      <c r="L3504" s="325" t="s">
        <v>498</v>
      </c>
      <c r="M3504" s="325" t="str">
        <f t="shared" si="109"/>
        <v>EthnicityAny other ethnic group</v>
      </c>
      <c r="N3504" s="325" t="s">
        <v>460</v>
      </c>
      <c r="O3504" s="325" t="s">
        <v>460</v>
      </c>
      <c r="P3504" s="325">
        <v>16</v>
      </c>
      <c r="Q3504" s="325">
        <v>2.2999999999999998</v>
      </c>
    </row>
    <row r="3505" spans="1:17" x14ac:dyDescent="0.25">
      <c r="A3505" s="325">
        <v>201718</v>
      </c>
      <c r="B3505" s="325" t="s">
        <v>144</v>
      </c>
      <c r="C3505" s="325" t="s">
        <v>123</v>
      </c>
      <c r="D3505" s="325" t="s">
        <v>38</v>
      </c>
      <c r="E3505" s="325" t="s">
        <v>134</v>
      </c>
      <c r="F3505" s="325" t="s">
        <v>135</v>
      </c>
      <c r="G3505" s="325">
        <v>330</v>
      </c>
      <c r="H3505" s="325" t="s">
        <v>263</v>
      </c>
      <c r="I3505" s="325" t="s">
        <v>264</v>
      </c>
      <c r="J3505" s="325" t="str">
        <f t="shared" si="108"/>
        <v>CharBirminghamEthnicityRefused or not availableEthnicityRefused or not available</v>
      </c>
      <c r="K3505" s="325" t="s">
        <v>493</v>
      </c>
      <c r="L3505" s="325" t="s">
        <v>499</v>
      </c>
      <c r="M3505" s="325" t="str">
        <f t="shared" si="109"/>
        <v>EthnicityRefused or not available</v>
      </c>
      <c r="N3505" s="325" t="s">
        <v>460</v>
      </c>
      <c r="O3505" s="325" t="s">
        <v>460</v>
      </c>
      <c r="P3505" s="325">
        <v>144</v>
      </c>
      <c r="Q3505" s="325">
        <v>20.9</v>
      </c>
    </row>
    <row r="3506" spans="1:17" x14ac:dyDescent="0.25">
      <c r="A3506" s="325">
        <v>201718</v>
      </c>
      <c r="B3506" s="325" t="s">
        <v>144</v>
      </c>
      <c r="C3506" s="325" t="s">
        <v>123</v>
      </c>
      <c r="D3506" s="325" t="s">
        <v>38</v>
      </c>
      <c r="E3506" s="325" t="s">
        <v>134</v>
      </c>
      <c r="F3506" s="325" t="s">
        <v>135</v>
      </c>
      <c r="G3506" s="325">
        <v>331</v>
      </c>
      <c r="H3506" s="325" t="s">
        <v>265</v>
      </c>
      <c r="I3506" s="325" t="s">
        <v>266</v>
      </c>
      <c r="J3506" s="325" t="str">
        <f t="shared" si="108"/>
        <v>CharCoventryEthnicityWhiteEthnicityWhite</v>
      </c>
      <c r="K3506" s="325" t="s">
        <v>493</v>
      </c>
      <c r="L3506" s="325" t="s">
        <v>494</v>
      </c>
      <c r="M3506" s="325" t="str">
        <f t="shared" si="109"/>
        <v>EthnicityWhite</v>
      </c>
      <c r="N3506" s="325" t="s">
        <v>460</v>
      </c>
      <c r="O3506" s="325" t="s">
        <v>460</v>
      </c>
      <c r="P3506" s="325">
        <v>129</v>
      </c>
      <c r="Q3506" s="325">
        <v>43.6</v>
      </c>
    </row>
    <row r="3507" spans="1:17" x14ac:dyDescent="0.25">
      <c r="A3507" s="325">
        <v>201718</v>
      </c>
      <c r="B3507" s="325" t="s">
        <v>144</v>
      </c>
      <c r="C3507" s="325" t="s">
        <v>123</v>
      </c>
      <c r="D3507" s="325" t="s">
        <v>38</v>
      </c>
      <c r="E3507" s="325" t="s">
        <v>134</v>
      </c>
      <c r="F3507" s="325" t="s">
        <v>135</v>
      </c>
      <c r="G3507" s="325">
        <v>331</v>
      </c>
      <c r="H3507" s="325" t="s">
        <v>265</v>
      </c>
      <c r="I3507" s="325" t="s">
        <v>266</v>
      </c>
      <c r="J3507" s="325" t="str">
        <f t="shared" si="108"/>
        <v>CharCoventryEthnicityMixedEthnicityMixed</v>
      </c>
      <c r="K3507" s="325" t="s">
        <v>493</v>
      </c>
      <c r="L3507" s="325" t="s">
        <v>495</v>
      </c>
      <c r="M3507" s="325" t="str">
        <f t="shared" si="109"/>
        <v>EthnicityMixed</v>
      </c>
      <c r="N3507" s="325" t="s">
        <v>460</v>
      </c>
      <c r="O3507" s="325" t="s">
        <v>460</v>
      </c>
      <c r="P3507" s="325">
        <v>7</v>
      </c>
      <c r="Q3507" s="325">
        <v>2.4</v>
      </c>
    </row>
    <row r="3508" spans="1:17" x14ac:dyDescent="0.25">
      <c r="A3508" s="325">
        <v>201718</v>
      </c>
      <c r="B3508" s="325" t="s">
        <v>144</v>
      </c>
      <c r="C3508" s="325" t="s">
        <v>123</v>
      </c>
      <c r="D3508" s="325" t="s">
        <v>38</v>
      </c>
      <c r="E3508" s="325" t="s">
        <v>134</v>
      </c>
      <c r="F3508" s="325" t="s">
        <v>135</v>
      </c>
      <c r="G3508" s="325">
        <v>331</v>
      </c>
      <c r="H3508" s="325" t="s">
        <v>265</v>
      </c>
      <c r="I3508" s="325" t="s">
        <v>266</v>
      </c>
      <c r="J3508" s="325" t="str">
        <f t="shared" si="108"/>
        <v>CharCoventryEthnicityAsian or Asian BritishEthnicityAsian or Asian British</v>
      </c>
      <c r="K3508" s="325" t="s">
        <v>493</v>
      </c>
      <c r="L3508" s="325" t="s">
        <v>496</v>
      </c>
      <c r="M3508" s="325" t="str">
        <f t="shared" si="109"/>
        <v>EthnicityAsian or Asian British</v>
      </c>
      <c r="N3508" s="325" t="s">
        <v>460</v>
      </c>
      <c r="O3508" s="325" t="s">
        <v>460</v>
      </c>
      <c r="P3508" s="325">
        <v>24</v>
      </c>
      <c r="Q3508" s="325">
        <v>8.1</v>
      </c>
    </row>
    <row r="3509" spans="1:17" x14ac:dyDescent="0.25">
      <c r="A3509" s="325">
        <v>201718</v>
      </c>
      <c r="B3509" s="325" t="s">
        <v>144</v>
      </c>
      <c r="C3509" s="325" t="s">
        <v>123</v>
      </c>
      <c r="D3509" s="325" t="s">
        <v>38</v>
      </c>
      <c r="E3509" s="325" t="s">
        <v>134</v>
      </c>
      <c r="F3509" s="325" t="s">
        <v>135</v>
      </c>
      <c r="G3509" s="325">
        <v>331</v>
      </c>
      <c r="H3509" s="325" t="s">
        <v>265</v>
      </c>
      <c r="I3509" s="325" t="s">
        <v>266</v>
      </c>
      <c r="J3509" s="325" t="str">
        <f t="shared" si="108"/>
        <v>CharCoventryEthnicityBlack or Black BritishEthnicityBlack or Black British</v>
      </c>
      <c r="K3509" s="325" t="s">
        <v>493</v>
      </c>
      <c r="L3509" s="325" t="s">
        <v>497</v>
      </c>
      <c r="M3509" s="325" t="str">
        <f t="shared" si="109"/>
        <v>EthnicityBlack or Black British</v>
      </c>
      <c r="N3509" s="325" t="s">
        <v>460</v>
      </c>
      <c r="O3509" s="325" t="s">
        <v>460</v>
      </c>
      <c r="P3509" s="325">
        <v>20</v>
      </c>
      <c r="Q3509" s="325">
        <v>6.8</v>
      </c>
    </row>
    <row r="3510" spans="1:17" x14ac:dyDescent="0.25">
      <c r="A3510" s="325">
        <v>201718</v>
      </c>
      <c r="B3510" s="325" t="s">
        <v>144</v>
      </c>
      <c r="C3510" s="325" t="s">
        <v>123</v>
      </c>
      <c r="D3510" s="325" t="s">
        <v>38</v>
      </c>
      <c r="E3510" s="325" t="s">
        <v>134</v>
      </c>
      <c r="F3510" s="325" t="s">
        <v>135</v>
      </c>
      <c r="G3510" s="325">
        <v>331</v>
      </c>
      <c r="H3510" s="325" t="s">
        <v>265</v>
      </c>
      <c r="I3510" s="325" t="s">
        <v>266</v>
      </c>
      <c r="J3510" s="325" t="str">
        <f t="shared" si="108"/>
        <v>CharCoventryEthnicityAny other ethnic groupEthnicityAny other ethnic group</v>
      </c>
      <c r="K3510" s="325" t="s">
        <v>493</v>
      </c>
      <c r="L3510" s="325" t="s">
        <v>498</v>
      </c>
      <c r="M3510" s="325" t="str">
        <f t="shared" si="109"/>
        <v>EthnicityAny other ethnic group</v>
      </c>
      <c r="N3510" s="325" t="s">
        <v>460</v>
      </c>
      <c r="O3510" s="325" t="s">
        <v>460</v>
      </c>
      <c r="P3510" s="325">
        <v>1</v>
      </c>
      <c r="Q3510" s="325">
        <v>0.3</v>
      </c>
    </row>
    <row r="3511" spans="1:17" x14ac:dyDescent="0.25">
      <c r="A3511" s="325">
        <v>201718</v>
      </c>
      <c r="B3511" s="325" t="s">
        <v>144</v>
      </c>
      <c r="C3511" s="325" t="s">
        <v>123</v>
      </c>
      <c r="D3511" s="325" t="s">
        <v>38</v>
      </c>
      <c r="E3511" s="325" t="s">
        <v>134</v>
      </c>
      <c r="F3511" s="325" t="s">
        <v>135</v>
      </c>
      <c r="G3511" s="325">
        <v>331</v>
      </c>
      <c r="H3511" s="325" t="s">
        <v>265</v>
      </c>
      <c r="I3511" s="325" t="s">
        <v>266</v>
      </c>
      <c r="J3511" s="325" t="str">
        <f t="shared" si="108"/>
        <v>CharCoventryEthnicityRefused or not availableEthnicityRefused or not available</v>
      </c>
      <c r="K3511" s="325" t="s">
        <v>493</v>
      </c>
      <c r="L3511" s="325" t="s">
        <v>499</v>
      </c>
      <c r="M3511" s="325" t="str">
        <f t="shared" si="109"/>
        <v>EthnicityRefused or not available</v>
      </c>
      <c r="N3511" s="325" t="s">
        <v>460</v>
      </c>
      <c r="O3511" s="325" t="s">
        <v>460</v>
      </c>
      <c r="P3511" s="325">
        <v>115</v>
      </c>
      <c r="Q3511" s="325">
        <v>38.9</v>
      </c>
    </row>
    <row r="3512" spans="1:17" x14ac:dyDescent="0.25">
      <c r="A3512" s="325">
        <v>201718</v>
      </c>
      <c r="B3512" s="325" t="s">
        <v>144</v>
      </c>
      <c r="C3512" s="325" t="s">
        <v>123</v>
      </c>
      <c r="D3512" s="325" t="s">
        <v>38</v>
      </c>
      <c r="E3512" s="325" t="s">
        <v>134</v>
      </c>
      <c r="F3512" s="325" t="s">
        <v>135</v>
      </c>
      <c r="G3512" s="325">
        <v>332</v>
      </c>
      <c r="H3512" s="325" t="s">
        <v>267</v>
      </c>
      <c r="I3512" s="325" t="s">
        <v>268</v>
      </c>
      <c r="J3512" s="325" t="str">
        <f t="shared" si="108"/>
        <v>CharDudleyEthnicityWhiteEthnicityWhite</v>
      </c>
      <c r="K3512" s="325" t="s">
        <v>493</v>
      </c>
      <c r="L3512" s="325" t="s">
        <v>494</v>
      </c>
      <c r="M3512" s="325" t="str">
        <f t="shared" si="109"/>
        <v>EthnicityWhite</v>
      </c>
      <c r="N3512" s="325" t="s">
        <v>460</v>
      </c>
      <c r="O3512" s="325" t="s">
        <v>460</v>
      </c>
      <c r="P3512" s="325">
        <v>98</v>
      </c>
      <c r="Q3512" s="325">
        <v>54.7</v>
      </c>
    </row>
    <row r="3513" spans="1:17" x14ac:dyDescent="0.25">
      <c r="A3513" s="325">
        <v>201718</v>
      </c>
      <c r="B3513" s="325" t="s">
        <v>144</v>
      </c>
      <c r="C3513" s="325" t="s">
        <v>123</v>
      </c>
      <c r="D3513" s="325" t="s">
        <v>38</v>
      </c>
      <c r="E3513" s="325" t="s">
        <v>134</v>
      </c>
      <c r="F3513" s="325" t="s">
        <v>135</v>
      </c>
      <c r="G3513" s="325">
        <v>332</v>
      </c>
      <c r="H3513" s="325" t="s">
        <v>267</v>
      </c>
      <c r="I3513" s="325" t="s">
        <v>268</v>
      </c>
      <c r="J3513" s="325" t="str">
        <f t="shared" si="108"/>
        <v>CharDudleyEthnicityMixedEthnicityMixed</v>
      </c>
      <c r="K3513" s="325" t="s">
        <v>493</v>
      </c>
      <c r="L3513" s="325" t="s">
        <v>495</v>
      </c>
      <c r="M3513" s="325" t="str">
        <f t="shared" si="109"/>
        <v>EthnicityMixed</v>
      </c>
      <c r="N3513" s="325" t="s">
        <v>460</v>
      </c>
      <c r="O3513" s="325" t="s">
        <v>460</v>
      </c>
      <c r="P3513" s="325">
        <v>3</v>
      </c>
      <c r="Q3513" s="325">
        <v>1.7</v>
      </c>
    </row>
    <row r="3514" spans="1:17" x14ac:dyDescent="0.25">
      <c r="A3514" s="325">
        <v>201718</v>
      </c>
      <c r="B3514" s="325" t="s">
        <v>144</v>
      </c>
      <c r="C3514" s="325" t="s">
        <v>123</v>
      </c>
      <c r="D3514" s="325" t="s">
        <v>38</v>
      </c>
      <c r="E3514" s="325" t="s">
        <v>134</v>
      </c>
      <c r="F3514" s="325" t="s">
        <v>135</v>
      </c>
      <c r="G3514" s="325">
        <v>332</v>
      </c>
      <c r="H3514" s="325" t="s">
        <v>267</v>
      </c>
      <c r="I3514" s="325" t="s">
        <v>268</v>
      </c>
      <c r="J3514" s="325" t="str">
        <f t="shared" si="108"/>
        <v>CharDudleyEthnicityAsian or Asian BritishEthnicityAsian or Asian British</v>
      </c>
      <c r="K3514" s="325" t="s">
        <v>493</v>
      </c>
      <c r="L3514" s="325" t="s">
        <v>496</v>
      </c>
      <c r="M3514" s="325" t="str">
        <f t="shared" si="109"/>
        <v>EthnicityAsian or Asian British</v>
      </c>
      <c r="N3514" s="325" t="s">
        <v>460</v>
      </c>
      <c r="O3514" s="325" t="s">
        <v>460</v>
      </c>
      <c r="P3514" s="325">
        <v>22</v>
      </c>
      <c r="Q3514" s="325">
        <v>12.3</v>
      </c>
    </row>
    <row r="3515" spans="1:17" x14ac:dyDescent="0.25">
      <c r="A3515" s="325">
        <v>201718</v>
      </c>
      <c r="B3515" s="325" t="s">
        <v>144</v>
      </c>
      <c r="C3515" s="325" t="s">
        <v>123</v>
      </c>
      <c r="D3515" s="325" t="s">
        <v>38</v>
      </c>
      <c r="E3515" s="325" t="s">
        <v>134</v>
      </c>
      <c r="F3515" s="325" t="s">
        <v>135</v>
      </c>
      <c r="G3515" s="325">
        <v>332</v>
      </c>
      <c r="H3515" s="325" t="s">
        <v>267</v>
      </c>
      <c r="I3515" s="325" t="s">
        <v>268</v>
      </c>
      <c r="J3515" s="325" t="str">
        <f t="shared" si="108"/>
        <v>CharDudleyEthnicityBlack or Black BritishEthnicityBlack or Black British</v>
      </c>
      <c r="K3515" s="325" t="s">
        <v>493</v>
      </c>
      <c r="L3515" s="325" t="s">
        <v>497</v>
      </c>
      <c r="M3515" s="325" t="str">
        <f t="shared" si="109"/>
        <v>EthnicityBlack or Black British</v>
      </c>
      <c r="N3515" s="325" t="s">
        <v>460</v>
      </c>
      <c r="O3515" s="325" t="s">
        <v>460</v>
      </c>
      <c r="P3515" s="325">
        <v>19</v>
      </c>
      <c r="Q3515" s="325">
        <v>10.6</v>
      </c>
    </row>
    <row r="3516" spans="1:17" x14ac:dyDescent="0.25">
      <c r="A3516" s="325">
        <v>201718</v>
      </c>
      <c r="B3516" s="325" t="s">
        <v>144</v>
      </c>
      <c r="C3516" s="325" t="s">
        <v>123</v>
      </c>
      <c r="D3516" s="325" t="s">
        <v>38</v>
      </c>
      <c r="E3516" s="325" t="s">
        <v>134</v>
      </c>
      <c r="F3516" s="325" t="s">
        <v>135</v>
      </c>
      <c r="G3516" s="325">
        <v>332</v>
      </c>
      <c r="H3516" s="325" t="s">
        <v>267</v>
      </c>
      <c r="I3516" s="325" t="s">
        <v>268</v>
      </c>
      <c r="J3516" s="325" t="str">
        <f t="shared" si="108"/>
        <v>CharDudleyEthnicityAny other ethnic groupEthnicityAny other ethnic group</v>
      </c>
      <c r="K3516" s="325" t="s">
        <v>493</v>
      </c>
      <c r="L3516" s="325" t="s">
        <v>498</v>
      </c>
      <c r="M3516" s="325" t="str">
        <f t="shared" si="109"/>
        <v>EthnicityAny other ethnic group</v>
      </c>
      <c r="N3516" s="325" t="s">
        <v>460</v>
      </c>
      <c r="O3516" s="325" t="s">
        <v>460</v>
      </c>
      <c r="P3516" s="325">
        <v>0</v>
      </c>
      <c r="Q3516" s="325">
        <v>0</v>
      </c>
    </row>
    <row r="3517" spans="1:17" x14ac:dyDescent="0.25">
      <c r="A3517" s="325">
        <v>201718</v>
      </c>
      <c r="B3517" s="325" t="s">
        <v>144</v>
      </c>
      <c r="C3517" s="325" t="s">
        <v>123</v>
      </c>
      <c r="D3517" s="325" t="s">
        <v>38</v>
      </c>
      <c r="E3517" s="325" t="s">
        <v>134</v>
      </c>
      <c r="F3517" s="325" t="s">
        <v>135</v>
      </c>
      <c r="G3517" s="325">
        <v>332</v>
      </c>
      <c r="H3517" s="325" t="s">
        <v>267</v>
      </c>
      <c r="I3517" s="325" t="s">
        <v>268</v>
      </c>
      <c r="J3517" s="325" t="str">
        <f t="shared" si="108"/>
        <v>CharDudleyEthnicityRefused or not availableEthnicityRefused or not available</v>
      </c>
      <c r="K3517" s="325" t="s">
        <v>493</v>
      </c>
      <c r="L3517" s="325" t="s">
        <v>499</v>
      </c>
      <c r="M3517" s="325" t="str">
        <f t="shared" si="109"/>
        <v>EthnicityRefused or not available</v>
      </c>
      <c r="N3517" s="325" t="s">
        <v>460</v>
      </c>
      <c r="O3517" s="325" t="s">
        <v>460</v>
      </c>
      <c r="P3517" s="325">
        <v>37</v>
      </c>
      <c r="Q3517" s="325">
        <v>20.7</v>
      </c>
    </row>
    <row r="3518" spans="1:17" x14ac:dyDescent="0.25">
      <c r="A3518" s="325">
        <v>201718</v>
      </c>
      <c r="B3518" s="325" t="s">
        <v>144</v>
      </c>
      <c r="C3518" s="325" t="s">
        <v>123</v>
      </c>
      <c r="D3518" s="325" t="s">
        <v>38</v>
      </c>
      <c r="E3518" s="325" t="s">
        <v>134</v>
      </c>
      <c r="F3518" s="325" t="s">
        <v>135</v>
      </c>
      <c r="G3518" s="325">
        <v>884</v>
      </c>
      <c r="H3518" s="325" t="s">
        <v>269</v>
      </c>
      <c r="I3518" s="325" t="s">
        <v>270</v>
      </c>
      <c r="J3518" s="325" t="str">
        <f t="shared" si="108"/>
        <v>CharHerefordshireEthnicityWhiteEthnicityWhite</v>
      </c>
      <c r="K3518" s="325" t="s">
        <v>493</v>
      </c>
      <c r="L3518" s="325" t="s">
        <v>494</v>
      </c>
      <c r="M3518" s="325" t="str">
        <f t="shared" si="109"/>
        <v>EthnicityWhite</v>
      </c>
      <c r="N3518" s="325" t="s">
        <v>460</v>
      </c>
      <c r="O3518" s="325" t="s">
        <v>460</v>
      </c>
      <c r="P3518" s="325">
        <v>57</v>
      </c>
      <c r="Q3518" s="325">
        <v>62</v>
      </c>
    </row>
    <row r="3519" spans="1:17" x14ac:dyDescent="0.25">
      <c r="A3519" s="325">
        <v>201718</v>
      </c>
      <c r="B3519" s="325" t="s">
        <v>144</v>
      </c>
      <c r="C3519" s="325" t="s">
        <v>123</v>
      </c>
      <c r="D3519" s="325" t="s">
        <v>38</v>
      </c>
      <c r="E3519" s="325" t="s">
        <v>134</v>
      </c>
      <c r="F3519" s="325" t="s">
        <v>135</v>
      </c>
      <c r="G3519" s="325">
        <v>884</v>
      </c>
      <c r="H3519" s="325" t="s">
        <v>269</v>
      </c>
      <c r="I3519" s="325" t="s">
        <v>270</v>
      </c>
      <c r="J3519" s="325" t="str">
        <f t="shared" si="108"/>
        <v>CharHerefordshireEthnicityMixedEthnicityMixed</v>
      </c>
      <c r="K3519" s="325" t="s">
        <v>493</v>
      </c>
      <c r="L3519" s="325" t="s">
        <v>495</v>
      </c>
      <c r="M3519" s="325" t="str">
        <f t="shared" si="109"/>
        <v>EthnicityMixed</v>
      </c>
      <c r="N3519" s="325" t="s">
        <v>460</v>
      </c>
      <c r="O3519" s="325" t="s">
        <v>460</v>
      </c>
      <c r="P3519" s="325">
        <v>0</v>
      </c>
      <c r="Q3519" s="325">
        <v>0</v>
      </c>
    </row>
    <row r="3520" spans="1:17" x14ac:dyDescent="0.25">
      <c r="A3520" s="325">
        <v>201718</v>
      </c>
      <c r="B3520" s="325" t="s">
        <v>144</v>
      </c>
      <c r="C3520" s="325" t="s">
        <v>123</v>
      </c>
      <c r="D3520" s="325" t="s">
        <v>38</v>
      </c>
      <c r="E3520" s="325" t="s">
        <v>134</v>
      </c>
      <c r="F3520" s="325" t="s">
        <v>135</v>
      </c>
      <c r="G3520" s="325">
        <v>884</v>
      </c>
      <c r="H3520" s="325" t="s">
        <v>269</v>
      </c>
      <c r="I3520" s="325" t="s">
        <v>270</v>
      </c>
      <c r="J3520" s="325" t="str">
        <f t="shared" si="108"/>
        <v>CharHerefordshireEthnicityAsian or Asian BritishEthnicityAsian or Asian British</v>
      </c>
      <c r="K3520" s="325" t="s">
        <v>493</v>
      </c>
      <c r="L3520" s="325" t="s">
        <v>496</v>
      </c>
      <c r="M3520" s="325" t="str">
        <f t="shared" si="109"/>
        <v>EthnicityAsian or Asian British</v>
      </c>
      <c r="N3520" s="325" t="s">
        <v>460</v>
      </c>
      <c r="O3520" s="325" t="s">
        <v>460</v>
      </c>
      <c r="P3520" s="325">
        <v>0</v>
      </c>
      <c r="Q3520" s="325">
        <v>0</v>
      </c>
    </row>
    <row r="3521" spans="1:17" x14ac:dyDescent="0.25">
      <c r="A3521" s="325">
        <v>201718</v>
      </c>
      <c r="B3521" s="325" t="s">
        <v>144</v>
      </c>
      <c r="C3521" s="325" t="s">
        <v>123</v>
      </c>
      <c r="D3521" s="325" t="s">
        <v>38</v>
      </c>
      <c r="E3521" s="325" t="s">
        <v>134</v>
      </c>
      <c r="F3521" s="325" t="s">
        <v>135</v>
      </c>
      <c r="G3521" s="325">
        <v>884</v>
      </c>
      <c r="H3521" s="325" t="s">
        <v>269</v>
      </c>
      <c r="I3521" s="325" t="s">
        <v>270</v>
      </c>
      <c r="J3521" s="325" t="str">
        <f t="shared" si="108"/>
        <v>CharHerefordshireEthnicityBlack or Black BritishEthnicityBlack or Black British</v>
      </c>
      <c r="K3521" s="325" t="s">
        <v>493</v>
      </c>
      <c r="L3521" s="325" t="s">
        <v>497</v>
      </c>
      <c r="M3521" s="325" t="str">
        <f t="shared" si="109"/>
        <v>EthnicityBlack or Black British</v>
      </c>
      <c r="N3521" s="325" t="s">
        <v>460</v>
      </c>
      <c r="O3521" s="325" t="s">
        <v>460</v>
      </c>
      <c r="P3521" s="325">
        <v>1</v>
      </c>
      <c r="Q3521" s="325">
        <v>1.1000000000000001</v>
      </c>
    </row>
    <row r="3522" spans="1:17" x14ac:dyDescent="0.25">
      <c r="A3522" s="325">
        <v>201718</v>
      </c>
      <c r="B3522" s="325" t="s">
        <v>144</v>
      </c>
      <c r="C3522" s="325" t="s">
        <v>123</v>
      </c>
      <c r="D3522" s="325" t="s">
        <v>38</v>
      </c>
      <c r="E3522" s="325" t="s">
        <v>134</v>
      </c>
      <c r="F3522" s="325" t="s">
        <v>135</v>
      </c>
      <c r="G3522" s="325">
        <v>884</v>
      </c>
      <c r="H3522" s="325" t="s">
        <v>269</v>
      </c>
      <c r="I3522" s="325" t="s">
        <v>270</v>
      </c>
      <c r="J3522" s="325" t="str">
        <f t="shared" si="108"/>
        <v>CharHerefordshireEthnicityAny other ethnic groupEthnicityAny other ethnic group</v>
      </c>
      <c r="K3522" s="325" t="s">
        <v>493</v>
      </c>
      <c r="L3522" s="325" t="s">
        <v>498</v>
      </c>
      <c r="M3522" s="325" t="str">
        <f t="shared" si="109"/>
        <v>EthnicityAny other ethnic group</v>
      </c>
      <c r="N3522" s="325" t="s">
        <v>460</v>
      </c>
      <c r="O3522" s="325" t="s">
        <v>460</v>
      </c>
      <c r="P3522" s="325">
        <v>1</v>
      </c>
      <c r="Q3522" s="325">
        <v>1.1000000000000001</v>
      </c>
    </row>
    <row r="3523" spans="1:17" x14ac:dyDescent="0.25">
      <c r="A3523" s="325">
        <v>201718</v>
      </c>
      <c r="B3523" s="325" t="s">
        <v>144</v>
      </c>
      <c r="C3523" s="325" t="s">
        <v>123</v>
      </c>
      <c r="D3523" s="325" t="s">
        <v>38</v>
      </c>
      <c r="E3523" s="325" t="s">
        <v>134</v>
      </c>
      <c r="F3523" s="325" t="s">
        <v>135</v>
      </c>
      <c r="G3523" s="325">
        <v>884</v>
      </c>
      <c r="H3523" s="325" t="s">
        <v>269</v>
      </c>
      <c r="I3523" s="325" t="s">
        <v>270</v>
      </c>
      <c r="J3523" s="325" t="str">
        <f t="shared" ref="J3523:J3586" si="110">CONCATENATE("Char",I3523,K3523,L3523,M3523)</f>
        <v>CharHerefordshireEthnicityRefused or not availableEthnicityRefused or not available</v>
      </c>
      <c r="K3523" s="325" t="s">
        <v>493</v>
      </c>
      <c r="L3523" s="325" t="s">
        <v>499</v>
      </c>
      <c r="M3523" s="325" t="str">
        <f t="shared" ref="M3523:M3586" si="111">CONCATENATE(K3523,L3523,)</f>
        <v>EthnicityRefused or not available</v>
      </c>
      <c r="N3523" s="325" t="s">
        <v>460</v>
      </c>
      <c r="O3523" s="325" t="s">
        <v>460</v>
      </c>
      <c r="P3523" s="325">
        <v>33</v>
      </c>
      <c r="Q3523" s="325">
        <v>35.9</v>
      </c>
    </row>
    <row r="3524" spans="1:17" x14ac:dyDescent="0.25">
      <c r="A3524" s="325">
        <v>201718</v>
      </c>
      <c r="B3524" s="325" t="s">
        <v>144</v>
      </c>
      <c r="C3524" s="325" t="s">
        <v>123</v>
      </c>
      <c r="D3524" s="325" t="s">
        <v>38</v>
      </c>
      <c r="E3524" s="325" t="s">
        <v>134</v>
      </c>
      <c r="F3524" s="325" t="s">
        <v>135</v>
      </c>
      <c r="G3524" s="325">
        <v>333</v>
      </c>
      <c r="H3524" s="325" t="s">
        <v>271</v>
      </c>
      <c r="I3524" s="325" t="s">
        <v>272</v>
      </c>
      <c r="J3524" s="325" t="str">
        <f t="shared" si="110"/>
        <v>CharSandwellEthnicityWhiteEthnicityWhite</v>
      </c>
      <c r="K3524" s="325" t="s">
        <v>493</v>
      </c>
      <c r="L3524" s="325" t="s">
        <v>494</v>
      </c>
      <c r="M3524" s="325" t="str">
        <f t="shared" si="111"/>
        <v>EthnicityWhite</v>
      </c>
      <c r="N3524" s="325" t="s">
        <v>460</v>
      </c>
      <c r="O3524" s="325" t="s">
        <v>460</v>
      </c>
      <c r="P3524" s="325">
        <v>88</v>
      </c>
      <c r="Q3524" s="325">
        <v>38.9</v>
      </c>
    </row>
    <row r="3525" spans="1:17" x14ac:dyDescent="0.25">
      <c r="A3525" s="325">
        <v>201718</v>
      </c>
      <c r="B3525" s="325" t="s">
        <v>144</v>
      </c>
      <c r="C3525" s="325" t="s">
        <v>123</v>
      </c>
      <c r="D3525" s="325" t="s">
        <v>38</v>
      </c>
      <c r="E3525" s="325" t="s">
        <v>134</v>
      </c>
      <c r="F3525" s="325" t="s">
        <v>135</v>
      </c>
      <c r="G3525" s="325">
        <v>333</v>
      </c>
      <c r="H3525" s="325" t="s">
        <v>271</v>
      </c>
      <c r="I3525" s="325" t="s">
        <v>272</v>
      </c>
      <c r="J3525" s="325" t="str">
        <f t="shared" si="110"/>
        <v>CharSandwellEthnicityMixedEthnicityMixed</v>
      </c>
      <c r="K3525" s="325" t="s">
        <v>493</v>
      </c>
      <c r="L3525" s="325" t="s">
        <v>495</v>
      </c>
      <c r="M3525" s="325" t="str">
        <f t="shared" si="111"/>
        <v>EthnicityMixed</v>
      </c>
      <c r="N3525" s="325" t="s">
        <v>460</v>
      </c>
      <c r="O3525" s="325" t="s">
        <v>460</v>
      </c>
      <c r="P3525" s="325">
        <v>15</v>
      </c>
      <c r="Q3525" s="325">
        <v>6.6</v>
      </c>
    </row>
    <row r="3526" spans="1:17" x14ac:dyDescent="0.25">
      <c r="A3526" s="325">
        <v>201718</v>
      </c>
      <c r="B3526" s="325" t="s">
        <v>144</v>
      </c>
      <c r="C3526" s="325" t="s">
        <v>123</v>
      </c>
      <c r="D3526" s="325" t="s">
        <v>38</v>
      </c>
      <c r="E3526" s="325" t="s">
        <v>134</v>
      </c>
      <c r="F3526" s="325" t="s">
        <v>135</v>
      </c>
      <c r="G3526" s="325">
        <v>333</v>
      </c>
      <c r="H3526" s="325" t="s">
        <v>271</v>
      </c>
      <c r="I3526" s="325" t="s">
        <v>272</v>
      </c>
      <c r="J3526" s="325" t="str">
        <f t="shared" si="110"/>
        <v>CharSandwellEthnicityAsian or Asian BritishEthnicityAsian or Asian British</v>
      </c>
      <c r="K3526" s="325" t="s">
        <v>493</v>
      </c>
      <c r="L3526" s="325" t="s">
        <v>496</v>
      </c>
      <c r="M3526" s="325" t="str">
        <f t="shared" si="111"/>
        <v>EthnicityAsian or Asian British</v>
      </c>
      <c r="N3526" s="325" t="s">
        <v>460</v>
      </c>
      <c r="O3526" s="325" t="s">
        <v>460</v>
      </c>
      <c r="P3526" s="325">
        <v>41</v>
      </c>
      <c r="Q3526" s="325">
        <v>18.100000000000001</v>
      </c>
    </row>
    <row r="3527" spans="1:17" x14ac:dyDescent="0.25">
      <c r="A3527" s="325">
        <v>201718</v>
      </c>
      <c r="B3527" s="325" t="s">
        <v>144</v>
      </c>
      <c r="C3527" s="325" t="s">
        <v>123</v>
      </c>
      <c r="D3527" s="325" t="s">
        <v>38</v>
      </c>
      <c r="E3527" s="325" t="s">
        <v>134</v>
      </c>
      <c r="F3527" s="325" t="s">
        <v>135</v>
      </c>
      <c r="G3527" s="325">
        <v>333</v>
      </c>
      <c r="H3527" s="325" t="s">
        <v>271</v>
      </c>
      <c r="I3527" s="325" t="s">
        <v>272</v>
      </c>
      <c r="J3527" s="325" t="str">
        <f t="shared" si="110"/>
        <v>CharSandwellEthnicityBlack or Black BritishEthnicityBlack or Black British</v>
      </c>
      <c r="K3527" s="325" t="s">
        <v>493</v>
      </c>
      <c r="L3527" s="325" t="s">
        <v>497</v>
      </c>
      <c r="M3527" s="325" t="str">
        <f t="shared" si="111"/>
        <v>EthnicityBlack or Black British</v>
      </c>
      <c r="N3527" s="325" t="s">
        <v>460</v>
      </c>
      <c r="O3527" s="325" t="s">
        <v>460</v>
      </c>
      <c r="P3527" s="325">
        <v>75</v>
      </c>
      <c r="Q3527" s="325">
        <v>33.200000000000003</v>
      </c>
    </row>
    <row r="3528" spans="1:17" x14ac:dyDescent="0.25">
      <c r="A3528" s="325">
        <v>201718</v>
      </c>
      <c r="B3528" s="325" t="s">
        <v>144</v>
      </c>
      <c r="C3528" s="325" t="s">
        <v>123</v>
      </c>
      <c r="D3528" s="325" t="s">
        <v>38</v>
      </c>
      <c r="E3528" s="325" t="s">
        <v>134</v>
      </c>
      <c r="F3528" s="325" t="s">
        <v>135</v>
      </c>
      <c r="G3528" s="325">
        <v>333</v>
      </c>
      <c r="H3528" s="325" t="s">
        <v>271</v>
      </c>
      <c r="I3528" s="325" t="s">
        <v>272</v>
      </c>
      <c r="J3528" s="325" t="str">
        <f t="shared" si="110"/>
        <v>CharSandwellEthnicityAny other ethnic groupEthnicityAny other ethnic group</v>
      </c>
      <c r="K3528" s="325" t="s">
        <v>493</v>
      </c>
      <c r="L3528" s="325" t="s">
        <v>498</v>
      </c>
      <c r="M3528" s="325" t="str">
        <f t="shared" si="111"/>
        <v>EthnicityAny other ethnic group</v>
      </c>
      <c r="N3528" s="325" t="s">
        <v>460</v>
      </c>
      <c r="O3528" s="325" t="s">
        <v>460</v>
      </c>
      <c r="P3528" s="325">
        <v>2</v>
      </c>
      <c r="Q3528" s="325">
        <v>0.9</v>
      </c>
    </row>
    <row r="3529" spans="1:17" x14ac:dyDescent="0.25">
      <c r="A3529" s="325">
        <v>201718</v>
      </c>
      <c r="B3529" s="325" t="s">
        <v>144</v>
      </c>
      <c r="C3529" s="325" t="s">
        <v>123</v>
      </c>
      <c r="D3529" s="325" t="s">
        <v>38</v>
      </c>
      <c r="E3529" s="325" t="s">
        <v>134</v>
      </c>
      <c r="F3529" s="325" t="s">
        <v>135</v>
      </c>
      <c r="G3529" s="325">
        <v>333</v>
      </c>
      <c r="H3529" s="325" t="s">
        <v>271</v>
      </c>
      <c r="I3529" s="325" t="s">
        <v>272</v>
      </c>
      <c r="J3529" s="325" t="str">
        <f t="shared" si="110"/>
        <v>CharSandwellEthnicityRefused or not availableEthnicityRefused or not available</v>
      </c>
      <c r="K3529" s="325" t="s">
        <v>493</v>
      </c>
      <c r="L3529" s="325" t="s">
        <v>499</v>
      </c>
      <c r="M3529" s="325" t="str">
        <f t="shared" si="111"/>
        <v>EthnicityRefused or not available</v>
      </c>
      <c r="N3529" s="325" t="s">
        <v>460</v>
      </c>
      <c r="O3529" s="325" t="s">
        <v>460</v>
      </c>
      <c r="P3529" s="325">
        <v>5</v>
      </c>
      <c r="Q3529" s="325">
        <v>2.2000000000000002</v>
      </c>
    </row>
    <row r="3530" spans="1:17" x14ac:dyDescent="0.25">
      <c r="A3530" s="325">
        <v>201718</v>
      </c>
      <c r="B3530" s="325" t="s">
        <v>144</v>
      </c>
      <c r="C3530" s="325" t="s">
        <v>123</v>
      </c>
      <c r="D3530" s="325" t="s">
        <v>38</v>
      </c>
      <c r="E3530" s="325" t="s">
        <v>134</v>
      </c>
      <c r="F3530" s="325" t="s">
        <v>135</v>
      </c>
      <c r="G3530" s="325">
        <v>893</v>
      </c>
      <c r="H3530" s="325" t="s">
        <v>273</v>
      </c>
      <c r="I3530" s="325" t="s">
        <v>274</v>
      </c>
      <c r="J3530" s="325" t="str">
        <f t="shared" si="110"/>
        <v>CharShropshireEthnicityWhiteEthnicityWhite</v>
      </c>
      <c r="K3530" s="325" t="s">
        <v>493</v>
      </c>
      <c r="L3530" s="325" t="s">
        <v>494</v>
      </c>
      <c r="M3530" s="325" t="str">
        <f t="shared" si="111"/>
        <v>EthnicityWhite</v>
      </c>
      <c r="N3530" s="325" t="s">
        <v>460</v>
      </c>
      <c r="O3530" s="325" t="s">
        <v>460</v>
      </c>
      <c r="P3530" s="325">
        <v>103</v>
      </c>
      <c r="Q3530" s="325">
        <v>91.2</v>
      </c>
    </row>
    <row r="3531" spans="1:17" x14ac:dyDescent="0.25">
      <c r="A3531" s="325">
        <v>201718</v>
      </c>
      <c r="B3531" s="325" t="s">
        <v>144</v>
      </c>
      <c r="C3531" s="325" t="s">
        <v>123</v>
      </c>
      <c r="D3531" s="325" t="s">
        <v>38</v>
      </c>
      <c r="E3531" s="325" t="s">
        <v>134</v>
      </c>
      <c r="F3531" s="325" t="s">
        <v>135</v>
      </c>
      <c r="G3531" s="325">
        <v>893</v>
      </c>
      <c r="H3531" s="325" t="s">
        <v>273</v>
      </c>
      <c r="I3531" s="325" t="s">
        <v>274</v>
      </c>
      <c r="J3531" s="325" t="str">
        <f t="shared" si="110"/>
        <v>CharShropshireEthnicityMixedEthnicityMixed</v>
      </c>
      <c r="K3531" s="325" t="s">
        <v>493</v>
      </c>
      <c r="L3531" s="325" t="s">
        <v>495</v>
      </c>
      <c r="M3531" s="325" t="str">
        <f t="shared" si="111"/>
        <v>EthnicityMixed</v>
      </c>
      <c r="N3531" s="325" t="s">
        <v>460</v>
      </c>
      <c r="O3531" s="325" t="s">
        <v>460</v>
      </c>
      <c r="P3531" s="325">
        <v>2</v>
      </c>
      <c r="Q3531" s="325">
        <v>1.8</v>
      </c>
    </row>
    <row r="3532" spans="1:17" x14ac:dyDescent="0.25">
      <c r="A3532" s="325">
        <v>201718</v>
      </c>
      <c r="B3532" s="325" t="s">
        <v>144</v>
      </c>
      <c r="C3532" s="325" t="s">
        <v>123</v>
      </c>
      <c r="D3532" s="325" t="s">
        <v>38</v>
      </c>
      <c r="E3532" s="325" t="s">
        <v>134</v>
      </c>
      <c r="F3532" s="325" t="s">
        <v>135</v>
      </c>
      <c r="G3532" s="325">
        <v>893</v>
      </c>
      <c r="H3532" s="325" t="s">
        <v>273</v>
      </c>
      <c r="I3532" s="325" t="s">
        <v>274</v>
      </c>
      <c r="J3532" s="325" t="str">
        <f t="shared" si="110"/>
        <v>CharShropshireEthnicityAsian or Asian BritishEthnicityAsian or Asian British</v>
      </c>
      <c r="K3532" s="325" t="s">
        <v>493</v>
      </c>
      <c r="L3532" s="325" t="s">
        <v>496</v>
      </c>
      <c r="M3532" s="325" t="str">
        <f t="shared" si="111"/>
        <v>EthnicityAsian or Asian British</v>
      </c>
      <c r="N3532" s="325" t="s">
        <v>460</v>
      </c>
      <c r="O3532" s="325" t="s">
        <v>460</v>
      </c>
      <c r="P3532" s="325">
        <v>0</v>
      </c>
      <c r="Q3532" s="325">
        <v>0</v>
      </c>
    </row>
    <row r="3533" spans="1:17" x14ac:dyDescent="0.25">
      <c r="A3533" s="325">
        <v>201718</v>
      </c>
      <c r="B3533" s="325" t="s">
        <v>144</v>
      </c>
      <c r="C3533" s="325" t="s">
        <v>123</v>
      </c>
      <c r="D3533" s="325" t="s">
        <v>38</v>
      </c>
      <c r="E3533" s="325" t="s">
        <v>134</v>
      </c>
      <c r="F3533" s="325" t="s">
        <v>135</v>
      </c>
      <c r="G3533" s="325">
        <v>893</v>
      </c>
      <c r="H3533" s="325" t="s">
        <v>273</v>
      </c>
      <c r="I3533" s="325" t="s">
        <v>274</v>
      </c>
      <c r="J3533" s="325" t="str">
        <f t="shared" si="110"/>
        <v>CharShropshireEthnicityBlack or Black BritishEthnicityBlack or Black British</v>
      </c>
      <c r="K3533" s="325" t="s">
        <v>493</v>
      </c>
      <c r="L3533" s="325" t="s">
        <v>497</v>
      </c>
      <c r="M3533" s="325" t="str">
        <f t="shared" si="111"/>
        <v>EthnicityBlack or Black British</v>
      </c>
      <c r="N3533" s="325" t="s">
        <v>460</v>
      </c>
      <c r="O3533" s="325" t="s">
        <v>460</v>
      </c>
      <c r="P3533" s="325">
        <v>0</v>
      </c>
      <c r="Q3533" s="325">
        <v>0</v>
      </c>
    </row>
    <row r="3534" spans="1:17" x14ac:dyDescent="0.25">
      <c r="A3534" s="325">
        <v>201718</v>
      </c>
      <c r="B3534" s="325" t="s">
        <v>144</v>
      </c>
      <c r="C3534" s="325" t="s">
        <v>123</v>
      </c>
      <c r="D3534" s="325" t="s">
        <v>38</v>
      </c>
      <c r="E3534" s="325" t="s">
        <v>134</v>
      </c>
      <c r="F3534" s="325" t="s">
        <v>135</v>
      </c>
      <c r="G3534" s="325">
        <v>893</v>
      </c>
      <c r="H3534" s="325" t="s">
        <v>273</v>
      </c>
      <c r="I3534" s="325" t="s">
        <v>274</v>
      </c>
      <c r="J3534" s="325" t="str">
        <f t="shared" si="110"/>
        <v>CharShropshireEthnicityAny other ethnic groupEthnicityAny other ethnic group</v>
      </c>
      <c r="K3534" s="325" t="s">
        <v>493</v>
      </c>
      <c r="L3534" s="325" t="s">
        <v>498</v>
      </c>
      <c r="M3534" s="325" t="str">
        <f t="shared" si="111"/>
        <v>EthnicityAny other ethnic group</v>
      </c>
      <c r="N3534" s="325" t="s">
        <v>460</v>
      </c>
      <c r="O3534" s="325" t="s">
        <v>460</v>
      </c>
      <c r="P3534" s="325">
        <v>0</v>
      </c>
      <c r="Q3534" s="325">
        <v>0</v>
      </c>
    </row>
    <row r="3535" spans="1:17" x14ac:dyDescent="0.25">
      <c r="A3535" s="325">
        <v>201718</v>
      </c>
      <c r="B3535" s="325" t="s">
        <v>144</v>
      </c>
      <c r="C3535" s="325" t="s">
        <v>123</v>
      </c>
      <c r="D3535" s="325" t="s">
        <v>38</v>
      </c>
      <c r="E3535" s="325" t="s">
        <v>134</v>
      </c>
      <c r="F3535" s="325" t="s">
        <v>135</v>
      </c>
      <c r="G3535" s="325">
        <v>893</v>
      </c>
      <c r="H3535" s="325" t="s">
        <v>273</v>
      </c>
      <c r="I3535" s="325" t="s">
        <v>274</v>
      </c>
      <c r="J3535" s="325" t="str">
        <f t="shared" si="110"/>
        <v>CharShropshireEthnicityRefused or not availableEthnicityRefused or not available</v>
      </c>
      <c r="K3535" s="325" t="s">
        <v>493</v>
      </c>
      <c r="L3535" s="325" t="s">
        <v>499</v>
      </c>
      <c r="M3535" s="325" t="str">
        <f t="shared" si="111"/>
        <v>EthnicityRefused or not available</v>
      </c>
      <c r="N3535" s="325" t="s">
        <v>460</v>
      </c>
      <c r="O3535" s="325" t="s">
        <v>460</v>
      </c>
      <c r="P3535" s="325">
        <v>8</v>
      </c>
      <c r="Q3535" s="325">
        <v>7.1</v>
      </c>
    </row>
    <row r="3536" spans="1:17" x14ac:dyDescent="0.25">
      <c r="A3536" s="325">
        <v>201718</v>
      </c>
      <c r="B3536" s="325" t="s">
        <v>144</v>
      </c>
      <c r="C3536" s="325" t="s">
        <v>123</v>
      </c>
      <c r="D3536" s="325" t="s">
        <v>38</v>
      </c>
      <c r="E3536" s="325" t="s">
        <v>134</v>
      </c>
      <c r="F3536" s="325" t="s">
        <v>135</v>
      </c>
      <c r="G3536" s="325">
        <v>334</v>
      </c>
      <c r="H3536" s="325" t="s">
        <v>275</v>
      </c>
      <c r="I3536" s="325" t="s">
        <v>276</v>
      </c>
      <c r="J3536" s="325" t="str">
        <f t="shared" si="110"/>
        <v>CharSolihullEthnicityWhiteEthnicityWhite</v>
      </c>
      <c r="K3536" s="325" t="s">
        <v>493</v>
      </c>
      <c r="L3536" s="325" t="s">
        <v>494</v>
      </c>
      <c r="M3536" s="325" t="str">
        <f t="shared" si="111"/>
        <v>EthnicityWhite</v>
      </c>
      <c r="N3536" s="325" t="s">
        <v>460</v>
      </c>
      <c r="O3536" s="325" t="s">
        <v>460</v>
      </c>
      <c r="P3536" s="325">
        <v>66</v>
      </c>
      <c r="Q3536" s="325">
        <v>71</v>
      </c>
    </row>
    <row r="3537" spans="1:17" x14ac:dyDescent="0.25">
      <c r="A3537" s="325">
        <v>201718</v>
      </c>
      <c r="B3537" s="325" t="s">
        <v>144</v>
      </c>
      <c r="C3537" s="325" t="s">
        <v>123</v>
      </c>
      <c r="D3537" s="325" t="s">
        <v>38</v>
      </c>
      <c r="E3537" s="325" t="s">
        <v>134</v>
      </c>
      <c r="F3537" s="325" t="s">
        <v>135</v>
      </c>
      <c r="G3537" s="325">
        <v>334</v>
      </c>
      <c r="H3537" s="325" t="s">
        <v>275</v>
      </c>
      <c r="I3537" s="325" t="s">
        <v>276</v>
      </c>
      <c r="J3537" s="325" t="str">
        <f t="shared" si="110"/>
        <v>CharSolihullEthnicityMixedEthnicityMixed</v>
      </c>
      <c r="K3537" s="325" t="s">
        <v>493</v>
      </c>
      <c r="L3537" s="325" t="s">
        <v>495</v>
      </c>
      <c r="M3537" s="325" t="str">
        <f t="shared" si="111"/>
        <v>EthnicityMixed</v>
      </c>
      <c r="N3537" s="325" t="s">
        <v>460</v>
      </c>
      <c r="O3537" s="325" t="s">
        <v>460</v>
      </c>
      <c r="P3537" s="325">
        <v>2</v>
      </c>
      <c r="Q3537" s="325">
        <v>2.2000000000000002</v>
      </c>
    </row>
    <row r="3538" spans="1:17" x14ac:dyDescent="0.25">
      <c r="A3538" s="325">
        <v>201718</v>
      </c>
      <c r="B3538" s="325" t="s">
        <v>144</v>
      </c>
      <c r="C3538" s="325" t="s">
        <v>123</v>
      </c>
      <c r="D3538" s="325" t="s">
        <v>38</v>
      </c>
      <c r="E3538" s="325" t="s">
        <v>134</v>
      </c>
      <c r="F3538" s="325" t="s">
        <v>135</v>
      </c>
      <c r="G3538" s="325">
        <v>334</v>
      </c>
      <c r="H3538" s="325" t="s">
        <v>275</v>
      </c>
      <c r="I3538" s="325" t="s">
        <v>276</v>
      </c>
      <c r="J3538" s="325" t="str">
        <f t="shared" si="110"/>
        <v>CharSolihullEthnicityAsian or Asian BritishEthnicityAsian or Asian British</v>
      </c>
      <c r="K3538" s="325" t="s">
        <v>493</v>
      </c>
      <c r="L3538" s="325" t="s">
        <v>496</v>
      </c>
      <c r="M3538" s="325" t="str">
        <f t="shared" si="111"/>
        <v>EthnicityAsian or Asian British</v>
      </c>
      <c r="N3538" s="325" t="s">
        <v>460</v>
      </c>
      <c r="O3538" s="325" t="s">
        <v>460</v>
      </c>
      <c r="P3538" s="325">
        <v>8</v>
      </c>
      <c r="Q3538" s="325">
        <v>8.6</v>
      </c>
    </row>
    <row r="3539" spans="1:17" x14ac:dyDescent="0.25">
      <c r="A3539" s="325">
        <v>201718</v>
      </c>
      <c r="B3539" s="325" t="s">
        <v>144</v>
      </c>
      <c r="C3539" s="325" t="s">
        <v>123</v>
      </c>
      <c r="D3539" s="325" t="s">
        <v>38</v>
      </c>
      <c r="E3539" s="325" t="s">
        <v>134</v>
      </c>
      <c r="F3539" s="325" t="s">
        <v>135</v>
      </c>
      <c r="G3539" s="325">
        <v>334</v>
      </c>
      <c r="H3539" s="325" t="s">
        <v>275</v>
      </c>
      <c r="I3539" s="325" t="s">
        <v>276</v>
      </c>
      <c r="J3539" s="325" t="str">
        <f t="shared" si="110"/>
        <v>CharSolihullEthnicityBlack or Black BritishEthnicityBlack or Black British</v>
      </c>
      <c r="K3539" s="325" t="s">
        <v>493</v>
      </c>
      <c r="L3539" s="325" t="s">
        <v>497</v>
      </c>
      <c r="M3539" s="325" t="str">
        <f t="shared" si="111"/>
        <v>EthnicityBlack or Black British</v>
      </c>
      <c r="N3539" s="325" t="s">
        <v>460</v>
      </c>
      <c r="O3539" s="325" t="s">
        <v>460</v>
      </c>
      <c r="P3539" s="325">
        <v>8</v>
      </c>
      <c r="Q3539" s="325">
        <v>8.6</v>
      </c>
    </row>
    <row r="3540" spans="1:17" x14ac:dyDescent="0.25">
      <c r="A3540" s="325">
        <v>201718</v>
      </c>
      <c r="B3540" s="325" t="s">
        <v>144</v>
      </c>
      <c r="C3540" s="325" t="s">
        <v>123</v>
      </c>
      <c r="D3540" s="325" t="s">
        <v>38</v>
      </c>
      <c r="E3540" s="325" t="s">
        <v>134</v>
      </c>
      <c r="F3540" s="325" t="s">
        <v>135</v>
      </c>
      <c r="G3540" s="325">
        <v>334</v>
      </c>
      <c r="H3540" s="325" t="s">
        <v>275</v>
      </c>
      <c r="I3540" s="325" t="s">
        <v>276</v>
      </c>
      <c r="J3540" s="325" t="str">
        <f t="shared" si="110"/>
        <v>CharSolihullEthnicityAny other ethnic groupEthnicityAny other ethnic group</v>
      </c>
      <c r="K3540" s="325" t="s">
        <v>493</v>
      </c>
      <c r="L3540" s="325" t="s">
        <v>498</v>
      </c>
      <c r="M3540" s="325" t="str">
        <f t="shared" si="111"/>
        <v>EthnicityAny other ethnic group</v>
      </c>
      <c r="N3540" s="325" t="s">
        <v>460</v>
      </c>
      <c r="O3540" s="325" t="s">
        <v>460</v>
      </c>
      <c r="P3540" s="325">
        <v>0</v>
      </c>
      <c r="Q3540" s="325">
        <v>0</v>
      </c>
    </row>
    <row r="3541" spans="1:17" x14ac:dyDescent="0.25">
      <c r="A3541" s="325">
        <v>201718</v>
      </c>
      <c r="B3541" s="325" t="s">
        <v>144</v>
      </c>
      <c r="C3541" s="325" t="s">
        <v>123</v>
      </c>
      <c r="D3541" s="325" t="s">
        <v>38</v>
      </c>
      <c r="E3541" s="325" t="s">
        <v>134</v>
      </c>
      <c r="F3541" s="325" t="s">
        <v>135</v>
      </c>
      <c r="G3541" s="325">
        <v>334</v>
      </c>
      <c r="H3541" s="325" t="s">
        <v>275</v>
      </c>
      <c r="I3541" s="325" t="s">
        <v>276</v>
      </c>
      <c r="J3541" s="325" t="str">
        <f t="shared" si="110"/>
        <v>CharSolihullEthnicityRefused or not availableEthnicityRefused or not available</v>
      </c>
      <c r="K3541" s="325" t="s">
        <v>493</v>
      </c>
      <c r="L3541" s="325" t="s">
        <v>499</v>
      </c>
      <c r="M3541" s="325" t="str">
        <f t="shared" si="111"/>
        <v>EthnicityRefused or not available</v>
      </c>
      <c r="N3541" s="325" t="s">
        <v>460</v>
      </c>
      <c r="O3541" s="325" t="s">
        <v>460</v>
      </c>
      <c r="P3541" s="325">
        <v>9</v>
      </c>
      <c r="Q3541" s="325">
        <v>9.6999999999999993</v>
      </c>
    </row>
    <row r="3542" spans="1:17" x14ac:dyDescent="0.25">
      <c r="A3542" s="325">
        <v>201718</v>
      </c>
      <c r="B3542" s="325" t="s">
        <v>144</v>
      </c>
      <c r="C3542" s="325" t="s">
        <v>123</v>
      </c>
      <c r="D3542" s="325" t="s">
        <v>38</v>
      </c>
      <c r="E3542" s="325" t="s">
        <v>134</v>
      </c>
      <c r="F3542" s="325" t="s">
        <v>135</v>
      </c>
      <c r="G3542" s="325">
        <v>860</v>
      </c>
      <c r="H3542" s="325" t="s">
        <v>277</v>
      </c>
      <c r="I3542" s="325" t="s">
        <v>278</v>
      </c>
      <c r="J3542" s="325" t="str">
        <f t="shared" si="110"/>
        <v>CharStaffordshireEthnicityWhiteEthnicityWhite</v>
      </c>
      <c r="K3542" s="325" t="s">
        <v>493</v>
      </c>
      <c r="L3542" s="325" t="s">
        <v>494</v>
      </c>
      <c r="M3542" s="325" t="str">
        <f t="shared" si="111"/>
        <v>EthnicityWhite</v>
      </c>
      <c r="N3542" s="325" t="s">
        <v>460</v>
      </c>
      <c r="O3542" s="325" t="s">
        <v>460</v>
      </c>
      <c r="P3542" s="325">
        <v>258</v>
      </c>
      <c r="Q3542" s="325">
        <v>67.2</v>
      </c>
    </row>
    <row r="3543" spans="1:17" x14ac:dyDescent="0.25">
      <c r="A3543" s="325">
        <v>201718</v>
      </c>
      <c r="B3543" s="325" t="s">
        <v>144</v>
      </c>
      <c r="C3543" s="325" t="s">
        <v>123</v>
      </c>
      <c r="D3543" s="325" t="s">
        <v>38</v>
      </c>
      <c r="E3543" s="325" t="s">
        <v>134</v>
      </c>
      <c r="F3543" s="325" t="s">
        <v>135</v>
      </c>
      <c r="G3543" s="325">
        <v>860</v>
      </c>
      <c r="H3543" s="325" t="s">
        <v>277</v>
      </c>
      <c r="I3543" s="325" t="s">
        <v>278</v>
      </c>
      <c r="J3543" s="325" t="str">
        <f t="shared" si="110"/>
        <v>CharStaffordshireEthnicityMixedEthnicityMixed</v>
      </c>
      <c r="K3543" s="325" t="s">
        <v>493</v>
      </c>
      <c r="L3543" s="325" t="s">
        <v>495</v>
      </c>
      <c r="M3543" s="325" t="str">
        <f t="shared" si="111"/>
        <v>EthnicityMixed</v>
      </c>
      <c r="N3543" s="325" t="s">
        <v>460</v>
      </c>
      <c r="O3543" s="325" t="s">
        <v>460</v>
      </c>
      <c r="P3543" s="325">
        <v>6</v>
      </c>
      <c r="Q3543" s="325">
        <v>1.6</v>
      </c>
    </row>
    <row r="3544" spans="1:17" x14ac:dyDescent="0.25">
      <c r="A3544" s="325">
        <v>201718</v>
      </c>
      <c r="B3544" s="325" t="s">
        <v>144</v>
      </c>
      <c r="C3544" s="325" t="s">
        <v>123</v>
      </c>
      <c r="D3544" s="325" t="s">
        <v>38</v>
      </c>
      <c r="E3544" s="325" t="s">
        <v>134</v>
      </c>
      <c r="F3544" s="325" t="s">
        <v>135</v>
      </c>
      <c r="G3544" s="325">
        <v>860</v>
      </c>
      <c r="H3544" s="325" t="s">
        <v>277</v>
      </c>
      <c r="I3544" s="325" t="s">
        <v>278</v>
      </c>
      <c r="J3544" s="325" t="str">
        <f t="shared" si="110"/>
        <v>CharStaffordshireEthnicityAsian or Asian BritishEthnicityAsian or Asian British</v>
      </c>
      <c r="K3544" s="325" t="s">
        <v>493</v>
      </c>
      <c r="L3544" s="325" t="s">
        <v>496</v>
      </c>
      <c r="M3544" s="325" t="str">
        <f t="shared" si="111"/>
        <v>EthnicityAsian or Asian British</v>
      </c>
      <c r="N3544" s="325" t="s">
        <v>460</v>
      </c>
      <c r="O3544" s="325" t="s">
        <v>460</v>
      </c>
      <c r="P3544" s="325">
        <v>6</v>
      </c>
      <c r="Q3544" s="325">
        <v>1.6</v>
      </c>
    </row>
    <row r="3545" spans="1:17" x14ac:dyDescent="0.25">
      <c r="A3545" s="325">
        <v>201718</v>
      </c>
      <c r="B3545" s="325" t="s">
        <v>144</v>
      </c>
      <c r="C3545" s="325" t="s">
        <v>123</v>
      </c>
      <c r="D3545" s="325" t="s">
        <v>38</v>
      </c>
      <c r="E3545" s="325" t="s">
        <v>134</v>
      </c>
      <c r="F3545" s="325" t="s">
        <v>135</v>
      </c>
      <c r="G3545" s="325">
        <v>860</v>
      </c>
      <c r="H3545" s="325" t="s">
        <v>277</v>
      </c>
      <c r="I3545" s="325" t="s">
        <v>278</v>
      </c>
      <c r="J3545" s="325" t="str">
        <f t="shared" si="110"/>
        <v>CharStaffordshireEthnicityBlack or Black BritishEthnicityBlack or Black British</v>
      </c>
      <c r="K3545" s="325" t="s">
        <v>493</v>
      </c>
      <c r="L3545" s="325" t="s">
        <v>497</v>
      </c>
      <c r="M3545" s="325" t="str">
        <f t="shared" si="111"/>
        <v>EthnicityBlack or Black British</v>
      </c>
      <c r="N3545" s="325" t="s">
        <v>460</v>
      </c>
      <c r="O3545" s="325" t="s">
        <v>460</v>
      </c>
      <c r="P3545" s="325">
        <v>13</v>
      </c>
      <c r="Q3545" s="325">
        <v>3.4</v>
      </c>
    </row>
    <row r="3546" spans="1:17" x14ac:dyDescent="0.25">
      <c r="A3546" s="325">
        <v>201718</v>
      </c>
      <c r="B3546" s="325" t="s">
        <v>144</v>
      </c>
      <c r="C3546" s="325" t="s">
        <v>123</v>
      </c>
      <c r="D3546" s="325" t="s">
        <v>38</v>
      </c>
      <c r="E3546" s="325" t="s">
        <v>134</v>
      </c>
      <c r="F3546" s="325" t="s">
        <v>135</v>
      </c>
      <c r="G3546" s="325">
        <v>860</v>
      </c>
      <c r="H3546" s="325" t="s">
        <v>277</v>
      </c>
      <c r="I3546" s="325" t="s">
        <v>278</v>
      </c>
      <c r="J3546" s="325" t="str">
        <f t="shared" si="110"/>
        <v>CharStaffordshireEthnicityAny other ethnic groupEthnicityAny other ethnic group</v>
      </c>
      <c r="K3546" s="325" t="s">
        <v>493</v>
      </c>
      <c r="L3546" s="325" t="s">
        <v>498</v>
      </c>
      <c r="M3546" s="325" t="str">
        <f t="shared" si="111"/>
        <v>EthnicityAny other ethnic group</v>
      </c>
      <c r="N3546" s="325" t="s">
        <v>460</v>
      </c>
      <c r="O3546" s="325" t="s">
        <v>460</v>
      </c>
      <c r="P3546" s="325">
        <v>0</v>
      </c>
      <c r="Q3546" s="325">
        <v>0</v>
      </c>
    </row>
    <row r="3547" spans="1:17" x14ac:dyDescent="0.25">
      <c r="A3547" s="325">
        <v>201718</v>
      </c>
      <c r="B3547" s="325" t="s">
        <v>144</v>
      </c>
      <c r="C3547" s="325" t="s">
        <v>123</v>
      </c>
      <c r="D3547" s="325" t="s">
        <v>38</v>
      </c>
      <c r="E3547" s="325" t="s">
        <v>134</v>
      </c>
      <c r="F3547" s="325" t="s">
        <v>135</v>
      </c>
      <c r="G3547" s="325">
        <v>860</v>
      </c>
      <c r="H3547" s="325" t="s">
        <v>277</v>
      </c>
      <c r="I3547" s="325" t="s">
        <v>278</v>
      </c>
      <c r="J3547" s="325" t="str">
        <f t="shared" si="110"/>
        <v>CharStaffordshireEthnicityRefused or not availableEthnicityRefused or not available</v>
      </c>
      <c r="K3547" s="325" t="s">
        <v>493</v>
      </c>
      <c r="L3547" s="325" t="s">
        <v>499</v>
      </c>
      <c r="M3547" s="325" t="str">
        <f t="shared" si="111"/>
        <v>EthnicityRefused or not available</v>
      </c>
      <c r="N3547" s="325" t="s">
        <v>460</v>
      </c>
      <c r="O3547" s="325" t="s">
        <v>460</v>
      </c>
      <c r="P3547" s="325">
        <v>101</v>
      </c>
      <c r="Q3547" s="325">
        <v>26.3</v>
      </c>
    </row>
    <row r="3548" spans="1:17" x14ac:dyDescent="0.25">
      <c r="A3548" s="325">
        <v>201718</v>
      </c>
      <c r="B3548" s="325" t="s">
        <v>144</v>
      </c>
      <c r="C3548" s="325" t="s">
        <v>123</v>
      </c>
      <c r="D3548" s="325" t="s">
        <v>38</v>
      </c>
      <c r="E3548" s="325" t="s">
        <v>134</v>
      </c>
      <c r="F3548" s="325" t="s">
        <v>135</v>
      </c>
      <c r="G3548" s="325">
        <v>861</v>
      </c>
      <c r="H3548" s="325" t="s">
        <v>279</v>
      </c>
      <c r="I3548" s="325" t="s">
        <v>280</v>
      </c>
      <c r="J3548" s="325" t="str">
        <f t="shared" si="110"/>
        <v>CharStoke-on-TrentEthnicityWhiteEthnicityWhite</v>
      </c>
      <c r="K3548" s="325" t="s">
        <v>493</v>
      </c>
      <c r="L3548" s="325" t="s">
        <v>494</v>
      </c>
      <c r="M3548" s="325" t="str">
        <f t="shared" si="111"/>
        <v>EthnicityWhite</v>
      </c>
      <c r="N3548" s="325" t="s">
        <v>460</v>
      </c>
      <c r="O3548" s="325" t="s">
        <v>460</v>
      </c>
      <c r="P3548" s="325">
        <v>209</v>
      </c>
      <c r="Q3548" s="325">
        <v>92.9</v>
      </c>
    </row>
    <row r="3549" spans="1:17" x14ac:dyDescent="0.25">
      <c r="A3549" s="325">
        <v>201718</v>
      </c>
      <c r="B3549" s="325" t="s">
        <v>144</v>
      </c>
      <c r="C3549" s="325" t="s">
        <v>123</v>
      </c>
      <c r="D3549" s="325" t="s">
        <v>38</v>
      </c>
      <c r="E3549" s="325" t="s">
        <v>134</v>
      </c>
      <c r="F3549" s="325" t="s">
        <v>135</v>
      </c>
      <c r="G3549" s="325">
        <v>861</v>
      </c>
      <c r="H3549" s="325" t="s">
        <v>279</v>
      </c>
      <c r="I3549" s="325" t="s">
        <v>280</v>
      </c>
      <c r="J3549" s="325" t="str">
        <f t="shared" si="110"/>
        <v>CharStoke-on-TrentEthnicityMixedEthnicityMixed</v>
      </c>
      <c r="K3549" s="325" t="s">
        <v>493</v>
      </c>
      <c r="L3549" s="325" t="s">
        <v>495</v>
      </c>
      <c r="M3549" s="325" t="str">
        <f t="shared" si="111"/>
        <v>EthnicityMixed</v>
      </c>
      <c r="N3549" s="325" t="s">
        <v>460</v>
      </c>
      <c r="O3549" s="325" t="s">
        <v>460</v>
      </c>
      <c r="P3549" s="325">
        <v>6</v>
      </c>
      <c r="Q3549" s="325">
        <v>2.7</v>
      </c>
    </row>
    <row r="3550" spans="1:17" x14ac:dyDescent="0.25">
      <c r="A3550" s="325">
        <v>201718</v>
      </c>
      <c r="B3550" s="325" t="s">
        <v>144</v>
      </c>
      <c r="C3550" s="325" t="s">
        <v>123</v>
      </c>
      <c r="D3550" s="325" t="s">
        <v>38</v>
      </c>
      <c r="E3550" s="325" t="s">
        <v>134</v>
      </c>
      <c r="F3550" s="325" t="s">
        <v>135</v>
      </c>
      <c r="G3550" s="325">
        <v>861</v>
      </c>
      <c r="H3550" s="325" t="s">
        <v>279</v>
      </c>
      <c r="I3550" s="325" t="s">
        <v>280</v>
      </c>
      <c r="J3550" s="325" t="str">
        <f t="shared" si="110"/>
        <v>CharStoke-on-TrentEthnicityAsian or Asian BritishEthnicityAsian or Asian British</v>
      </c>
      <c r="K3550" s="325" t="s">
        <v>493</v>
      </c>
      <c r="L3550" s="325" t="s">
        <v>496</v>
      </c>
      <c r="M3550" s="325" t="str">
        <f t="shared" si="111"/>
        <v>EthnicityAsian or Asian British</v>
      </c>
      <c r="N3550" s="325" t="s">
        <v>460</v>
      </c>
      <c r="O3550" s="325" t="s">
        <v>460</v>
      </c>
      <c r="P3550" s="325">
        <v>3</v>
      </c>
      <c r="Q3550" s="325">
        <v>1.3</v>
      </c>
    </row>
    <row r="3551" spans="1:17" x14ac:dyDescent="0.25">
      <c r="A3551" s="325">
        <v>201718</v>
      </c>
      <c r="B3551" s="325" t="s">
        <v>144</v>
      </c>
      <c r="C3551" s="325" t="s">
        <v>123</v>
      </c>
      <c r="D3551" s="325" t="s">
        <v>38</v>
      </c>
      <c r="E3551" s="325" t="s">
        <v>134</v>
      </c>
      <c r="F3551" s="325" t="s">
        <v>135</v>
      </c>
      <c r="G3551" s="325">
        <v>861</v>
      </c>
      <c r="H3551" s="325" t="s">
        <v>279</v>
      </c>
      <c r="I3551" s="325" t="s">
        <v>280</v>
      </c>
      <c r="J3551" s="325" t="str">
        <f t="shared" si="110"/>
        <v>CharStoke-on-TrentEthnicityBlack or Black BritishEthnicityBlack or Black British</v>
      </c>
      <c r="K3551" s="325" t="s">
        <v>493</v>
      </c>
      <c r="L3551" s="325" t="s">
        <v>497</v>
      </c>
      <c r="M3551" s="325" t="str">
        <f t="shared" si="111"/>
        <v>EthnicityBlack or Black British</v>
      </c>
      <c r="N3551" s="325" t="s">
        <v>460</v>
      </c>
      <c r="O3551" s="325" t="s">
        <v>460</v>
      </c>
      <c r="P3551" s="325">
        <v>4</v>
      </c>
      <c r="Q3551" s="325">
        <v>1.8</v>
      </c>
    </row>
    <row r="3552" spans="1:17" x14ac:dyDescent="0.25">
      <c r="A3552" s="325">
        <v>201718</v>
      </c>
      <c r="B3552" s="325" t="s">
        <v>144</v>
      </c>
      <c r="C3552" s="325" t="s">
        <v>123</v>
      </c>
      <c r="D3552" s="325" t="s">
        <v>38</v>
      </c>
      <c r="E3552" s="325" t="s">
        <v>134</v>
      </c>
      <c r="F3552" s="325" t="s">
        <v>135</v>
      </c>
      <c r="G3552" s="325">
        <v>861</v>
      </c>
      <c r="H3552" s="325" t="s">
        <v>279</v>
      </c>
      <c r="I3552" s="325" t="s">
        <v>280</v>
      </c>
      <c r="J3552" s="325" t="str">
        <f t="shared" si="110"/>
        <v>CharStoke-on-TrentEthnicityAny other ethnic groupEthnicityAny other ethnic group</v>
      </c>
      <c r="K3552" s="325" t="s">
        <v>493</v>
      </c>
      <c r="L3552" s="325" t="s">
        <v>498</v>
      </c>
      <c r="M3552" s="325" t="str">
        <f t="shared" si="111"/>
        <v>EthnicityAny other ethnic group</v>
      </c>
      <c r="N3552" s="325" t="s">
        <v>460</v>
      </c>
      <c r="O3552" s="325" t="s">
        <v>460</v>
      </c>
      <c r="P3552" s="325">
        <v>0</v>
      </c>
      <c r="Q3552" s="325">
        <v>0</v>
      </c>
    </row>
    <row r="3553" spans="1:17" x14ac:dyDescent="0.25">
      <c r="A3553" s="325">
        <v>201718</v>
      </c>
      <c r="B3553" s="325" t="s">
        <v>144</v>
      </c>
      <c r="C3553" s="325" t="s">
        <v>123</v>
      </c>
      <c r="D3553" s="325" t="s">
        <v>38</v>
      </c>
      <c r="E3553" s="325" t="s">
        <v>134</v>
      </c>
      <c r="F3553" s="325" t="s">
        <v>135</v>
      </c>
      <c r="G3553" s="325">
        <v>861</v>
      </c>
      <c r="H3553" s="325" t="s">
        <v>279</v>
      </c>
      <c r="I3553" s="325" t="s">
        <v>280</v>
      </c>
      <c r="J3553" s="325" t="str">
        <f t="shared" si="110"/>
        <v>CharStoke-on-TrentEthnicityRefused or not availableEthnicityRefused or not available</v>
      </c>
      <c r="K3553" s="325" t="s">
        <v>493</v>
      </c>
      <c r="L3553" s="325" t="s">
        <v>499</v>
      </c>
      <c r="M3553" s="325" t="str">
        <f t="shared" si="111"/>
        <v>EthnicityRefused or not available</v>
      </c>
      <c r="N3553" s="325" t="s">
        <v>460</v>
      </c>
      <c r="O3553" s="325" t="s">
        <v>460</v>
      </c>
      <c r="P3553" s="325">
        <v>3</v>
      </c>
      <c r="Q3553" s="325">
        <v>1.3</v>
      </c>
    </row>
    <row r="3554" spans="1:17" x14ac:dyDescent="0.25">
      <c r="A3554" s="325">
        <v>201718</v>
      </c>
      <c r="B3554" s="325" t="s">
        <v>144</v>
      </c>
      <c r="C3554" s="325" t="s">
        <v>123</v>
      </c>
      <c r="D3554" s="325" t="s">
        <v>38</v>
      </c>
      <c r="E3554" s="325" t="s">
        <v>134</v>
      </c>
      <c r="F3554" s="325" t="s">
        <v>135</v>
      </c>
      <c r="G3554" s="325">
        <v>894</v>
      </c>
      <c r="H3554" s="325" t="s">
        <v>281</v>
      </c>
      <c r="I3554" s="325" t="s">
        <v>282</v>
      </c>
      <c r="J3554" s="325" t="str">
        <f t="shared" si="110"/>
        <v>CharTelford and WrekinEthnicityWhiteEthnicityWhite</v>
      </c>
      <c r="K3554" s="325" t="s">
        <v>493</v>
      </c>
      <c r="L3554" s="325" t="s">
        <v>494</v>
      </c>
      <c r="M3554" s="325" t="str">
        <f t="shared" si="111"/>
        <v>EthnicityWhite</v>
      </c>
      <c r="N3554" s="325" t="s">
        <v>460</v>
      </c>
      <c r="O3554" s="325" t="s">
        <v>460</v>
      </c>
      <c r="P3554" s="325">
        <v>80</v>
      </c>
      <c r="Q3554" s="325">
        <v>56.3</v>
      </c>
    </row>
    <row r="3555" spans="1:17" x14ac:dyDescent="0.25">
      <c r="A3555" s="325">
        <v>201718</v>
      </c>
      <c r="B3555" s="325" t="s">
        <v>144</v>
      </c>
      <c r="C3555" s="325" t="s">
        <v>123</v>
      </c>
      <c r="D3555" s="325" t="s">
        <v>38</v>
      </c>
      <c r="E3555" s="325" t="s">
        <v>134</v>
      </c>
      <c r="F3555" s="325" t="s">
        <v>135</v>
      </c>
      <c r="G3555" s="325">
        <v>894</v>
      </c>
      <c r="H3555" s="325" t="s">
        <v>281</v>
      </c>
      <c r="I3555" s="325" t="s">
        <v>282</v>
      </c>
      <c r="J3555" s="325" t="str">
        <f t="shared" si="110"/>
        <v>CharTelford and WrekinEthnicityMixedEthnicityMixed</v>
      </c>
      <c r="K3555" s="325" t="s">
        <v>493</v>
      </c>
      <c r="L3555" s="325" t="s">
        <v>495</v>
      </c>
      <c r="M3555" s="325" t="str">
        <f t="shared" si="111"/>
        <v>EthnicityMixed</v>
      </c>
      <c r="N3555" s="325" t="s">
        <v>460</v>
      </c>
      <c r="O3555" s="325" t="s">
        <v>460</v>
      </c>
      <c r="P3555" s="325">
        <v>44</v>
      </c>
      <c r="Q3555" s="325">
        <v>31</v>
      </c>
    </row>
    <row r="3556" spans="1:17" x14ac:dyDescent="0.25">
      <c r="A3556" s="325">
        <v>201718</v>
      </c>
      <c r="B3556" s="325" t="s">
        <v>144</v>
      </c>
      <c r="C3556" s="325" t="s">
        <v>123</v>
      </c>
      <c r="D3556" s="325" t="s">
        <v>38</v>
      </c>
      <c r="E3556" s="325" t="s">
        <v>134</v>
      </c>
      <c r="F3556" s="325" t="s">
        <v>135</v>
      </c>
      <c r="G3556" s="325">
        <v>894</v>
      </c>
      <c r="H3556" s="325" t="s">
        <v>281</v>
      </c>
      <c r="I3556" s="325" t="s">
        <v>282</v>
      </c>
      <c r="J3556" s="325" t="str">
        <f t="shared" si="110"/>
        <v>CharTelford and WrekinEthnicityAsian or Asian BritishEthnicityAsian or Asian British</v>
      </c>
      <c r="K3556" s="325" t="s">
        <v>493</v>
      </c>
      <c r="L3556" s="325" t="s">
        <v>496</v>
      </c>
      <c r="M3556" s="325" t="str">
        <f t="shared" si="111"/>
        <v>EthnicityAsian or Asian British</v>
      </c>
      <c r="N3556" s="325" t="s">
        <v>460</v>
      </c>
      <c r="O3556" s="325" t="s">
        <v>460</v>
      </c>
      <c r="P3556" s="325">
        <v>10</v>
      </c>
      <c r="Q3556" s="325">
        <v>7</v>
      </c>
    </row>
    <row r="3557" spans="1:17" x14ac:dyDescent="0.25">
      <c r="A3557" s="325">
        <v>201718</v>
      </c>
      <c r="B3557" s="325" t="s">
        <v>144</v>
      </c>
      <c r="C3557" s="325" t="s">
        <v>123</v>
      </c>
      <c r="D3557" s="325" t="s">
        <v>38</v>
      </c>
      <c r="E3557" s="325" t="s">
        <v>134</v>
      </c>
      <c r="F3557" s="325" t="s">
        <v>135</v>
      </c>
      <c r="G3557" s="325">
        <v>894</v>
      </c>
      <c r="H3557" s="325" t="s">
        <v>281</v>
      </c>
      <c r="I3557" s="325" t="s">
        <v>282</v>
      </c>
      <c r="J3557" s="325" t="str">
        <f t="shared" si="110"/>
        <v>CharTelford and WrekinEthnicityBlack or Black BritishEthnicityBlack or Black British</v>
      </c>
      <c r="K3557" s="325" t="s">
        <v>493</v>
      </c>
      <c r="L3557" s="325" t="s">
        <v>497</v>
      </c>
      <c r="M3557" s="325" t="str">
        <f t="shared" si="111"/>
        <v>EthnicityBlack or Black British</v>
      </c>
      <c r="N3557" s="325" t="s">
        <v>460</v>
      </c>
      <c r="O3557" s="325" t="s">
        <v>460</v>
      </c>
      <c r="P3557" s="325">
        <v>4</v>
      </c>
      <c r="Q3557" s="325">
        <v>2.8</v>
      </c>
    </row>
    <row r="3558" spans="1:17" x14ac:dyDescent="0.25">
      <c r="A3558" s="325">
        <v>201718</v>
      </c>
      <c r="B3558" s="325" t="s">
        <v>144</v>
      </c>
      <c r="C3558" s="325" t="s">
        <v>123</v>
      </c>
      <c r="D3558" s="325" t="s">
        <v>38</v>
      </c>
      <c r="E3558" s="325" t="s">
        <v>134</v>
      </c>
      <c r="F3558" s="325" t="s">
        <v>135</v>
      </c>
      <c r="G3558" s="325">
        <v>894</v>
      </c>
      <c r="H3558" s="325" t="s">
        <v>281</v>
      </c>
      <c r="I3558" s="325" t="s">
        <v>282</v>
      </c>
      <c r="J3558" s="325" t="str">
        <f t="shared" si="110"/>
        <v>CharTelford and WrekinEthnicityAny other ethnic groupEthnicityAny other ethnic group</v>
      </c>
      <c r="K3558" s="325" t="s">
        <v>493</v>
      </c>
      <c r="L3558" s="325" t="s">
        <v>498</v>
      </c>
      <c r="M3558" s="325" t="str">
        <f t="shared" si="111"/>
        <v>EthnicityAny other ethnic group</v>
      </c>
      <c r="N3558" s="325" t="s">
        <v>460</v>
      </c>
      <c r="O3558" s="325" t="s">
        <v>460</v>
      </c>
      <c r="P3558" s="325">
        <v>0</v>
      </c>
      <c r="Q3558" s="325">
        <v>0</v>
      </c>
    </row>
    <row r="3559" spans="1:17" x14ac:dyDescent="0.25">
      <c r="A3559" s="325">
        <v>201718</v>
      </c>
      <c r="B3559" s="325" t="s">
        <v>144</v>
      </c>
      <c r="C3559" s="325" t="s">
        <v>123</v>
      </c>
      <c r="D3559" s="325" t="s">
        <v>38</v>
      </c>
      <c r="E3559" s="325" t="s">
        <v>134</v>
      </c>
      <c r="F3559" s="325" t="s">
        <v>135</v>
      </c>
      <c r="G3559" s="325">
        <v>894</v>
      </c>
      <c r="H3559" s="325" t="s">
        <v>281</v>
      </c>
      <c r="I3559" s="325" t="s">
        <v>282</v>
      </c>
      <c r="J3559" s="325" t="str">
        <f t="shared" si="110"/>
        <v>CharTelford and WrekinEthnicityRefused or not availableEthnicityRefused or not available</v>
      </c>
      <c r="K3559" s="325" t="s">
        <v>493</v>
      </c>
      <c r="L3559" s="325" t="s">
        <v>499</v>
      </c>
      <c r="M3559" s="325" t="str">
        <f t="shared" si="111"/>
        <v>EthnicityRefused or not available</v>
      </c>
      <c r="N3559" s="325" t="s">
        <v>460</v>
      </c>
      <c r="O3559" s="325" t="s">
        <v>460</v>
      </c>
      <c r="P3559" s="325">
        <v>4</v>
      </c>
      <c r="Q3559" s="325">
        <v>2.8</v>
      </c>
    </row>
    <row r="3560" spans="1:17" x14ac:dyDescent="0.25">
      <c r="A3560" s="325">
        <v>201718</v>
      </c>
      <c r="B3560" s="325" t="s">
        <v>144</v>
      </c>
      <c r="C3560" s="325" t="s">
        <v>123</v>
      </c>
      <c r="D3560" s="325" t="s">
        <v>38</v>
      </c>
      <c r="E3560" s="325" t="s">
        <v>134</v>
      </c>
      <c r="F3560" s="325" t="s">
        <v>135</v>
      </c>
      <c r="G3560" s="325">
        <v>335</v>
      </c>
      <c r="H3560" s="325" t="s">
        <v>283</v>
      </c>
      <c r="I3560" s="325" t="s">
        <v>284</v>
      </c>
      <c r="J3560" s="325" t="str">
        <f t="shared" si="110"/>
        <v>CharWalsallEthnicityWhiteEthnicityWhite</v>
      </c>
      <c r="K3560" s="325" t="s">
        <v>493</v>
      </c>
      <c r="L3560" s="325" t="s">
        <v>494</v>
      </c>
      <c r="M3560" s="325" t="str">
        <f t="shared" si="111"/>
        <v>EthnicityWhite</v>
      </c>
      <c r="N3560" s="325" t="s">
        <v>460</v>
      </c>
      <c r="O3560" s="325" t="s">
        <v>460</v>
      </c>
      <c r="P3560" s="325">
        <v>106</v>
      </c>
      <c r="Q3560" s="325">
        <v>58.6</v>
      </c>
    </row>
    <row r="3561" spans="1:17" x14ac:dyDescent="0.25">
      <c r="A3561" s="325">
        <v>201718</v>
      </c>
      <c r="B3561" s="325" t="s">
        <v>144</v>
      </c>
      <c r="C3561" s="325" t="s">
        <v>123</v>
      </c>
      <c r="D3561" s="325" t="s">
        <v>38</v>
      </c>
      <c r="E3561" s="325" t="s">
        <v>134</v>
      </c>
      <c r="F3561" s="325" t="s">
        <v>135</v>
      </c>
      <c r="G3561" s="325">
        <v>335</v>
      </c>
      <c r="H3561" s="325" t="s">
        <v>283</v>
      </c>
      <c r="I3561" s="325" t="s">
        <v>284</v>
      </c>
      <c r="J3561" s="325" t="str">
        <f t="shared" si="110"/>
        <v>CharWalsallEthnicityMixedEthnicityMixed</v>
      </c>
      <c r="K3561" s="325" t="s">
        <v>493</v>
      </c>
      <c r="L3561" s="325" t="s">
        <v>495</v>
      </c>
      <c r="M3561" s="325" t="str">
        <f t="shared" si="111"/>
        <v>EthnicityMixed</v>
      </c>
      <c r="N3561" s="325" t="s">
        <v>460</v>
      </c>
      <c r="O3561" s="325" t="s">
        <v>460</v>
      </c>
      <c r="P3561" s="325">
        <v>8</v>
      </c>
      <c r="Q3561" s="325">
        <v>4.4000000000000004</v>
      </c>
    </row>
    <row r="3562" spans="1:17" x14ac:dyDescent="0.25">
      <c r="A3562" s="325">
        <v>201718</v>
      </c>
      <c r="B3562" s="325" t="s">
        <v>144</v>
      </c>
      <c r="C3562" s="325" t="s">
        <v>123</v>
      </c>
      <c r="D3562" s="325" t="s">
        <v>38</v>
      </c>
      <c r="E3562" s="325" t="s">
        <v>134</v>
      </c>
      <c r="F3562" s="325" t="s">
        <v>135</v>
      </c>
      <c r="G3562" s="325">
        <v>335</v>
      </c>
      <c r="H3562" s="325" t="s">
        <v>283</v>
      </c>
      <c r="I3562" s="325" t="s">
        <v>284</v>
      </c>
      <c r="J3562" s="325" t="str">
        <f t="shared" si="110"/>
        <v>CharWalsallEthnicityAsian or Asian BritishEthnicityAsian or Asian British</v>
      </c>
      <c r="K3562" s="325" t="s">
        <v>493</v>
      </c>
      <c r="L3562" s="325" t="s">
        <v>496</v>
      </c>
      <c r="M3562" s="325" t="str">
        <f t="shared" si="111"/>
        <v>EthnicityAsian or Asian British</v>
      </c>
      <c r="N3562" s="325" t="s">
        <v>460</v>
      </c>
      <c r="O3562" s="325" t="s">
        <v>460</v>
      </c>
      <c r="P3562" s="325">
        <v>17</v>
      </c>
      <c r="Q3562" s="325">
        <v>9.4</v>
      </c>
    </row>
    <row r="3563" spans="1:17" x14ac:dyDescent="0.25">
      <c r="A3563" s="325">
        <v>201718</v>
      </c>
      <c r="B3563" s="325" t="s">
        <v>144</v>
      </c>
      <c r="C3563" s="325" t="s">
        <v>123</v>
      </c>
      <c r="D3563" s="325" t="s">
        <v>38</v>
      </c>
      <c r="E3563" s="325" t="s">
        <v>134</v>
      </c>
      <c r="F3563" s="325" t="s">
        <v>135</v>
      </c>
      <c r="G3563" s="325">
        <v>335</v>
      </c>
      <c r="H3563" s="325" t="s">
        <v>283</v>
      </c>
      <c r="I3563" s="325" t="s">
        <v>284</v>
      </c>
      <c r="J3563" s="325" t="str">
        <f t="shared" si="110"/>
        <v>CharWalsallEthnicityBlack or Black BritishEthnicityBlack or Black British</v>
      </c>
      <c r="K3563" s="325" t="s">
        <v>493</v>
      </c>
      <c r="L3563" s="325" t="s">
        <v>497</v>
      </c>
      <c r="M3563" s="325" t="str">
        <f t="shared" si="111"/>
        <v>EthnicityBlack or Black British</v>
      </c>
      <c r="N3563" s="325" t="s">
        <v>460</v>
      </c>
      <c r="O3563" s="325" t="s">
        <v>460</v>
      </c>
      <c r="P3563" s="325">
        <v>28</v>
      </c>
      <c r="Q3563" s="325">
        <v>15.5</v>
      </c>
    </row>
    <row r="3564" spans="1:17" x14ac:dyDescent="0.25">
      <c r="A3564" s="325">
        <v>201718</v>
      </c>
      <c r="B3564" s="325" t="s">
        <v>144</v>
      </c>
      <c r="C3564" s="325" t="s">
        <v>123</v>
      </c>
      <c r="D3564" s="325" t="s">
        <v>38</v>
      </c>
      <c r="E3564" s="325" t="s">
        <v>134</v>
      </c>
      <c r="F3564" s="325" t="s">
        <v>135</v>
      </c>
      <c r="G3564" s="325">
        <v>335</v>
      </c>
      <c r="H3564" s="325" t="s">
        <v>283</v>
      </c>
      <c r="I3564" s="325" t="s">
        <v>284</v>
      </c>
      <c r="J3564" s="325" t="str">
        <f t="shared" si="110"/>
        <v>CharWalsallEthnicityAny other ethnic groupEthnicityAny other ethnic group</v>
      </c>
      <c r="K3564" s="325" t="s">
        <v>493</v>
      </c>
      <c r="L3564" s="325" t="s">
        <v>498</v>
      </c>
      <c r="M3564" s="325" t="str">
        <f t="shared" si="111"/>
        <v>EthnicityAny other ethnic group</v>
      </c>
      <c r="N3564" s="325" t="s">
        <v>460</v>
      </c>
      <c r="O3564" s="325" t="s">
        <v>460</v>
      </c>
      <c r="P3564" s="325">
        <v>1</v>
      </c>
      <c r="Q3564" s="325">
        <v>0.6</v>
      </c>
    </row>
    <row r="3565" spans="1:17" x14ac:dyDescent="0.25">
      <c r="A3565" s="325">
        <v>201718</v>
      </c>
      <c r="B3565" s="325" t="s">
        <v>144</v>
      </c>
      <c r="C3565" s="325" t="s">
        <v>123</v>
      </c>
      <c r="D3565" s="325" t="s">
        <v>38</v>
      </c>
      <c r="E3565" s="325" t="s">
        <v>134</v>
      </c>
      <c r="F3565" s="325" t="s">
        <v>135</v>
      </c>
      <c r="G3565" s="325">
        <v>335</v>
      </c>
      <c r="H3565" s="325" t="s">
        <v>283</v>
      </c>
      <c r="I3565" s="325" t="s">
        <v>284</v>
      </c>
      <c r="J3565" s="325" t="str">
        <f t="shared" si="110"/>
        <v>CharWalsallEthnicityRefused or not availableEthnicityRefused or not available</v>
      </c>
      <c r="K3565" s="325" t="s">
        <v>493</v>
      </c>
      <c r="L3565" s="325" t="s">
        <v>499</v>
      </c>
      <c r="M3565" s="325" t="str">
        <f t="shared" si="111"/>
        <v>EthnicityRefused or not available</v>
      </c>
      <c r="N3565" s="325" t="s">
        <v>460</v>
      </c>
      <c r="O3565" s="325" t="s">
        <v>460</v>
      </c>
      <c r="P3565" s="325">
        <v>21</v>
      </c>
      <c r="Q3565" s="325">
        <v>11.6</v>
      </c>
    </row>
    <row r="3566" spans="1:17" x14ac:dyDescent="0.25">
      <c r="A3566" s="325">
        <v>201718</v>
      </c>
      <c r="B3566" s="325" t="s">
        <v>144</v>
      </c>
      <c r="C3566" s="325" t="s">
        <v>123</v>
      </c>
      <c r="D3566" s="325" t="s">
        <v>38</v>
      </c>
      <c r="E3566" s="325" t="s">
        <v>134</v>
      </c>
      <c r="F3566" s="325" t="s">
        <v>135</v>
      </c>
      <c r="G3566" s="325">
        <v>937</v>
      </c>
      <c r="H3566" s="325" t="s">
        <v>285</v>
      </c>
      <c r="I3566" s="325" t="s">
        <v>286</v>
      </c>
      <c r="J3566" s="325" t="str">
        <f t="shared" si="110"/>
        <v>CharWarwickshireEthnicityWhiteEthnicityWhite</v>
      </c>
      <c r="K3566" s="325" t="s">
        <v>493</v>
      </c>
      <c r="L3566" s="325" t="s">
        <v>494</v>
      </c>
      <c r="M3566" s="325" t="str">
        <f t="shared" si="111"/>
        <v>EthnicityWhite</v>
      </c>
      <c r="N3566" s="325" t="s">
        <v>460</v>
      </c>
      <c r="O3566" s="325" t="s">
        <v>460</v>
      </c>
      <c r="P3566" s="325">
        <v>282</v>
      </c>
      <c r="Q3566" s="325">
        <v>72.7</v>
      </c>
    </row>
    <row r="3567" spans="1:17" x14ac:dyDescent="0.25">
      <c r="A3567" s="325">
        <v>201718</v>
      </c>
      <c r="B3567" s="325" t="s">
        <v>144</v>
      </c>
      <c r="C3567" s="325" t="s">
        <v>123</v>
      </c>
      <c r="D3567" s="325" t="s">
        <v>38</v>
      </c>
      <c r="E3567" s="325" t="s">
        <v>134</v>
      </c>
      <c r="F3567" s="325" t="s">
        <v>135</v>
      </c>
      <c r="G3567" s="325">
        <v>937</v>
      </c>
      <c r="H3567" s="325" t="s">
        <v>285</v>
      </c>
      <c r="I3567" s="325" t="s">
        <v>286</v>
      </c>
      <c r="J3567" s="325" t="str">
        <f t="shared" si="110"/>
        <v>CharWarwickshireEthnicityMixedEthnicityMixed</v>
      </c>
      <c r="K3567" s="325" t="s">
        <v>493</v>
      </c>
      <c r="L3567" s="325" t="s">
        <v>495</v>
      </c>
      <c r="M3567" s="325" t="str">
        <f t="shared" si="111"/>
        <v>EthnicityMixed</v>
      </c>
      <c r="N3567" s="325" t="s">
        <v>460</v>
      </c>
      <c r="O3567" s="325" t="s">
        <v>460</v>
      </c>
      <c r="P3567" s="325">
        <v>10</v>
      </c>
      <c r="Q3567" s="325">
        <v>2.6</v>
      </c>
    </row>
    <row r="3568" spans="1:17" x14ac:dyDescent="0.25">
      <c r="A3568" s="325">
        <v>201718</v>
      </c>
      <c r="B3568" s="325" t="s">
        <v>144</v>
      </c>
      <c r="C3568" s="325" t="s">
        <v>123</v>
      </c>
      <c r="D3568" s="325" t="s">
        <v>38</v>
      </c>
      <c r="E3568" s="325" t="s">
        <v>134</v>
      </c>
      <c r="F3568" s="325" t="s">
        <v>135</v>
      </c>
      <c r="G3568" s="325">
        <v>937</v>
      </c>
      <c r="H3568" s="325" t="s">
        <v>285</v>
      </c>
      <c r="I3568" s="325" t="s">
        <v>286</v>
      </c>
      <c r="J3568" s="325" t="str">
        <f t="shared" si="110"/>
        <v>CharWarwickshireEthnicityAsian or Asian BritishEthnicityAsian or Asian British</v>
      </c>
      <c r="K3568" s="325" t="s">
        <v>493</v>
      </c>
      <c r="L3568" s="325" t="s">
        <v>496</v>
      </c>
      <c r="M3568" s="325" t="str">
        <f t="shared" si="111"/>
        <v>EthnicityAsian or Asian British</v>
      </c>
      <c r="N3568" s="325" t="s">
        <v>460</v>
      </c>
      <c r="O3568" s="325" t="s">
        <v>460</v>
      </c>
      <c r="P3568" s="325">
        <v>21</v>
      </c>
      <c r="Q3568" s="325">
        <v>5.4</v>
      </c>
    </row>
    <row r="3569" spans="1:17" x14ac:dyDescent="0.25">
      <c r="A3569" s="325">
        <v>201718</v>
      </c>
      <c r="B3569" s="325" t="s">
        <v>144</v>
      </c>
      <c r="C3569" s="325" t="s">
        <v>123</v>
      </c>
      <c r="D3569" s="325" t="s">
        <v>38</v>
      </c>
      <c r="E3569" s="325" t="s">
        <v>134</v>
      </c>
      <c r="F3569" s="325" t="s">
        <v>135</v>
      </c>
      <c r="G3569" s="325">
        <v>937</v>
      </c>
      <c r="H3569" s="325" t="s">
        <v>285</v>
      </c>
      <c r="I3569" s="325" t="s">
        <v>286</v>
      </c>
      <c r="J3569" s="325" t="str">
        <f t="shared" si="110"/>
        <v>CharWarwickshireEthnicityBlack or Black BritishEthnicityBlack or Black British</v>
      </c>
      <c r="K3569" s="325" t="s">
        <v>493</v>
      </c>
      <c r="L3569" s="325" t="s">
        <v>497</v>
      </c>
      <c r="M3569" s="325" t="str">
        <f t="shared" si="111"/>
        <v>EthnicityBlack or Black British</v>
      </c>
      <c r="N3569" s="325" t="s">
        <v>460</v>
      </c>
      <c r="O3569" s="325" t="s">
        <v>460</v>
      </c>
      <c r="P3569" s="325">
        <v>23</v>
      </c>
      <c r="Q3569" s="325">
        <v>5.9</v>
      </c>
    </row>
    <row r="3570" spans="1:17" x14ac:dyDescent="0.25">
      <c r="A3570" s="325">
        <v>201718</v>
      </c>
      <c r="B3570" s="325" t="s">
        <v>144</v>
      </c>
      <c r="C3570" s="325" t="s">
        <v>123</v>
      </c>
      <c r="D3570" s="325" t="s">
        <v>38</v>
      </c>
      <c r="E3570" s="325" t="s">
        <v>134</v>
      </c>
      <c r="F3570" s="325" t="s">
        <v>135</v>
      </c>
      <c r="G3570" s="325">
        <v>937</v>
      </c>
      <c r="H3570" s="325" t="s">
        <v>285</v>
      </c>
      <c r="I3570" s="325" t="s">
        <v>286</v>
      </c>
      <c r="J3570" s="325" t="str">
        <f t="shared" si="110"/>
        <v>CharWarwickshireEthnicityAny other ethnic groupEthnicityAny other ethnic group</v>
      </c>
      <c r="K3570" s="325" t="s">
        <v>493</v>
      </c>
      <c r="L3570" s="325" t="s">
        <v>498</v>
      </c>
      <c r="M3570" s="325" t="str">
        <f t="shared" si="111"/>
        <v>EthnicityAny other ethnic group</v>
      </c>
      <c r="N3570" s="325" t="s">
        <v>460</v>
      </c>
      <c r="O3570" s="325" t="s">
        <v>460</v>
      </c>
      <c r="P3570" s="325">
        <v>1</v>
      </c>
      <c r="Q3570" s="325">
        <v>0.3</v>
      </c>
    </row>
    <row r="3571" spans="1:17" x14ac:dyDescent="0.25">
      <c r="A3571" s="325">
        <v>201718</v>
      </c>
      <c r="B3571" s="325" t="s">
        <v>144</v>
      </c>
      <c r="C3571" s="325" t="s">
        <v>123</v>
      </c>
      <c r="D3571" s="325" t="s">
        <v>38</v>
      </c>
      <c r="E3571" s="325" t="s">
        <v>134</v>
      </c>
      <c r="F3571" s="325" t="s">
        <v>135</v>
      </c>
      <c r="G3571" s="325">
        <v>937</v>
      </c>
      <c r="H3571" s="325" t="s">
        <v>285</v>
      </c>
      <c r="I3571" s="325" t="s">
        <v>286</v>
      </c>
      <c r="J3571" s="325" t="str">
        <f t="shared" si="110"/>
        <v>CharWarwickshireEthnicityRefused or not availableEthnicityRefused or not available</v>
      </c>
      <c r="K3571" s="325" t="s">
        <v>493</v>
      </c>
      <c r="L3571" s="325" t="s">
        <v>499</v>
      </c>
      <c r="M3571" s="325" t="str">
        <f t="shared" si="111"/>
        <v>EthnicityRefused or not available</v>
      </c>
      <c r="N3571" s="325" t="s">
        <v>460</v>
      </c>
      <c r="O3571" s="325" t="s">
        <v>460</v>
      </c>
      <c r="P3571" s="325">
        <v>51</v>
      </c>
      <c r="Q3571" s="325">
        <v>13.1</v>
      </c>
    </row>
    <row r="3572" spans="1:17" x14ac:dyDescent="0.25">
      <c r="A3572" s="325">
        <v>201718</v>
      </c>
      <c r="B3572" s="325" t="s">
        <v>144</v>
      </c>
      <c r="C3572" s="325" t="s">
        <v>123</v>
      </c>
      <c r="D3572" s="325" t="s">
        <v>38</v>
      </c>
      <c r="E3572" s="325" t="s">
        <v>134</v>
      </c>
      <c r="F3572" s="325" t="s">
        <v>135</v>
      </c>
      <c r="G3572" s="325">
        <v>336</v>
      </c>
      <c r="H3572" s="325" t="s">
        <v>287</v>
      </c>
      <c r="I3572" s="325" t="s">
        <v>288</v>
      </c>
      <c r="J3572" s="325" t="str">
        <f t="shared" si="110"/>
        <v>CharWolverhamptonEthnicityWhiteEthnicityWhite</v>
      </c>
      <c r="K3572" s="325" t="s">
        <v>493</v>
      </c>
      <c r="L3572" s="325" t="s">
        <v>494</v>
      </c>
      <c r="M3572" s="325" t="str">
        <f t="shared" si="111"/>
        <v>EthnicityWhite</v>
      </c>
      <c r="N3572" s="325" t="s">
        <v>460</v>
      </c>
      <c r="O3572" s="325" t="s">
        <v>460</v>
      </c>
      <c r="P3572" s="325">
        <v>84</v>
      </c>
      <c r="Q3572" s="325">
        <v>50.6</v>
      </c>
    </row>
    <row r="3573" spans="1:17" x14ac:dyDescent="0.25">
      <c r="A3573" s="325">
        <v>201718</v>
      </c>
      <c r="B3573" s="325" t="s">
        <v>144</v>
      </c>
      <c r="C3573" s="325" t="s">
        <v>123</v>
      </c>
      <c r="D3573" s="325" t="s">
        <v>38</v>
      </c>
      <c r="E3573" s="325" t="s">
        <v>134</v>
      </c>
      <c r="F3573" s="325" t="s">
        <v>135</v>
      </c>
      <c r="G3573" s="325">
        <v>336</v>
      </c>
      <c r="H3573" s="325" t="s">
        <v>287</v>
      </c>
      <c r="I3573" s="325" t="s">
        <v>288</v>
      </c>
      <c r="J3573" s="325" t="str">
        <f t="shared" si="110"/>
        <v>CharWolverhamptonEthnicityMixedEthnicityMixed</v>
      </c>
      <c r="K3573" s="325" t="s">
        <v>493</v>
      </c>
      <c r="L3573" s="325" t="s">
        <v>495</v>
      </c>
      <c r="M3573" s="325" t="str">
        <f t="shared" si="111"/>
        <v>EthnicityMixed</v>
      </c>
      <c r="N3573" s="325" t="s">
        <v>460</v>
      </c>
      <c r="O3573" s="325" t="s">
        <v>460</v>
      </c>
      <c r="P3573" s="325">
        <v>8</v>
      </c>
      <c r="Q3573" s="325">
        <v>4.8</v>
      </c>
    </row>
    <row r="3574" spans="1:17" x14ac:dyDescent="0.25">
      <c r="A3574" s="325">
        <v>201718</v>
      </c>
      <c r="B3574" s="325" t="s">
        <v>144</v>
      </c>
      <c r="C3574" s="325" t="s">
        <v>123</v>
      </c>
      <c r="D3574" s="325" t="s">
        <v>38</v>
      </c>
      <c r="E3574" s="325" t="s">
        <v>134</v>
      </c>
      <c r="F3574" s="325" t="s">
        <v>135</v>
      </c>
      <c r="G3574" s="325">
        <v>336</v>
      </c>
      <c r="H3574" s="325" t="s">
        <v>287</v>
      </c>
      <c r="I3574" s="325" t="s">
        <v>288</v>
      </c>
      <c r="J3574" s="325" t="str">
        <f t="shared" si="110"/>
        <v>CharWolverhamptonEthnicityAsian or Asian BritishEthnicityAsian or Asian British</v>
      </c>
      <c r="K3574" s="325" t="s">
        <v>493</v>
      </c>
      <c r="L3574" s="325" t="s">
        <v>496</v>
      </c>
      <c r="M3574" s="325" t="str">
        <f t="shared" si="111"/>
        <v>EthnicityAsian or Asian British</v>
      </c>
      <c r="N3574" s="325" t="s">
        <v>460</v>
      </c>
      <c r="O3574" s="325" t="s">
        <v>460</v>
      </c>
      <c r="P3574" s="325">
        <v>25</v>
      </c>
      <c r="Q3574" s="325">
        <v>15.1</v>
      </c>
    </row>
    <row r="3575" spans="1:17" x14ac:dyDescent="0.25">
      <c r="A3575" s="325">
        <v>201718</v>
      </c>
      <c r="B3575" s="325" t="s">
        <v>144</v>
      </c>
      <c r="C3575" s="325" t="s">
        <v>123</v>
      </c>
      <c r="D3575" s="325" t="s">
        <v>38</v>
      </c>
      <c r="E3575" s="325" t="s">
        <v>134</v>
      </c>
      <c r="F3575" s="325" t="s">
        <v>135</v>
      </c>
      <c r="G3575" s="325">
        <v>336</v>
      </c>
      <c r="H3575" s="325" t="s">
        <v>287</v>
      </c>
      <c r="I3575" s="325" t="s">
        <v>288</v>
      </c>
      <c r="J3575" s="325" t="str">
        <f t="shared" si="110"/>
        <v>CharWolverhamptonEthnicityBlack or Black BritishEthnicityBlack or Black British</v>
      </c>
      <c r="K3575" s="325" t="s">
        <v>493</v>
      </c>
      <c r="L3575" s="325" t="s">
        <v>497</v>
      </c>
      <c r="M3575" s="325" t="str">
        <f t="shared" si="111"/>
        <v>EthnicityBlack or Black British</v>
      </c>
      <c r="N3575" s="325" t="s">
        <v>460</v>
      </c>
      <c r="O3575" s="325" t="s">
        <v>460</v>
      </c>
      <c r="P3575" s="325">
        <v>23</v>
      </c>
      <c r="Q3575" s="325">
        <v>13.9</v>
      </c>
    </row>
    <row r="3576" spans="1:17" x14ac:dyDescent="0.25">
      <c r="A3576" s="325">
        <v>201718</v>
      </c>
      <c r="B3576" s="325" t="s">
        <v>144</v>
      </c>
      <c r="C3576" s="325" t="s">
        <v>123</v>
      </c>
      <c r="D3576" s="325" t="s">
        <v>38</v>
      </c>
      <c r="E3576" s="325" t="s">
        <v>134</v>
      </c>
      <c r="F3576" s="325" t="s">
        <v>135</v>
      </c>
      <c r="G3576" s="325">
        <v>336</v>
      </c>
      <c r="H3576" s="325" t="s">
        <v>287</v>
      </c>
      <c r="I3576" s="325" t="s">
        <v>288</v>
      </c>
      <c r="J3576" s="325" t="str">
        <f t="shared" si="110"/>
        <v>CharWolverhamptonEthnicityAny other ethnic groupEthnicityAny other ethnic group</v>
      </c>
      <c r="K3576" s="325" t="s">
        <v>493</v>
      </c>
      <c r="L3576" s="325" t="s">
        <v>498</v>
      </c>
      <c r="M3576" s="325" t="str">
        <f t="shared" si="111"/>
        <v>EthnicityAny other ethnic group</v>
      </c>
      <c r="N3576" s="325" t="s">
        <v>460</v>
      </c>
      <c r="O3576" s="325" t="s">
        <v>460</v>
      </c>
      <c r="P3576" s="325">
        <v>0</v>
      </c>
      <c r="Q3576" s="325">
        <v>0</v>
      </c>
    </row>
    <row r="3577" spans="1:17" x14ac:dyDescent="0.25">
      <c r="A3577" s="325">
        <v>201718</v>
      </c>
      <c r="B3577" s="325" t="s">
        <v>144</v>
      </c>
      <c r="C3577" s="325" t="s">
        <v>123</v>
      </c>
      <c r="D3577" s="325" t="s">
        <v>38</v>
      </c>
      <c r="E3577" s="325" t="s">
        <v>134</v>
      </c>
      <c r="F3577" s="325" t="s">
        <v>135</v>
      </c>
      <c r="G3577" s="325">
        <v>336</v>
      </c>
      <c r="H3577" s="325" t="s">
        <v>287</v>
      </c>
      <c r="I3577" s="325" t="s">
        <v>288</v>
      </c>
      <c r="J3577" s="325" t="str">
        <f t="shared" si="110"/>
        <v>CharWolverhamptonEthnicityRefused or not availableEthnicityRefused or not available</v>
      </c>
      <c r="K3577" s="325" t="s">
        <v>493</v>
      </c>
      <c r="L3577" s="325" t="s">
        <v>499</v>
      </c>
      <c r="M3577" s="325" t="str">
        <f t="shared" si="111"/>
        <v>EthnicityRefused or not available</v>
      </c>
      <c r="N3577" s="325" t="s">
        <v>460</v>
      </c>
      <c r="O3577" s="325" t="s">
        <v>460</v>
      </c>
      <c r="P3577" s="325">
        <v>26</v>
      </c>
      <c r="Q3577" s="325">
        <v>15.7</v>
      </c>
    </row>
    <row r="3578" spans="1:17" x14ac:dyDescent="0.25">
      <c r="A3578" s="325">
        <v>201718</v>
      </c>
      <c r="B3578" s="325" t="s">
        <v>144</v>
      </c>
      <c r="C3578" s="325" t="s">
        <v>123</v>
      </c>
      <c r="D3578" s="325" t="s">
        <v>38</v>
      </c>
      <c r="E3578" s="325" t="s">
        <v>134</v>
      </c>
      <c r="F3578" s="325" t="s">
        <v>135</v>
      </c>
      <c r="G3578" s="325">
        <v>885</v>
      </c>
      <c r="H3578" s="325" t="s">
        <v>289</v>
      </c>
      <c r="I3578" s="325" t="s">
        <v>290</v>
      </c>
      <c r="J3578" s="325" t="str">
        <f t="shared" si="110"/>
        <v>CharWorcestershireEthnicityWhiteEthnicityWhite</v>
      </c>
      <c r="K3578" s="325" t="s">
        <v>493</v>
      </c>
      <c r="L3578" s="325" t="s">
        <v>494</v>
      </c>
      <c r="M3578" s="325" t="str">
        <f t="shared" si="111"/>
        <v>EthnicityWhite</v>
      </c>
      <c r="N3578" s="325" t="s">
        <v>460</v>
      </c>
      <c r="O3578" s="325" t="s">
        <v>460</v>
      </c>
      <c r="P3578" s="325">
        <v>169</v>
      </c>
      <c r="Q3578" s="325">
        <v>66.5</v>
      </c>
    </row>
    <row r="3579" spans="1:17" x14ac:dyDescent="0.25">
      <c r="A3579" s="325">
        <v>201718</v>
      </c>
      <c r="B3579" s="325" t="s">
        <v>144</v>
      </c>
      <c r="C3579" s="325" t="s">
        <v>123</v>
      </c>
      <c r="D3579" s="325" t="s">
        <v>38</v>
      </c>
      <c r="E3579" s="325" t="s">
        <v>134</v>
      </c>
      <c r="F3579" s="325" t="s">
        <v>135</v>
      </c>
      <c r="G3579" s="325">
        <v>885</v>
      </c>
      <c r="H3579" s="325" t="s">
        <v>289</v>
      </c>
      <c r="I3579" s="325" t="s">
        <v>290</v>
      </c>
      <c r="J3579" s="325" t="str">
        <f t="shared" si="110"/>
        <v>CharWorcestershireEthnicityMixedEthnicityMixed</v>
      </c>
      <c r="K3579" s="325" t="s">
        <v>493</v>
      </c>
      <c r="L3579" s="325" t="s">
        <v>495</v>
      </c>
      <c r="M3579" s="325" t="str">
        <f t="shared" si="111"/>
        <v>EthnicityMixed</v>
      </c>
      <c r="N3579" s="325" t="s">
        <v>460</v>
      </c>
      <c r="O3579" s="325" t="s">
        <v>460</v>
      </c>
      <c r="P3579" s="325">
        <v>4</v>
      </c>
      <c r="Q3579" s="325">
        <v>1.6</v>
      </c>
    </row>
    <row r="3580" spans="1:17" x14ac:dyDescent="0.25">
      <c r="A3580" s="325">
        <v>201718</v>
      </c>
      <c r="B3580" s="325" t="s">
        <v>144</v>
      </c>
      <c r="C3580" s="325" t="s">
        <v>123</v>
      </c>
      <c r="D3580" s="325" t="s">
        <v>38</v>
      </c>
      <c r="E3580" s="325" t="s">
        <v>134</v>
      </c>
      <c r="F3580" s="325" t="s">
        <v>135</v>
      </c>
      <c r="G3580" s="325">
        <v>885</v>
      </c>
      <c r="H3580" s="325" t="s">
        <v>289</v>
      </c>
      <c r="I3580" s="325" t="s">
        <v>290</v>
      </c>
      <c r="J3580" s="325" t="str">
        <f t="shared" si="110"/>
        <v>CharWorcestershireEthnicityAsian or Asian BritishEthnicityAsian or Asian British</v>
      </c>
      <c r="K3580" s="325" t="s">
        <v>493</v>
      </c>
      <c r="L3580" s="325" t="s">
        <v>496</v>
      </c>
      <c r="M3580" s="325" t="str">
        <f t="shared" si="111"/>
        <v>EthnicityAsian or Asian British</v>
      </c>
      <c r="N3580" s="325" t="s">
        <v>460</v>
      </c>
      <c r="O3580" s="325" t="s">
        <v>460</v>
      </c>
      <c r="P3580" s="325">
        <v>5</v>
      </c>
      <c r="Q3580" s="325">
        <v>2</v>
      </c>
    </row>
    <row r="3581" spans="1:17" x14ac:dyDescent="0.25">
      <c r="A3581" s="325">
        <v>201718</v>
      </c>
      <c r="B3581" s="325" t="s">
        <v>144</v>
      </c>
      <c r="C3581" s="325" t="s">
        <v>123</v>
      </c>
      <c r="D3581" s="325" t="s">
        <v>38</v>
      </c>
      <c r="E3581" s="325" t="s">
        <v>134</v>
      </c>
      <c r="F3581" s="325" t="s">
        <v>135</v>
      </c>
      <c r="G3581" s="325">
        <v>885</v>
      </c>
      <c r="H3581" s="325" t="s">
        <v>289</v>
      </c>
      <c r="I3581" s="325" t="s">
        <v>290</v>
      </c>
      <c r="J3581" s="325" t="str">
        <f t="shared" si="110"/>
        <v>CharWorcestershireEthnicityBlack or Black BritishEthnicityBlack or Black British</v>
      </c>
      <c r="K3581" s="325" t="s">
        <v>493</v>
      </c>
      <c r="L3581" s="325" t="s">
        <v>497</v>
      </c>
      <c r="M3581" s="325" t="str">
        <f t="shared" si="111"/>
        <v>EthnicityBlack or Black British</v>
      </c>
      <c r="N3581" s="325" t="s">
        <v>460</v>
      </c>
      <c r="O3581" s="325" t="s">
        <v>460</v>
      </c>
      <c r="P3581" s="325">
        <v>3</v>
      </c>
      <c r="Q3581" s="325">
        <v>1.2</v>
      </c>
    </row>
    <row r="3582" spans="1:17" x14ac:dyDescent="0.25">
      <c r="A3582" s="325">
        <v>201718</v>
      </c>
      <c r="B3582" s="325" t="s">
        <v>144</v>
      </c>
      <c r="C3582" s="325" t="s">
        <v>123</v>
      </c>
      <c r="D3582" s="325" t="s">
        <v>38</v>
      </c>
      <c r="E3582" s="325" t="s">
        <v>134</v>
      </c>
      <c r="F3582" s="325" t="s">
        <v>135</v>
      </c>
      <c r="G3582" s="325">
        <v>885</v>
      </c>
      <c r="H3582" s="325" t="s">
        <v>289</v>
      </c>
      <c r="I3582" s="325" t="s">
        <v>290</v>
      </c>
      <c r="J3582" s="325" t="str">
        <f t="shared" si="110"/>
        <v>CharWorcestershireEthnicityAny other ethnic groupEthnicityAny other ethnic group</v>
      </c>
      <c r="K3582" s="325" t="s">
        <v>493</v>
      </c>
      <c r="L3582" s="325" t="s">
        <v>498</v>
      </c>
      <c r="M3582" s="325" t="str">
        <f t="shared" si="111"/>
        <v>EthnicityAny other ethnic group</v>
      </c>
      <c r="N3582" s="325" t="s">
        <v>460</v>
      </c>
      <c r="O3582" s="325" t="s">
        <v>460</v>
      </c>
      <c r="P3582" s="325">
        <v>0</v>
      </c>
      <c r="Q3582" s="325">
        <v>0</v>
      </c>
    </row>
    <row r="3583" spans="1:17" x14ac:dyDescent="0.25">
      <c r="A3583" s="325">
        <v>201718</v>
      </c>
      <c r="B3583" s="325" t="s">
        <v>144</v>
      </c>
      <c r="C3583" s="325" t="s">
        <v>123</v>
      </c>
      <c r="D3583" s="325" t="s">
        <v>38</v>
      </c>
      <c r="E3583" s="325" t="s">
        <v>134</v>
      </c>
      <c r="F3583" s="325" t="s">
        <v>135</v>
      </c>
      <c r="G3583" s="325">
        <v>885</v>
      </c>
      <c r="H3583" s="325" t="s">
        <v>289</v>
      </c>
      <c r="I3583" s="325" t="s">
        <v>290</v>
      </c>
      <c r="J3583" s="325" t="str">
        <f t="shared" si="110"/>
        <v>CharWorcestershireEthnicityRefused or not availableEthnicityRefused or not available</v>
      </c>
      <c r="K3583" s="325" t="s">
        <v>493</v>
      </c>
      <c r="L3583" s="325" t="s">
        <v>499</v>
      </c>
      <c r="M3583" s="325" t="str">
        <f t="shared" si="111"/>
        <v>EthnicityRefused or not available</v>
      </c>
      <c r="N3583" s="325" t="s">
        <v>460</v>
      </c>
      <c r="O3583" s="325" t="s">
        <v>460</v>
      </c>
      <c r="P3583" s="325">
        <v>73</v>
      </c>
      <c r="Q3583" s="325">
        <v>28.7</v>
      </c>
    </row>
    <row r="3584" spans="1:17" x14ac:dyDescent="0.25">
      <c r="A3584" s="325">
        <v>201718</v>
      </c>
      <c r="B3584" s="325" t="s">
        <v>144</v>
      </c>
      <c r="C3584" s="325" t="s">
        <v>123</v>
      </c>
      <c r="D3584" s="325" t="s">
        <v>38</v>
      </c>
      <c r="E3584" s="325" t="s">
        <v>136</v>
      </c>
      <c r="F3584" s="325" t="s">
        <v>137</v>
      </c>
      <c r="G3584" s="325">
        <v>822</v>
      </c>
      <c r="H3584" s="325" t="s">
        <v>291</v>
      </c>
      <c r="I3584" s="325" t="s">
        <v>292</v>
      </c>
      <c r="J3584" s="325" t="str">
        <f t="shared" si="110"/>
        <v>CharBedford BoroughEthnicityWhiteEthnicityWhite</v>
      </c>
      <c r="K3584" s="325" t="s">
        <v>493</v>
      </c>
      <c r="L3584" s="325" t="s">
        <v>494</v>
      </c>
      <c r="M3584" s="325" t="str">
        <f t="shared" si="111"/>
        <v>EthnicityWhite</v>
      </c>
      <c r="N3584" s="325" t="s">
        <v>460</v>
      </c>
      <c r="O3584" s="325" t="s">
        <v>460</v>
      </c>
      <c r="P3584" s="325">
        <v>70</v>
      </c>
      <c r="Q3584" s="325">
        <v>79.5</v>
      </c>
    </row>
    <row r="3585" spans="1:17" x14ac:dyDescent="0.25">
      <c r="A3585" s="325">
        <v>201718</v>
      </c>
      <c r="B3585" s="325" t="s">
        <v>144</v>
      </c>
      <c r="C3585" s="325" t="s">
        <v>123</v>
      </c>
      <c r="D3585" s="325" t="s">
        <v>38</v>
      </c>
      <c r="E3585" s="325" t="s">
        <v>136</v>
      </c>
      <c r="F3585" s="325" t="s">
        <v>137</v>
      </c>
      <c r="G3585" s="325">
        <v>822</v>
      </c>
      <c r="H3585" s="325" t="s">
        <v>291</v>
      </c>
      <c r="I3585" s="325" t="s">
        <v>292</v>
      </c>
      <c r="J3585" s="325" t="str">
        <f t="shared" si="110"/>
        <v>CharBedford BoroughEthnicityMixedEthnicityMixed</v>
      </c>
      <c r="K3585" s="325" t="s">
        <v>493</v>
      </c>
      <c r="L3585" s="325" t="s">
        <v>495</v>
      </c>
      <c r="M3585" s="325" t="str">
        <f t="shared" si="111"/>
        <v>EthnicityMixed</v>
      </c>
      <c r="N3585" s="325" t="s">
        <v>460</v>
      </c>
      <c r="O3585" s="325" t="s">
        <v>460</v>
      </c>
      <c r="P3585" s="325">
        <v>3</v>
      </c>
      <c r="Q3585" s="325">
        <v>3.4</v>
      </c>
    </row>
    <row r="3586" spans="1:17" x14ac:dyDescent="0.25">
      <c r="A3586" s="325">
        <v>201718</v>
      </c>
      <c r="B3586" s="325" t="s">
        <v>144</v>
      </c>
      <c r="C3586" s="325" t="s">
        <v>123</v>
      </c>
      <c r="D3586" s="325" t="s">
        <v>38</v>
      </c>
      <c r="E3586" s="325" t="s">
        <v>136</v>
      </c>
      <c r="F3586" s="325" t="s">
        <v>137</v>
      </c>
      <c r="G3586" s="325">
        <v>822</v>
      </c>
      <c r="H3586" s="325" t="s">
        <v>291</v>
      </c>
      <c r="I3586" s="325" t="s">
        <v>292</v>
      </c>
      <c r="J3586" s="325" t="str">
        <f t="shared" si="110"/>
        <v>CharBedford BoroughEthnicityAsian or Asian BritishEthnicityAsian or Asian British</v>
      </c>
      <c r="K3586" s="325" t="s">
        <v>493</v>
      </c>
      <c r="L3586" s="325" t="s">
        <v>496</v>
      </c>
      <c r="M3586" s="325" t="str">
        <f t="shared" si="111"/>
        <v>EthnicityAsian or Asian British</v>
      </c>
      <c r="N3586" s="325" t="s">
        <v>460</v>
      </c>
      <c r="O3586" s="325" t="s">
        <v>460</v>
      </c>
      <c r="P3586" s="325">
        <v>4</v>
      </c>
      <c r="Q3586" s="325">
        <v>4.5</v>
      </c>
    </row>
    <row r="3587" spans="1:17" x14ac:dyDescent="0.25">
      <c r="A3587" s="325">
        <v>201718</v>
      </c>
      <c r="B3587" s="325" t="s">
        <v>144</v>
      </c>
      <c r="C3587" s="325" t="s">
        <v>123</v>
      </c>
      <c r="D3587" s="325" t="s">
        <v>38</v>
      </c>
      <c r="E3587" s="325" t="s">
        <v>136</v>
      </c>
      <c r="F3587" s="325" t="s">
        <v>137</v>
      </c>
      <c r="G3587" s="325">
        <v>822</v>
      </c>
      <c r="H3587" s="325" t="s">
        <v>291</v>
      </c>
      <c r="I3587" s="325" t="s">
        <v>292</v>
      </c>
      <c r="J3587" s="325" t="str">
        <f t="shared" ref="J3587:J3650" si="112">CONCATENATE("Char",I3587,K3587,L3587,M3587)</f>
        <v>CharBedford BoroughEthnicityBlack or Black BritishEthnicityBlack or Black British</v>
      </c>
      <c r="K3587" s="325" t="s">
        <v>493</v>
      </c>
      <c r="L3587" s="325" t="s">
        <v>497</v>
      </c>
      <c r="M3587" s="325" t="str">
        <f t="shared" ref="M3587:M3650" si="113">CONCATENATE(K3587,L3587,)</f>
        <v>EthnicityBlack or Black British</v>
      </c>
      <c r="N3587" s="325" t="s">
        <v>460</v>
      </c>
      <c r="O3587" s="325" t="s">
        <v>460</v>
      </c>
      <c r="P3587" s="325">
        <v>5</v>
      </c>
      <c r="Q3587" s="325">
        <v>5.7</v>
      </c>
    </row>
    <row r="3588" spans="1:17" x14ac:dyDescent="0.25">
      <c r="A3588" s="325">
        <v>201718</v>
      </c>
      <c r="B3588" s="325" t="s">
        <v>144</v>
      </c>
      <c r="C3588" s="325" t="s">
        <v>123</v>
      </c>
      <c r="D3588" s="325" t="s">
        <v>38</v>
      </c>
      <c r="E3588" s="325" t="s">
        <v>136</v>
      </c>
      <c r="F3588" s="325" t="s">
        <v>137</v>
      </c>
      <c r="G3588" s="325">
        <v>822</v>
      </c>
      <c r="H3588" s="325" t="s">
        <v>291</v>
      </c>
      <c r="I3588" s="325" t="s">
        <v>292</v>
      </c>
      <c r="J3588" s="325" t="str">
        <f t="shared" si="112"/>
        <v>CharBedford BoroughEthnicityAny other ethnic groupEthnicityAny other ethnic group</v>
      </c>
      <c r="K3588" s="325" t="s">
        <v>493</v>
      </c>
      <c r="L3588" s="325" t="s">
        <v>498</v>
      </c>
      <c r="M3588" s="325" t="str">
        <f t="shared" si="113"/>
        <v>EthnicityAny other ethnic group</v>
      </c>
      <c r="N3588" s="325" t="s">
        <v>460</v>
      </c>
      <c r="O3588" s="325" t="s">
        <v>460</v>
      </c>
      <c r="P3588" s="325">
        <v>0</v>
      </c>
      <c r="Q3588" s="325">
        <v>0</v>
      </c>
    </row>
    <row r="3589" spans="1:17" x14ac:dyDescent="0.25">
      <c r="A3589" s="325">
        <v>201718</v>
      </c>
      <c r="B3589" s="325" t="s">
        <v>144</v>
      </c>
      <c r="C3589" s="325" t="s">
        <v>123</v>
      </c>
      <c r="D3589" s="325" t="s">
        <v>38</v>
      </c>
      <c r="E3589" s="325" t="s">
        <v>136</v>
      </c>
      <c r="F3589" s="325" t="s">
        <v>137</v>
      </c>
      <c r="G3589" s="325">
        <v>822</v>
      </c>
      <c r="H3589" s="325" t="s">
        <v>291</v>
      </c>
      <c r="I3589" s="325" t="s">
        <v>292</v>
      </c>
      <c r="J3589" s="325" t="str">
        <f t="shared" si="112"/>
        <v>CharBedford BoroughEthnicityRefused or not availableEthnicityRefused or not available</v>
      </c>
      <c r="K3589" s="325" t="s">
        <v>493</v>
      </c>
      <c r="L3589" s="325" t="s">
        <v>499</v>
      </c>
      <c r="M3589" s="325" t="str">
        <f t="shared" si="113"/>
        <v>EthnicityRefused or not available</v>
      </c>
      <c r="N3589" s="325" t="s">
        <v>460</v>
      </c>
      <c r="O3589" s="325" t="s">
        <v>460</v>
      </c>
      <c r="P3589" s="325">
        <v>6</v>
      </c>
      <c r="Q3589" s="325">
        <v>6.8</v>
      </c>
    </row>
    <row r="3590" spans="1:17" x14ac:dyDescent="0.25">
      <c r="A3590" s="325">
        <v>201718</v>
      </c>
      <c r="B3590" s="325" t="s">
        <v>144</v>
      </c>
      <c r="C3590" s="325" t="s">
        <v>123</v>
      </c>
      <c r="D3590" s="325" t="s">
        <v>38</v>
      </c>
      <c r="E3590" s="325" t="s">
        <v>136</v>
      </c>
      <c r="F3590" s="325" t="s">
        <v>137</v>
      </c>
      <c r="G3590" s="325">
        <v>873</v>
      </c>
      <c r="H3590" s="325" t="s">
        <v>293</v>
      </c>
      <c r="I3590" s="325" t="s">
        <v>294</v>
      </c>
      <c r="J3590" s="325" t="str">
        <f t="shared" si="112"/>
        <v>CharCambridgeshireEthnicityWhiteEthnicityWhite</v>
      </c>
      <c r="K3590" s="325" t="s">
        <v>493</v>
      </c>
      <c r="L3590" s="325" t="s">
        <v>494</v>
      </c>
      <c r="M3590" s="325" t="str">
        <f t="shared" si="113"/>
        <v>EthnicityWhite</v>
      </c>
      <c r="N3590" s="325" t="s">
        <v>460</v>
      </c>
      <c r="O3590" s="325" t="s">
        <v>460</v>
      </c>
      <c r="P3590" s="325">
        <v>204</v>
      </c>
      <c r="Q3590" s="325">
        <v>73.900000000000006</v>
      </c>
    </row>
    <row r="3591" spans="1:17" x14ac:dyDescent="0.25">
      <c r="A3591" s="325">
        <v>201718</v>
      </c>
      <c r="B3591" s="325" t="s">
        <v>144</v>
      </c>
      <c r="C3591" s="325" t="s">
        <v>123</v>
      </c>
      <c r="D3591" s="325" t="s">
        <v>38</v>
      </c>
      <c r="E3591" s="325" t="s">
        <v>136</v>
      </c>
      <c r="F3591" s="325" t="s">
        <v>137</v>
      </c>
      <c r="G3591" s="325">
        <v>873</v>
      </c>
      <c r="H3591" s="325" t="s">
        <v>293</v>
      </c>
      <c r="I3591" s="325" t="s">
        <v>294</v>
      </c>
      <c r="J3591" s="325" t="str">
        <f t="shared" si="112"/>
        <v>CharCambridgeshireEthnicityMixedEthnicityMixed</v>
      </c>
      <c r="K3591" s="325" t="s">
        <v>493</v>
      </c>
      <c r="L3591" s="325" t="s">
        <v>495</v>
      </c>
      <c r="M3591" s="325" t="str">
        <f t="shared" si="113"/>
        <v>EthnicityMixed</v>
      </c>
      <c r="N3591" s="325" t="s">
        <v>460</v>
      </c>
      <c r="O3591" s="325" t="s">
        <v>460</v>
      </c>
      <c r="P3591" s="325">
        <v>4</v>
      </c>
      <c r="Q3591" s="325">
        <v>1.4</v>
      </c>
    </row>
    <row r="3592" spans="1:17" x14ac:dyDescent="0.25">
      <c r="A3592" s="325">
        <v>201718</v>
      </c>
      <c r="B3592" s="325" t="s">
        <v>144</v>
      </c>
      <c r="C3592" s="325" t="s">
        <v>123</v>
      </c>
      <c r="D3592" s="325" t="s">
        <v>38</v>
      </c>
      <c r="E3592" s="325" t="s">
        <v>136</v>
      </c>
      <c r="F3592" s="325" t="s">
        <v>137</v>
      </c>
      <c r="G3592" s="325">
        <v>873</v>
      </c>
      <c r="H3592" s="325" t="s">
        <v>293</v>
      </c>
      <c r="I3592" s="325" t="s">
        <v>294</v>
      </c>
      <c r="J3592" s="325" t="str">
        <f t="shared" si="112"/>
        <v>CharCambridgeshireEthnicityAsian or Asian BritishEthnicityAsian or Asian British</v>
      </c>
      <c r="K3592" s="325" t="s">
        <v>493</v>
      </c>
      <c r="L3592" s="325" t="s">
        <v>496</v>
      </c>
      <c r="M3592" s="325" t="str">
        <f t="shared" si="113"/>
        <v>EthnicityAsian or Asian British</v>
      </c>
      <c r="N3592" s="325" t="s">
        <v>460</v>
      </c>
      <c r="O3592" s="325" t="s">
        <v>460</v>
      </c>
      <c r="P3592" s="325">
        <v>6</v>
      </c>
      <c r="Q3592" s="325">
        <v>2.2000000000000002</v>
      </c>
    </row>
    <row r="3593" spans="1:17" x14ac:dyDescent="0.25">
      <c r="A3593" s="325">
        <v>201718</v>
      </c>
      <c r="B3593" s="325" t="s">
        <v>144</v>
      </c>
      <c r="C3593" s="325" t="s">
        <v>123</v>
      </c>
      <c r="D3593" s="325" t="s">
        <v>38</v>
      </c>
      <c r="E3593" s="325" t="s">
        <v>136</v>
      </c>
      <c r="F3593" s="325" t="s">
        <v>137</v>
      </c>
      <c r="G3593" s="325">
        <v>873</v>
      </c>
      <c r="H3593" s="325" t="s">
        <v>293</v>
      </c>
      <c r="I3593" s="325" t="s">
        <v>294</v>
      </c>
      <c r="J3593" s="325" t="str">
        <f t="shared" si="112"/>
        <v>CharCambridgeshireEthnicityBlack or Black BritishEthnicityBlack or Black British</v>
      </c>
      <c r="K3593" s="325" t="s">
        <v>493</v>
      </c>
      <c r="L3593" s="325" t="s">
        <v>497</v>
      </c>
      <c r="M3593" s="325" t="str">
        <f t="shared" si="113"/>
        <v>EthnicityBlack or Black British</v>
      </c>
      <c r="N3593" s="325" t="s">
        <v>460</v>
      </c>
      <c r="O3593" s="325" t="s">
        <v>460</v>
      </c>
      <c r="P3593" s="325">
        <v>18</v>
      </c>
      <c r="Q3593" s="325">
        <v>6.5</v>
      </c>
    </row>
    <row r="3594" spans="1:17" x14ac:dyDescent="0.25">
      <c r="A3594" s="325">
        <v>201718</v>
      </c>
      <c r="B3594" s="325" t="s">
        <v>144</v>
      </c>
      <c r="C3594" s="325" t="s">
        <v>123</v>
      </c>
      <c r="D3594" s="325" t="s">
        <v>38</v>
      </c>
      <c r="E3594" s="325" t="s">
        <v>136</v>
      </c>
      <c r="F3594" s="325" t="s">
        <v>137</v>
      </c>
      <c r="G3594" s="325">
        <v>873</v>
      </c>
      <c r="H3594" s="325" t="s">
        <v>293</v>
      </c>
      <c r="I3594" s="325" t="s">
        <v>294</v>
      </c>
      <c r="J3594" s="325" t="str">
        <f t="shared" si="112"/>
        <v>CharCambridgeshireEthnicityAny other ethnic groupEthnicityAny other ethnic group</v>
      </c>
      <c r="K3594" s="325" t="s">
        <v>493</v>
      </c>
      <c r="L3594" s="325" t="s">
        <v>498</v>
      </c>
      <c r="M3594" s="325" t="str">
        <f t="shared" si="113"/>
        <v>EthnicityAny other ethnic group</v>
      </c>
      <c r="N3594" s="325" t="s">
        <v>460</v>
      </c>
      <c r="O3594" s="325" t="s">
        <v>460</v>
      </c>
      <c r="P3594" s="325">
        <v>3</v>
      </c>
      <c r="Q3594" s="325">
        <v>1.1000000000000001</v>
      </c>
    </row>
    <row r="3595" spans="1:17" x14ac:dyDescent="0.25">
      <c r="A3595" s="325">
        <v>201718</v>
      </c>
      <c r="B3595" s="325" t="s">
        <v>144</v>
      </c>
      <c r="C3595" s="325" t="s">
        <v>123</v>
      </c>
      <c r="D3595" s="325" t="s">
        <v>38</v>
      </c>
      <c r="E3595" s="325" t="s">
        <v>136</v>
      </c>
      <c r="F3595" s="325" t="s">
        <v>137</v>
      </c>
      <c r="G3595" s="325">
        <v>873</v>
      </c>
      <c r="H3595" s="325" t="s">
        <v>293</v>
      </c>
      <c r="I3595" s="325" t="s">
        <v>294</v>
      </c>
      <c r="J3595" s="325" t="str">
        <f t="shared" si="112"/>
        <v>CharCambridgeshireEthnicityRefused or not availableEthnicityRefused or not available</v>
      </c>
      <c r="K3595" s="325" t="s">
        <v>493</v>
      </c>
      <c r="L3595" s="325" t="s">
        <v>499</v>
      </c>
      <c r="M3595" s="325" t="str">
        <f t="shared" si="113"/>
        <v>EthnicityRefused or not available</v>
      </c>
      <c r="N3595" s="325" t="s">
        <v>460</v>
      </c>
      <c r="O3595" s="325" t="s">
        <v>460</v>
      </c>
      <c r="P3595" s="325">
        <v>41</v>
      </c>
      <c r="Q3595" s="325">
        <v>14.9</v>
      </c>
    </row>
    <row r="3596" spans="1:17" x14ac:dyDescent="0.25">
      <c r="A3596" s="325">
        <v>201718</v>
      </c>
      <c r="B3596" s="325" t="s">
        <v>144</v>
      </c>
      <c r="C3596" s="325" t="s">
        <v>123</v>
      </c>
      <c r="D3596" s="325" t="s">
        <v>38</v>
      </c>
      <c r="E3596" s="325" t="s">
        <v>136</v>
      </c>
      <c r="F3596" s="325" t="s">
        <v>137</v>
      </c>
      <c r="G3596" s="325">
        <v>823</v>
      </c>
      <c r="H3596" s="325" t="s">
        <v>295</v>
      </c>
      <c r="I3596" s="325" t="s">
        <v>296</v>
      </c>
      <c r="J3596" s="325" t="str">
        <f t="shared" si="112"/>
        <v>CharCentral BedfordshireEthnicityWhiteEthnicityWhite</v>
      </c>
      <c r="K3596" s="325" t="s">
        <v>493</v>
      </c>
      <c r="L3596" s="325" t="s">
        <v>494</v>
      </c>
      <c r="M3596" s="325" t="str">
        <f t="shared" si="113"/>
        <v>EthnicityWhite</v>
      </c>
      <c r="N3596" s="325" t="s">
        <v>460</v>
      </c>
      <c r="O3596" s="325" t="s">
        <v>460</v>
      </c>
      <c r="P3596" s="325">
        <v>110</v>
      </c>
      <c r="Q3596" s="325">
        <v>71.900000000000006</v>
      </c>
    </row>
    <row r="3597" spans="1:17" x14ac:dyDescent="0.25">
      <c r="A3597" s="325">
        <v>201718</v>
      </c>
      <c r="B3597" s="325" t="s">
        <v>144</v>
      </c>
      <c r="C3597" s="325" t="s">
        <v>123</v>
      </c>
      <c r="D3597" s="325" t="s">
        <v>38</v>
      </c>
      <c r="E3597" s="325" t="s">
        <v>136</v>
      </c>
      <c r="F3597" s="325" t="s">
        <v>137</v>
      </c>
      <c r="G3597" s="325">
        <v>823</v>
      </c>
      <c r="H3597" s="325" t="s">
        <v>295</v>
      </c>
      <c r="I3597" s="325" t="s">
        <v>296</v>
      </c>
      <c r="J3597" s="325" t="str">
        <f t="shared" si="112"/>
        <v>CharCentral BedfordshireEthnicityMixedEthnicityMixed</v>
      </c>
      <c r="K3597" s="325" t="s">
        <v>493</v>
      </c>
      <c r="L3597" s="325" t="s">
        <v>495</v>
      </c>
      <c r="M3597" s="325" t="str">
        <f t="shared" si="113"/>
        <v>EthnicityMixed</v>
      </c>
      <c r="N3597" s="325" t="s">
        <v>460</v>
      </c>
      <c r="O3597" s="325" t="s">
        <v>460</v>
      </c>
      <c r="P3597" s="325">
        <v>4</v>
      </c>
      <c r="Q3597" s="325">
        <v>2.6</v>
      </c>
    </row>
    <row r="3598" spans="1:17" x14ac:dyDescent="0.25">
      <c r="A3598" s="325">
        <v>201718</v>
      </c>
      <c r="B3598" s="325" t="s">
        <v>144</v>
      </c>
      <c r="C3598" s="325" t="s">
        <v>123</v>
      </c>
      <c r="D3598" s="325" t="s">
        <v>38</v>
      </c>
      <c r="E3598" s="325" t="s">
        <v>136</v>
      </c>
      <c r="F3598" s="325" t="s">
        <v>137</v>
      </c>
      <c r="G3598" s="325">
        <v>823</v>
      </c>
      <c r="H3598" s="325" t="s">
        <v>295</v>
      </c>
      <c r="I3598" s="325" t="s">
        <v>296</v>
      </c>
      <c r="J3598" s="325" t="str">
        <f t="shared" si="112"/>
        <v>CharCentral BedfordshireEthnicityAsian or Asian BritishEthnicityAsian or Asian British</v>
      </c>
      <c r="K3598" s="325" t="s">
        <v>493</v>
      </c>
      <c r="L3598" s="325" t="s">
        <v>496</v>
      </c>
      <c r="M3598" s="325" t="str">
        <f t="shared" si="113"/>
        <v>EthnicityAsian or Asian British</v>
      </c>
      <c r="N3598" s="325" t="s">
        <v>460</v>
      </c>
      <c r="O3598" s="325" t="s">
        <v>460</v>
      </c>
      <c r="P3598" s="325">
        <v>9</v>
      </c>
      <c r="Q3598" s="325">
        <v>5.9</v>
      </c>
    </row>
    <row r="3599" spans="1:17" x14ac:dyDescent="0.25">
      <c r="A3599" s="325">
        <v>201718</v>
      </c>
      <c r="B3599" s="325" t="s">
        <v>144</v>
      </c>
      <c r="C3599" s="325" t="s">
        <v>123</v>
      </c>
      <c r="D3599" s="325" t="s">
        <v>38</v>
      </c>
      <c r="E3599" s="325" t="s">
        <v>136</v>
      </c>
      <c r="F3599" s="325" t="s">
        <v>137</v>
      </c>
      <c r="G3599" s="325">
        <v>823</v>
      </c>
      <c r="H3599" s="325" t="s">
        <v>295</v>
      </c>
      <c r="I3599" s="325" t="s">
        <v>296</v>
      </c>
      <c r="J3599" s="325" t="str">
        <f t="shared" si="112"/>
        <v>CharCentral BedfordshireEthnicityBlack or Black BritishEthnicityBlack or Black British</v>
      </c>
      <c r="K3599" s="325" t="s">
        <v>493</v>
      </c>
      <c r="L3599" s="325" t="s">
        <v>497</v>
      </c>
      <c r="M3599" s="325" t="str">
        <f t="shared" si="113"/>
        <v>EthnicityBlack or Black British</v>
      </c>
      <c r="N3599" s="325" t="s">
        <v>460</v>
      </c>
      <c r="O3599" s="325" t="s">
        <v>460</v>
      </c>
      <c r="P3599" s="325">
        <v>12</v>
      </c>
      <c r="Q3599" s="325">
        <v>7.8</v>
      </c>
    </row>
    <row r="3600" spans="1:17" x14ac:dyDescent="0.25">
      <c r="A3600" s="325">
        <v>201718</v>
      </c>
      <c r="B3600" s="325" t="s">
        <v>144</v>
      </c>
      <c r="C3600" s="325" t="s">
        <v>123</v>
      </c>
      <c r="D3600" s="325" t="s">
        <v>38</v>
      </c>
      <c r="E3600" s="325" t="s">
        <v>136</v>
      </c>
      <c r="F3600" s="325" t="s">
        <v>137</v>
      </c>
      <c r="G3600" s="325">
        <v>823</v>
      </c>
      <c r="H3600" s="325" t="s">
        <v>295</v>
      </c>
      <c r="I3600" s="325" t="s">
        <v>296</v>
      </c>
      <c r="J3600" s="325" t="str">
        <f t="shared" si="112"/>
        <v>CharCentral BedfordshireEthnicityAny other ethnic groupEthnicityAny other ethnic group</v>
      </c>
      <c r="K3600" s="325" t="s">
        <v>493</v>
      </c>
      <c r="L3600" s="325" t="s">
        <v>498</v>
      </c>
      <c r="M3600" s="325" t="str">
        <f t="shared" si="113"/>
        <v>EthnicityAny other ethnic group</v>
      </c>
      <c r="N3600" s="325" t="s">
        <v>460</v>
      </c>
      <c r="O3600" s="325" t="s">
        <v>460</v>
      </c>
      <c r="P3600" s="325">
        <v>2</v>
      </c>
      <c r="Q3600" s="325">
        <v>1.3</v>
      </c>
    </row>
    <row r="3601" spans="1:17" x14ac:dyDescent="0.25">
      <c r="A3601" s="325">
        <v>201718</v>
      </c>
      <c r="B3601" s="325" t="s">
        <v>144</v>
      </c>
      <c r="C3601" s="325" t="s">
        <v>123</v>
      </c>
      <c r="D3601" s="325" t="s">
        <v>38</v>
      </c>
      <c r="E3601" s="325" t="s">
        <v>136</v>
      </c>
      <c r="F3601" s="325" t="s">
        <v>137</v>
      </c>
      <c r="G3601" s="325">
        <v>823</v>
      </c>
      <c r="H3601" s="325" t="s">
        <v>295</v>
      </c>
      <c r="I3601" s="325" t="s">
        <v>296</v>
      </c>
      <c r="J3601" s="325" t="str">
        <f t="shared" si="112"/>
        <v>CharCentral BedfordshireEthnicityRefused or not availableEthnicityRefused or not available</v>
      </c>
      <c r="K3601" s="325" t="s">
        <v>493</v>
      </c>
      <c r="L3601" s="325" t="s">
        <v>499</v>
      </c>
      <c r="M3601" s="325" t="str">
        <f t="shared" si="113"/>
        <v>EthnicityRefused or not available</v>
      </c>
      <c r="N3601" s="325" t="s">
        <v>460</v>
      </c>
      <c r="O3601" s="325" t="s">
        <v>460</v>
      </c>
      <c r="P3601" s="325">
        <v>16</v>
      </c>
      <c r="Q3601" s="325">
        <v>10.5</v>
      </c>
    </row>
    <row r="3602" spans="1:17" x14ac:dyDescent="0.25">
      <c r="A3602" s="325">
        <v>201718</v>
      </c>
      <c r="B3602" s="325" t="s">
        <v>144</v>
      </c>
      <c r="C3602" s="325" t="s">
        <v>123</v>
      </c>
      <c r="D3602" s="325" t="s">
        <v>38</v>
      </c>
      <c r="E3602" s="325" t="s">
        <v>136</v>
      </c>
      <c r="F3602" s="325" t="s">
        <v>137</v>
      </c>
      <c r="G3602" s="325">
        <v>881</v>
      </c>
      <c r="H3602" s="325" t="s">
        <v>297</v>
      </c>
      <c r="I3602" s="325" t="s">
        <v>298</v>
      </c>
      <c r="J3602" s="325" t="str">
        <f t="shared" si="112"/>
        <v>CharEssexEthnicityWhiteEthnicityWhite</v>
      </c>
      <c r="K3602" s="325" t="s">
        <v>493</v>
      </c>
      <c r="L3602" s="325" t="s">
        <v>494</v>
      </c>
      <c r="M3602" s="325" t="str">
        <f t="shared" si="113"/>
        <v>EthnicityWhite</v>
      </c>
      <c r="N3602" s="325" t="s">
        <v>460</v>
      </c>
      <c r="O3602" s="325" t="s">
        <v>460</v>
      </c>
      <c r="P3602" s="325">
        <v>604</v>
      </c>
      <c r="Q3602" s="325">
        <v>73.099999999999994</v>
      </c>
    </row>
    <row r="3603" spans="1:17" x14ac:dyDescent="0.25">
      <c r="A3603" s="325">
        <v>201718</v>
      </c>
      <c r="B3603" s="325" t="s">
        <v>144</v>
      </c>
      <c r="C3603" s="325" t="s">
        <v>123</v>
      </c>
      <c r="D3603" s="325" t="s">
        <v>38</v>
      </c>
      <c r="E3603" s="325" t="s">
        <v>136</v>
      </c>
      <c r="F3603" s="325" t="s">
        <v>137</v>
      </c>
      <c r="G3603" s="325">
        <v>881</v>
      </c>
      <c r="H3603" s="325" t="s">
        <v>297</v>
      </c>
      <c r="I3603" s="325" t="s">
        <v>298</v>
      </c>
      <c r="J3603" s="325" t="str">
        <f t="shared" si="112"/>
        <v>CharEssexEthnicityMixedEthnicityMixed</v>
      </c>
      <c r="K3603" s="325" t="s">
        <v>493</v>
      </c>
      <c r="L3603" s="325" t="s">
        <v>495</v>
      </c>
      <c r="M3603" s="325" t="str">
        <f t="shared" si="113"/>
        <v>EthnicityMixed</v>
      </c>
      <c r="N3603" s="325" t="s">
        <v>460</v>
      </c>
      <c r="O3603" s="325" t="s">
        <v>460</v>
      </c>
      <c r="P3603" s="325">
        <v>17</v>
      </c>
      <c r="Q3603" s="325">
        <v>2.1</v>
      </c>
    </row>
    <row r="3604" spans="1:17" x14ac:dyDescent="0.25">
      <c r="A3604" s="325">
        <v>201718</v>
      </c>
      <c r="B3604" s="325" t="s">
        <v>144</v>
      </c>
      <c r="C3604" s="325" t="s">
        <v>123</v>
      </c>
      <c r="D3604" s="325" t="s">
        <v>38</v>
      </c>
      <c r="E3604" s="325" t="s">
        <v>136</v>
      </c>
      <c r="F3604" s="325" t="s">
        <v>137</v>
      </c>
      <c r="G3604" s="325">
        <v>881</v>
      </c>
      <c r="H3604" s="325" t="s">
        <v>297</v>
      </c>
      <c r="I3604" s="325" t="s">
        <v>298</v>
      </c>
      <c r="J3604" s="325" t="str">
        <f t="shared" si="112"/>
        <v>CharEssexEthnicityAsian or Asian BritishEthnicityAsian or Asian British</v>
      </c>
      <c r="K3604" s="325" t="s">
        <v>493</v>
      </c>
      <c r="L3604" s="325" t="s">
        <v>496</v>
      </c>
      <c r="M3604" s="325" t="str">
        <f t="shared" si="113"/>
        <v>EthnicityAsian or Asian British</v>
      </c>
      <c r="N3604" s="325" t="s">
        <v>460</v>
      </c>
      <c r="O3604" s="325" t="s">
        <v>460</v>
      </c>
      <c r="P3604" s="325">
        <v>15</v>
      </c>
      <c r="Q3604" s="325">
        <v>1.8</v>
      </c>
    </row>
    <row r="3605" spans="1:17" x14ac:dyDescent="0.25">
      <c r="A3605" s="325">
        <v>201718</v>
      </c>
      <c r="B3605" s="325" t="s">
        <v>144</v>
      </c>
      <c r="C3605" s="325" t="s">
        <v>123</v>
      </c>
      <c r="D3605" s="325" t="s">
        <v>38</v>
      </c>
      <c r="E3605" s="325" t="s">
        <v>136</v>
      </c>
      <c r="F3605" s="325" t="s">
        <v>137</v>
      </c>
      <c r="G3605" s="325">
        <v>881</v>
      </c>
      <c r="H3605" s="325" t="s">
        <v>297</v>
      </c>
      <c r="I3605" s="325" t="s">
        <v>298</v>
      </c>
      <c r="J3605" s="325" t="str">
        <f t="shared" si="112"/>
        <v>CharEssexEthnicityBlack or Black BritishEthnicityBlack or Black British</v>
      </c>
      <c r="K3605" s="325" t="s">
        <v>493</v>
      </c>
      <c r="L3605" s="325" t="s">
        <v>497</v>
      </c>
      <c r="M3605" s="325" t="str">
        <f t="shared" si="113"/>
        <v>EthnicityBlack or Black British</v>
      </c>
      <c r="N3605" s="325" t="s">
        <v>460</v>
      </c>
      <c r="O3605" s="325" t="s">
        <v>460</v>
      </c>
      <c r="P3605" s="325">
        <v>63</v>
      </c>
      <c r="Q3605" s="325">
        <v>7.6</v>
      </c>
    </row>
    <row r="3606" spans="1:17" x14ac:dyDescent="0.25">
      <c r="A3606" s="325">
        <v>201718</v>
      </c>
      <c r="B3606" s="325" t="s">
        <v>144</v>
      </c>
      <c r="C3606" s="325" t="s">
        <v>123</v>
      </c>
      <c r="D3606" s="325" t="s">
        <v>38</v>
      </c>
      <c r="E3606" s="325" t="s">
        <v>136</v>
      </c>
      <c r="F3606" s="325" t="s">
        <v>137</v>
      </c>
      <c r="G3606" s="325">
        <v>881</v>
      </c>
      <c r="H3606" s="325" t="s">
        <v>297</v>
      </c>
      <c r="I3606" s="325" t="s">
        <v>298</v>
      </c>
      <c r="J3606" s="325" t="str">
        <f t="shared" si="112"/>
        <v>CharEssexEthnicityAny other ethnic groupEthnicityAny other ethnic group</v>
      </c>
      <c r="K3606" s="325" t="s">
        <v>493</v>
      </c>
      <c r="L3606" s="325" t="s">
        <v>498</v>
      </c>
      <c r="M3606" s="325" t="str">
        <f t="shared" si="113"/>
        <v>EthnicityAny other ethnic group</v>
      </c>
      <c r="N3606" s="325" t="s">
        <v>460</v>
      </c>
      <c r="O3606" s="325" t="s">
        <v>460</v>
      </c>
      <c r="P3606" s="325">
        <v>7</v>
      </c>
      <c r="Q3606" s="325">
        <v>0.8</v>
      </c>
    </row>
    <row r="3607" spans="1:17" x14ac:dyDescent="0.25">
      <c r="A3607" s="325">
        <v>201718</v>
      </c>
      <c r="B3607" s="325" t="s">
        <v>144</v>
      </c>
      <c r="C3607" s="325" t="s">
        <v>123</v>
      </c>
      <c r="D3607" s="325" t="s">
        <v>38</v>
      </c>
      <c r="E3607" s="325" t="s">
        <v>136</v>
      </c>
      <c r="F3607" s="325" t="s">
        <v>137</v>
      </c>
      <c r="G3607" s="325">
        <v>881</v>
      </c>
      <c r="H3607" s="325" t="s">
        <v>297</v>
      </c>
      <c r="I3607" s="325" t="s">
        <v>298</v>
      </c>
      <c r="J3607" s="325" t="str">
        <f t="shared" si="112"/>
        <v>CharEssexEthnicityRefused or not availableEthnicityRefused or not available</v>
      </c>
      <c r="K3607" s="325" t="s">
        <v>493</v>
      </c>
      <c r="L3607" s="325" t="s">
        <v>499</v>
      </c>
      <c r="M3607" s="325" t="str">
        <f t="shared" si="113"/>
        <v>EthnicityRefused or not available</v>
      </c>
      <c r="N3607" s="325" t="s">
        <v>460</v>
      </c>
      <c r="O3607" s="325" t="s">
        <v>460</v>
      </c>
      <c r="P3607" s="325">
        <v>120</v>
      </c>
      <c r="Q3607" s="325">
        <v>14.5</v>
      </c>
    </row>
    <row r="3608" spans="1:17" x14ac:dyDescent="0.25">
      <c r="A3608" s="325">
        <v>201718</v>
      </c>
      <c r="B3608" s="325" t="s">
        <v>144</v>
      </c>
      <c r="C3608" s="325" t="s">
        <v>123</v>
      </c>
      <c r="D3608" s="325" t="s">
        <v>38</v>
      </c>
      <c r="E3608" s="325" t="s">
        <v>136</v>
      </c>
      <c r="F3608" s="325" t="s">
        <v>137</v>
      </c>
      <c r="G3608" s="325">
        <v>919</v>
      </c>
      <c r="H3608" s="325" t="s">
        <v>299</v>
      </c>
      <c r="I3608" s="325" t="s">
        <v>300</v>
      </c>
      <c r="J3608" s="325" t="str">
        <f t="shared" si="112"/>
        <v>CharHertfordshireEthnicityWhiteEthnicityWhite</v>
      </c>
      <c r="K3608" s="325" t="s">
        <v>493</v>
      </c>
      <c r="L3608" s="325" t="s">
        <v>494</v>
      </c>
      <c r="M3608" s="325" t="str">
        <f t="shared" si="113"/>
        <v>EthnicityWhite</v>
      </c>
      <c r="N3608" s="325" t="s">
        <v>460</v>
      </c>
      <c r="O3608" s="325" t="s">
        <v>460</v>
      </c>
      <c r="P3608" s="325">
        <v>322</v>
      </c>
      <c r="Q3608" s="325">
        <v>69.8</v>
      </c>
    </row>
    <row r="3609" spans="1:17" x14ac:dyDescent="0.25">
      <c r="A3609" s="325">
        <v>201718</v>
      </c>
      <c r="B3609" s="325" t="s">
        <v>144</v>
      </c>
      <c r="C3609" s="325" t="s">
        <v>123</v>
      </c>
      <c r="D3609" s="325" t="s">
        <v>38</v>
      </c>
      <c r="E3609" s="325" t="s">
        <v>136</v>
      </c>
      <c r="F3609" s="325" t="s">
        <v>137</v>
      </c>
      <c r="G3609" s="325">
        <v>919</v>
      </c>
      <c r="H3609" s="325" t="s">
        <v>299</v>
      </c>
      <c r="I3609" s="325" t="s">
        <v>300</v>
      </c>
      <c r="J3609" s="325" t="str">
        <f t="shared" si="112"/>
        <v>CharHertfordshireEthnicityMixedEthnicityMixed</v>
      </c>
      <c r="K3609" s="325" t="s">
        <v>493</v>
      </c>
      <c r="L3609" s="325" t="s">
        <v>495</v>
      </c>
      <c r="M3609" s="325" t="str">
        <f t="shared" si="113"/>
        <v>EthnicityMixed</v>
      </c>
      <c r="N3609" s="325" t="s">
        <v>460</v>
      </c>
      <c r="O3609" s="325" t="s">
        <v>460</v>
      </c>
      <c r="P3609" s="325">
        <v>21</v>
      </c>
      <c r="Q3609" s="325">
        <v>4.5999999999999996</v>
      </c>
    </row>
    <row r="3610" spans="1:17" x14ac:dyDescent="0.25">
      <c r="A3610" s="325">
        <v>201718</v>
      </c>
      <c r="B3610" s="325" t="s">
        <v>144</v>
      </c>
      <c r="C3610" s="325" t="s">
        <v>123</v>
      </c>
      <c r="D3610" s="325" t="s">
        <v>38</v>
      </c>
      <c r="E3610" s="325" t="s">
        <v>136</v>
      </c>
      <c r="F3610" s="325" t="s">
        <v>137</v>
      </c>
      <c r="G3610" s="325">
        <v>919</v>
      </c>
      <c r="H3610" s="325" t="s">
        <v>299</v>
      </c>
      <c r="I3610" s="325" t="s">
        <v>300</v>
      </c>
      <c r="J3610" s="325" t="str">
        <f t="shared" si="112"/>
        <v>CharHertfordshireEthnicityAsian or Asian BritishEthnicityAsian or Asian British</v>
      </c>
      <c r="K3610" s="325" t="s">
        <v>493</v>
      </c>
      <c r="L3610" s="325" t="s">
        <v>496</v>
      </c>
      <c r="M3610" s="325" t="str">
        <f t="shared" si="113"/>
        <v>EthnicityAsian or Asian British</v>
      </c>
      <c r="N3610" s="325" t="s">
        <v>460</v>
      </c>
      <c r="O3610" s="325" t="s">
        <v>460</v>
      </c>
      <c r="P3610" s="325">
        <v>27</v>
      </c>
      <c r="Q3610" s="325">
        <v>5.9</v>
      </c>
    </row>
    <row r="3611" spans="1:17" x14ac:dyDescent="0.25">
      <c r="A3611" s="325">
        <v>201718</v>
      </c>
      <c r="B3611" s="325" t="s">
        <v>144</v>
      </c>
      <c r="C3611" s="325" t="s">
        <v>123</v>
      </c>
      <c r="D3611" s="325" t="s">
        <v>38</v>
      </c>
      <c r="E3611" s="325" t="s">
        <v>136</v>
      </c>
      <c r="F3611" s="325" t="s">
        <v>137</v>
      </c>
      <c r="G3611" s="325">
        <v>919</v>
      </c>
      <c r="H3611" s="325" t="s">
        <v>299</v>
      </c>
      <c r="I3611" s="325" t="s">
        <v>300</v>
      </c>
      <c r="J3611" s="325" t="str">
        <f t="shared" si="112"/>
        <v>CharHertfordshireEthnicityBlack or Black BritishEthnicityBlack or Black British</v>
      </c>
      <c r="K3611" s="325" t="s">
        <v>493</v>
      </c>
      <c r="L3611" s="325" t="s">
        <v>497</v>
      </c>
      <c r="M3611" s="325" t="str">
        <f t="shared" si="113"/>
        <v>EthnicityBlack or Black British</v>
      </c>
      <c r="N3611" s="325" t="s">
        <v>460</v>
      </c>
      <c r="O3611" s="325" t="s">
        <v>460</v>
      </c>
      <c r="P3611" s="325">
        <v>73</v>
      </c>
      <c r="Q3611" s="325">
        <v>15.8</v>
      </c>
    </row>
    <row r="3612" spans="1:17" x14ac:dyDescent="0.25">
      <c r="A3612" s="325">
        <v>201718</v>
      </c>
      <c r="B3612" s="325" t="s">
        <v>144</v>
      </c>
      <c r="C3612" s="325" t="s">
        <v>123</v>
      </c>
      <c r="D3612" s="325" t="s">
        <v>38</v>
      </c>
      <c r="E3612" s="325" t="s">
        <v>136</v>
      </c>
      <c r="F3612" s="325" t="s">
        <v>137</v>
      </c>
      <c r="G3612" s="325">
        <v>919</v>
      </c>
      <c r="H3612" s="325" t="s">
        <v>299</v>
      </c>
      <c r="I3612" s="325" t="s">
        <v>300</v>
      </c>
      <c r="J3612" s="325" t="str">
        <f t="shared" si="112"/>
        <v>CharHertfordshireEthnicityAny other ethnic groupEthnicityAny other ethnic group</v>
      </c>
      <c r="K3612" s="325" t="s">
        <v>493</v>
      </c>
      <c r="L3612" s="325" t="s">
        <v>498</v>
      </c>
      <c r="M3612" s="325" t="str">
        <f t="shared" si="113"/>
        <v>EthnicityAny other ethnic group</v>
      </c>
      <c r="N3612" s="325" t="s">
        <v>460</v>
      </c>
      <c r="O3612" s="325" t="s">
        <v>460</v>
      </c>
      <c r="P3612" s="325">
        <v>6</v>
      </c>
      <c r="Q3612" s="325">
        <v>1.3</v>
      </c>
    </row>
    <row r="3613" spans="1:17" x14ac:dyDescent="0.25">
      <c r="A3613" s="325">
        <v>201718</v>
      </c>
      <c r="B3613" s="325" t="s">
        <v>144</v>
      </c>
      <c r="C3613" s="325" t="s">
        <v>123</v>
      </c>
      <c r="D3613" s="325" t="s">
        <v>38</v>
      </c>
      <c r="E3613" s="325" t="s">
        <v>136</v>
      </c>
      <c r="F3613" s="325" t="s">
        <v>137</v>
      </c>
      <c r="G3613" s="325">
        <v>919</v>
      </c>
      <c r="H3613" s="325" t="s">
        <v>299</v>
      </c>
      <c r="I3613" s="325" t="s">
        <v>300</v>
      </c>
      <c r="J3613" s="325" t="str">
        <f t="shared" si="112"/>
        <v>CharHertfordshireEthnicityRefused or not availableEthnicityRefused or not available</v>
      </c>
      <c r="K3613" s="325" t="s">
        <v>493</v>
      </c>
      <c r="L3613" s="325" t="s">
        <v>499</v>
      </c>
      <c r="M3613" s="325" t="str">
        <f t="shared" si="113"/>
        <v>EthnicityRefused or not available</v>
      </c>
      <c r="N3613" s="325" t="s">
        <v>460</v>
      </c>
      <c r="O3613" s="325" t="s">
        <v>460</v>
      </c>
      <c r="P3613" s="325">
        <v>12</v>
      </c>
      <c r="Q3613" s="325">
        <v>2.6</v>
      </c>
    </row>
    <row r="3614" spans="1:17" x14ac:dyDescent="0.25">
      <c r="A3614" s="325">
        <v>201718</v>
      </c>
      <c r="B3614" s="325" t="s">
        <v>144</v>
      </c>
      <c r="C3614" s="325" t="s">
        <v>123</v>
      </c>
      <c r="D3614" s="325" t="s">
        <v>38</v>
      </c>
      <c r="E3614" s="325" t="s">
        <v>136</v>
      </c>
      <c r="F3614" s="325" t="s">
        <v>137</v>
      </c>
      <c r="G3614" s="325">
        <v>821</v>
      </c>
      <c r="H3614" s="325" t="s">
        <v>301</v>
      </c>
      <c r="I3614" s="325" t="s">
        <v>302</v>
      </c>
      <c r="J3614" s="325" t="str">
        <f t="shared" si="112"/>
        <v>CharLutonEthnicityWhiteEthnicityWhite</v>
      </c>
      <c r="K3614" s="325" t="s">
        <v>493</v>
      </c>
      <c r="L3614" s="325" t="s">
        <v>494</v>
      </c>
      <c r="M3614" s="325" t="str">
        <f t="shared" si="113"/>
        <v>EthnicityWhite</v>
      </c>
      <c r="N3614" s="325" t="s">
        <v>460</v>
      </c>
      <c r="O3614" s="325" t="s">
        <v>460</v>
      </c>
      <c r="P3614" s="325">
        <v>56</v>
      </c>
      <c r="Q3614" s="325">
        <v>54.4</v>
      </c>
    </row>
    <row r="3615" spans="1:17" x14ac:dyDescent="0.25">
      <c r="A3615" s="325">
        <v>201718</v>
      </c>
      <c r="B3615" s="325" t="s">
        <v>144</v>
      </c>
      <c r="C3615" s="325" t="s">
        <v>123</v>
      </c>
      <c r="D3615" s="325" t="s">
        <v>38</v>
      </c>
      <c r="E3615" s="325" t="s">
        <v>136</v>
      </c>
      <c r="F3615" s="325" t="s">
        <v>137</v>
      </c>
      <c r="G3615" s="325">
        <v>821</v>
      </c>
      <c r="H3615" s="325" t="s">
        <v>301</v>
      </c>
      <c r="I3615" s="325" t="s">
        <v>302</v>
      </c>
      <c r="J3615" s="325" t="str">
        <f t="shared" si="112"/>
        <v>CharLutonEthnicityMixedEthnicityMixed</v>
      </c>
      <c r="K3615" s="325" t="s">
        <v>493</v>
      </c>
      <c r="L3615" s="325" t="s">
        <v>495</v>
      </c>
      <c r="M3615" s="325" t="str">
        <f t="shared" si="113"/>
        <v>EthnicityMixed</v>
      </c>
      <c r="N3615" s="325" t="s">
        <v>460</v>
      </c>
      <c r="O3615" s="325" t="s">
        <v>460</v>
      </c>
      <c r="P3615" s="325">
        <v>2</v>
      </c>
      <c r="Q3615" s="325">
        <v>1.9</v>
      </c>
    </row>
    <row r="3616" spans="1:17" x14ac:dyDescent="0.25">
      <c r="A3616" s="325">
        <v>201718</v>
      </c>
      <c r="B3616" s="325" t="s">
        <v>144</v>
      </c>
      <c r="C3616" s="325" t="s">
        <v>123</v>
      </c>
      <c r="D3616" s="325" t="s">
        <v>38</v>
      </c>
      <c r="E3616" s="325" t="s">
        <v>136</v>
      </c>
      <c r="F3616" s="325" t="s">
        <v>137</v>
      </c>
      <c r="G3616" s="325">
        <v>821</v>
      </c>
      <c r="H3616" s="325" t="s">
        <v>301</v>
      </c>
      <c r="I3616" s="325" t="s">
        <v>302</v>
      </c>
      <c r="J3616" s="325" t="str">
        <f t="shared" si="112"/>
        <v>CharLutonEthnicityAsian or Asian BritishEthnicityAsian or Asian British</v>
      </c>
      <c r="K3616" s="325" t="s">
        <v>493</v>
      </c>
      <c r="L3616" s="325" t="s">
        <v>496</v>
      </c>
      <c r="M3616" s="325" t="str">
        <f t="shared" si="113"/>
        <v>EthnicityAsian or Asian British</v>
      </c>
      <c r="N3616" s="325" t="s">
        <v>460</v>
      </c>
      <c r="O3616" s="325" t="s">
        <v>460</v>
      </c>
      <c r="P3616" s="325">
        <v>11</v>
      </c>
      <c r="Q3616" s="325">
        <v>10.7</v>
      </c>
    </row>
    <row r="3617" spans="1:17" x14ac:dyDescent="0.25">
      <c r="A3617" s="325">
        <v>201718</v>
      </c>
      <c r="B3617" s="325" t="s">
        <v>144</v>
      </c>
      <c r="C3617" s="325" t="s">
        <v>123</v>
      </c>
      <c r="D3617" s="325" t="s">
        <v>38</v>
      </c>
      <c r="E3617" s="325" t="s">
        <v>136</v>
      </c>
      <c r="F3617" s="325" t="s">
        <v>137</v>
      </c>
      <c r="G3617" s="325">
        <v>821</v>
      </c>
      <c r="H3617" s="325" t="s">
        <v>301</v>
      </c>
      <c r="I3617" s="325" t="s">
        <v>302</v>
      </c>
      <c r="J3617" s="325" t="str">
        <f t="shared" si="112"/>
        <v>CharLutonEthnicityBlack or Black BritishEthnicityBlack or Black British</v>
      </c>
      <c r="K3617" s="325" t="s">
        <v>493</v>
      </c>
      <c r="L3617" s="325" t="s">
        <v>497</v>
      </c>
      <c r="M3617" s="325" t="str">
        <f t="shared" si="113"/>
        <v>EthnicityBlack or Black British</v>
      </c>
      <c r="N3617" s="325" t="s">
        <v>460</v>
      </c>
      <c r="O3617" s="325" t="s">
        <v>460</v>
      </c>
      <c r="P3617" s="325">
        <v>16</v>
      </c>
      <c r="Q3617" s="325">
        <v>15.5</v>
      </c>
    </row>
    <row r="3618" spans="1:17" x14ac:dyDescent="0.25">
      <c r="A3618" s="325">
        <v>201718</v>
      </c>
      <c r="B3618" s="325" t="s">
        <v>144</v>
      </c>
      <c r="C3618" s="325" t="s">
        <v>123</v>
      </c>
      <c r="D3618" s="325" t="s">
        <v>38</v>
      </c>
      <c r="E3618" s="325" t="s">
        <v>136</v>
      </c>
      <c r="F3618" s="325" t="s">
        <v>137</v>
      </c>
      <c r="G3618" s="325">
        <v>821</v>
      </c>
      <c r="H3618" s="325" t="s">
        <v>301</v>
      </c>
      <c r="I3618" s="325" t="s">
        <v>302</v>
      </c>
      <c r="J3618" s="325" t="str">
        <f t="shared" si="112"/>
        <v>CharLutonEthnicityAny other ethnic groupEthnicityAny other ethnic group</v>
      </c>
      <c r="K3618" s="325" t="s">
        <v>493</v>
      </c>
      <c r="L3618" s="325" t="s">
        <v>498</v>
      </c>
      <c r="M3618" s="325" t="str">
        <f t="shared" si="113"/>
        <v>EthnicityAny other ethnic group</v>
      </c>
      <c r="N3618" s="325" t="s">
        <v>460</v>
      </c>
      <c r="O3618" s="325" t="s">
        <v>460</v>
      </c>
      <c r="P3618" s="325">
        <v>1</v>
      </c>
      <c r="Q3618" s="325">
        <v>1</v>
      </c>
    </row>
    <row r="3619" spans="1:17" x14ac:dyDescent="0.25">
      <c r="A3619" s="325">
        <v>201718</v>
      </c>
      <c r="B3619" s="325" t="s">
        <v>144</v>
      </c>
      <c r="C3619" s="325" t="s">
        <v>123</v>
      </c>
      <c r="D3619" s="325" t="s">
        <v>38</v>
      </c>
      <c r="E3619" s="325" t="s">
        <v>136</v>
      </c>
      <c r="F3619" s="325" t="s">
        <v>137</v>
      </c>
      <c r="G3619" s="325">
        <v>821</v>
      </c>
      <c r="H3619" s="325" t="s">
        <v>301</v>
      </c>
      <c r="I3619" s="325" t="s">
        <v>302</v>
      </c>
      <c r="J3619" s="325" t="str">
        <f t="shared" si="112"/>
        <v>CharLutonEthnicityRefused or not availableEthnicityRefused or not available</v>
      </c>
      <c r="K3619" s="325" t="s">
        <v>493</v>
      </c>
      <c r="L3619" s="325" t="s">
        <v>499</v>
      </c>
      <c r="M3619" s="325" t="str">
        <f t="shared" si="113"/>
        <v>EthnicityRefused or not available</v>
      </c>
      <c r="N3619" s="325" t="s">
        <v>460</v>
      </c>
      <c r="O3619" s="325" t="s">
        <v>460</v>
      </c>
      <c r="P3619" s="325">
        <v>17</v>
      </c>
      <c r="Q3619" s="325">
        <v>16.5</v>
      </c>
    </row>
    <row r="3620" spans="1:17" x14ac:dyDescent="0.25">
      <c r="A3620" s="325">
        <v>201718</v>
      </c>
      <c r="B3620" s="325" t="s">
        <v>144</v>
      </c>
      <c r="C3620" s="325" t="s">
        <v>123</v>
      </c>
      <c r="D3620" s="325" t="s">
        <v>38</v>
      </c>
      <c r="E3620" s="325" t="s">
        <v>136</v>
      </c>
      <c r="F3620" s="325" t="s">
        <v>137</v>
      </c>
      <c r="G3620" s="325">
        <v>926</v>
      </c>
      <c r="H3620" s="325" t="s">
        <v>303</v>
      </c>
      <c r="I3620" s="325" t="s">
        <v>304</v>
      </c>
      <c r="J3620" s="325" t="str">
        <f t="shared" si="112"/>
        <v>CharNorfolkEthnicityWhiteEthnicityWhite</v>
      </c>
      <c r="K3620" s="325" t="s">
        <v>493</v>
      </c>
      <c r="L3620" s="325" t="s">
        <v>494</v>
      </c>
      <c r="M3620" s="325" t="str">
        <f t="shared" si="113"/>
        <v>EthnicityWhite</v>
      </c>
      <c r="N3620" s="325" t="s">
        <v>460</v>
      </c>
      <c r="O3620" s="325" t="s">
        <v>460</v>
      </c>
      <c r="P3620" s="325">
        <v>296</v>
      </c>
      <c r="Q3620" s="325">
        <v>68.5</v>
      </c>
    </row>
    <row r="3621" spans="1:17" x14ac:dyDescent="0.25">
      <c r="A3621" s="325">
        <v>201718</v>
      </c>
      <c r="B3621" s="325" t="s">
        <v>144</v>
      </c>
      <c r="C3621" s="325" t="s">
        <v>123</v>
      </c>
      <c r="D3621" s="325" t="s">
        <v>38</v>
      </c>
      <c r="E3621" s="325" t="s">
        <v>136</v>
      </c>
      <c r="F3621" s="325" t="s">
        <v>137</v>
      </c>
      <c r="G3621" s="325">
        <v>926</v>
      </c>
      <c r="H3621" s="325" t="s">
        <v>303</v>
      </c>
      <c r="I3621" s="325" t="s">
        <v>304</v>
      </c>
      <c r="J3621" s="325" t="str">
        <f t="shared" si="112"/>
        <v>CharNorfolkEthnicityMixedEthnicityMixed</v>
      </c>
      <c r="K3621" s="325" t="s">
        <v>493</v>
      </c>
      <c r="L3621" s="325" t="s">
        <v>495</v>
      </c>
      <c r="M3621" s="325" t="str">
        <f t="shared" si="113"/>
        <v>EthnicityMixed</v>
      </c>
      <c r="N3621" s="325" t="s">
        <v>460</v>
      </c>
      <c r="O3621" s="325" t="s">
        <v>460</v>
      </c>
      <c r="P3621" s="325">
        <v>8</v>
      </c>
      <c r="Q3621" s="325">
        <v>1.9</v>
      </c>
    </row>
    <row r="3622" spans="1:17" x14ac:dyDescent="0.25">
      <c r="A3622" s="325">
        <v>201718</v>
      </c>
      <c r="B3622" s="325" t="s">
        <v>144</v>
      </c>
      <c r="C3622" s="325" t="s">
        <v>123</v>
      </c>
      <c r="D3622" s="325" t="s">
        <v>38</v>
      </c>
      <c r="E3622" s="325" t="s">
        <v>136</v>
      </c>
      <c r="F3622" s="325" t="s">
        <v>137</v>
      </c>
      <c r="G3622" s="325">
        <v>926</v>
      </c>
      <c r="H3622" s="325" t="s">
        <v>303</v>
      </c>
      <c r="I3622" s="325" t="s">
        <v>304</v>
      </c>
      <c r="J3622" s="325" t="str">
        <f t="shared" si="112"/>
        <v>CharNorfolkEthnicityAsian or Asian BritishEthnicityAsian or Asian British</v>
      </c>
      <c r="K3622" s="325" t="s">
        <v>493</v>
      </c>
      <c r="L3622" s="325" t="s">
        <v>496</v>
      </c>
      <c r="M3622" s="325" t="str">
        <f t="shared" si="113"/>
        <v>EthnicityAsian or Asian British</v>
      </c>
      <c r="N3622" s="325" t="s">
        <v>460</v>
      </c>
      <c r="O3622" s="325" t="s">
        <v>460</v>
      </c>
      <c r="P3622" s="325">
        <v>4</v>
      </c>
      <c r="Q3622" s="325">
        <v>0.9</v>
      </c>
    </row>
    <row r="3623" spans="1:17" x14ac:dyDescent="0.25">
      <c r="A3623" s="325">
        <v>201718</v>
      </c>
      <c r="B3623" s="325" t="s">
        <v>144</v>
      </c>
      <c r="C3623" s="325" t="s">
        <v>123</v>
      </c>
      <c r="D3623" s="325" t="s">
        <v>38</v>
      </c>
      <c r="E3623" s="325" t="s">
        <v>136</v>
      </c>
      <c r="F3623" s="325" t="s">
        <v>137</v>
      </c>
      <c r="G3623" s="325">
        <v>926</v>
      </c>
      <c r="H3623" s="325" t="s">
        <v>303</v>
      </c>
      <c r="I3623" s="325" t="s">
        <v>304</v>
      </c>
      <c r="J3623" s="325" t="str">
        <f t="shared" si="112"/>
        <v>CharNorfolkEthnicityBlack or Black BritishEthnicityBlack or Black British</v>
      </c>
      <c r="K3623" s="325" t="s">
        <v>493</v>
      </c>
      <c r="L3623" s="325" t="s">
        <v>497</v>
      </c>
      <c r="M3623" s="325" t="str">
        <f t="shared" si="113"/>
        <v>EthnicityBlack or Black British</v>
      </c>
      <c r="N3623" s="325" t="s">
        <v>460</v>
      </c>
      <c r="O3623" s="325" t="s">
        <v>460</v>
      </c>
      <c r="P3623" s="325">
        <v>17</v>
      </c>
      <c r="Q3623" s="325">
        <v>3.9</v>
      </c>
    </row>
    <row r="3624" spans="1:17" x14ac:dyDescent="0.25">
      <c r="A3624" s="325">
        <v>201718</v>
      </c>
      <c r="B3624" s="325" t="s">
        <v>144</v>
      </c>
      <c r="C3624" s="325" t="s">
        <v>123</v>
      </c>
      <c r="D3624" s="325" t="s">
        <v>38</v>
      </c>
      <c r="E3624" s="325" t="s">
        <v>136</v>
      </c>
      <c r="F3624" s="325" t="s">
        <v>137</v>
      </c>
      <c r="G3624" s="325">
        <v>926</v>
      </c>
      <c r="H3624" s="325" t="s">
        <v>303</v>
      </c>
      <c r="I3624" s="325" t="s">
        <v>304</v>
      </c>
      <c r="J3624" s="325" t="str">
        <f t="shared" si="112"/>
        <v>CharNorfolkEthnicityAny other ethnic groupEthnicityAny other ethnic group</v>
      </c>
      <c r="K3624" s="325" t="s">
        <v>493</v>
      </c>
      <c r="L3624" s="325" t="s">
        <v>498</v>
      </c>
      <c r="M3624" s="325" t="str">
        <f t="shared" si="113"/>
        <v>EthnicityAny other ethnic group</v>
      </c>
      <c r="N3624" s="325" t="s">
        <v>460</v>
      </c>
      <c r="O3624" s="325" t="s">
        <v>460</v>
      </c>
      <c r="P3624" s="325">
        <v>4</v>
      </c>
      <c r="Q3624" s="325">
        <v>0.9</v>
      </c>
    </row>
    <row r="3625" spans="1:17" x14ac:dyDescent="0.25">
      <c r="A3625" s="325">
        <v>201718</v>
      </c>
      <c r="B3625" s="325" t="s">
        <v>144</v>
      </c>
      <c r="C3625" s="325" t="s">
        <v>123</v>
      </c>
      <c r="D3625" s="325" t="s">
        <v>38</v>
      </c>
      <c r="E3625" s="325" t="s">
        <v>136</v>
      </c>
      <c r="F3625" s="325" t="s">
        <v>137</v>
      </c>
      <c r="G3625" s="325">
        <v>926</v>
      </c>
      <c r="H3625" s="325" t="s">
        <v>303</v>
      </c>
      <c r="I3625" s="325" t="s">
        <v>304</v>
      </c>
      <c r="J3625" s="325" t="str">
        <f t="shared" si="112"/>
        <v>CharNorfolkEthnicityRefused or not availableEthnicityRefused or not available</v>
      </c>
      <c r="K3625" s="325" t="s">
        <v>493</v>
      </c>
      <c r="L3625" s="325" t="s">
        <v>499</v>
      </c>
      <c r="M3625" s="325" t="str">
        <f t="shared" si="113"/>
        <v>EthnicityRefused or not available</v>
      </c>
      <c r="N3625" s="325" t="s">
        <v>460</v>
      </c>
      <c r="O3625" s="325" t="s">
        <v>460</v>
      </c>
      <c r="P3625" s="325">
        <v>103</v>
      </c>
      <c r="Q3625" s="325">
        <v>23.8</v>
      </c>
    </row>
    <row r="3626" spans="1:17" x14ac:dyDescent="0.25">
      <c r="A3626" s="325">
        <v>201718</v>
      </c>
      <c r="B3626" s="325" t="s">
        <v>144</v>
      </c>
      <c r="C3626" s="325" t="s">
        <v>123</v>
      </c>
      <c r="D3626" s="325" t="s">
        <v>38</v>
      </c>
      <c r="E3626" s="325" t="s">
        <v>136</v>
      </c>
      <c r="F3626" s="325" t="s">
        <v>137</v>
      </c>
      <c r="G3626" s="325">
        <v>874</v>
      </c>
      <c r="H3626" s="325" t="s">
        <v>305</v>
      </c>
      <c r="I3626" s="325" t="s">
        <v>306</v>
      </c>
      <c r="J3626" s="325" t="str">
        <f t="shared" si="112"/>
        <v>CharPeterboroughEthnicityWhiteEthnicityWhite</v>
      </c>
      <c r="K3626" s="325" t="s">
        <v>493</v>
      </c>
      <c r="L3626" s="325" t="s">
        <v>494</v>
      </c>
      <c r="M3626" s="325" t="str">
        <f t="shared" si="113"/>
        <v>EthnicityWhite</v>
      </c>
      <c r="N3626" s="325" t="s">
        <v>460</v>
      </c>
      <c r="O3626" s="325" t="s">
        <v>460</v>
      </c>
      <c r="P3626" s="325">
        <v>56</v>
      </c>
      <c r="Q3626" s="325">
        <v>58.3</v>
      </c>
    </row>
    <row r="3627" spans="1:17" x14ac:dyDescent="0.25">
      <c r="A3627" s="325">
        <v>201718</v>
      </c>
      <c r="B3627" s="325" t="s">
        <v>144</v>
      </c>
      <c r="C3627" s="325" t="s">
        <v>123</v>
      </c>
      <c r="D3627" s="325" t="s">
        <v>38</v>
      </c>
      <c r="E3627" s="325" t="s">
        <v>136</v>
      </c>
      <c r="F3627" s="325" t="s">
        <v>137</v>
      </c>
      <c r="G3627" s="325">
        <v>874</v>
      </c>
      <c r="H3627" s="325" t="s">
        <v>305</v>
      </c>
      <c r="I3627" s="325" t="s">
        <v>306</v>
      </c>
      <c r="J3627" s="325" t="str">
        <f t="shared" si="112"/>
        <v>CharPeterboroughEthnicityMixedEthnicityMixed</v>
      </c>
      <c r="K3627" s="325" t="s">
        <v>493</v>
      </c>
      <c r="L3627" s="325" t="s">
        <v>495</v>
      </c>
      <c r="M3627" s="325" t="str">
        <f t="shared" si="113"/>
        <v>EthnicityMixed</v>
      </c>
      <c r="N3627" s="325" t="s">
        <v>460</v>
      </c>
      <c r="O3627" s="325" t="s">
        <v>460</v>
      </c>
      <c r="P3627" s="325">
        <v>3</v>
      </c>
      <c r="Q3627" s="325">
        <v>3.1</v>
      </c>
    </row>
    <row r="3628" spans="1:17" x14ac:dyDescent="0.25">
      <c r="A3628" s="325">
        <v>201718</v>
      </c>
      <c r="B3628" s="325" t="s">
        <v>144</v>
      </c>
      <c r="C3628" s="325" t="s">
        <v>123</v>
      </c>
      <c r="D3628" s="325" t="s">
        <v>38</v>
      </c>
      <c r="E3628" s="325" t="s">
        <v>136</v>
      </c>
      <c r="F3628" s="325" t="s">
        <v>137</v>
      </c>
      <c r="G3628" s="325">
        <v>874</v>
      </c>
      <c r="H3628" s="325" t="s">
        <v>305</v>
      </c>
      <c r="I3628" s="325" t="s">
        <v>306</v>
      </c>
      <c r="J3628" s="325" t="str">
        <f t="shared" si="112"/>
        <v>CharPeterboroughEthnicityAsian or Asian BritishEthnicityAsian or Asian British</v>
      </c>
      <c r="K3628" s="325" t="s">
        <v>493</v>
      </c>
      <c r="L3628" s="325" t="s">
        <v>496</v>
      </c>
      <c r="M3628" s="325" t="str">
        <f t="shared" si="113"/>
        <v>EthnicityAsian or Asian British</v>
      </c>
      <c r="N3628" s="325" t="s">
        <v>460</v>
      </c>
      <c r="O3628" s="325" t="s">
        <v>460</v>
      </c>
      <c r="P3628" s="325">
        <v>2</v>
      </c>
      <c r="Q3628" s="325">
        <v>2.1</v>
      </c>
    </row>
    <row r="3629" spans="1:17" x14ac:dyDescent="0.25">
      <c r="A3629" s="325">
        <v>201718</v>
      </c>
      <c r="B3629" s="325" t="s">
        <v>144</v>
      </c>
      <c r="C3629" s="325" t="s">
        <v>123</v>
      </c>
      <c r="D3629" s="325" t="s">
        <v>38</v>
      </c>
      <c r="E3629" s="325" t="s">
        <v>136</v>
      </c>
      <c r="F3629" s="325" t="s">
        <v>137</v>
      </c>
      <c r="G3629" s="325">
        <v>874</v>
      </c>
      <c r="H3629" s="325" t="s">
        <v>305</v>
      </c>
      <c r="I3629" s="325" t="s">
        <v>306</v>
      </c>
      <c r="J3629" s="325" t="str">
        <f t="shared" si="112"/>
        <v>CharPeterboroughEthnicityBlack or Black BritishEthnicityBlack or Black British</v>
      </c>
      <c r="K3629" s="325" t="s">
        <v>493</v>
      </c>
      <c r="L3629" s="325" t="s">
        <v>497</v>
      </c>
      <c r="M3629" s="325" t="str">
        <f t="shared" si="113"/>
        <v>EthnicityBlack or Black British</v>
      </c>
      <c r="N3629" s="325" t="s">
        <v>460</v>
      </c>
      <c r="O3629" s="325" t="s">
        <v>460</v>
      </c>
      <c r="P3629" s="325">
        <v>9</v>
      </c>
      <c r="Q3629" s="325">
        <v>9.4</v>
      </c>
    </row>
    <row r="3630" spans="1:17" x14ac:dyDescent="0.25">
      <c r="A3630" s="325">
        <v>201718</v>
      </c>
      <c r="B3630" s="325" t="s">
        <v>144</v>
      </c>
      <c r="C3630" s="325" t="s">
        <v>123</v>
      </c>
      <c r="D3630" s="325" t="s">
        <v>38</v>
      </c>
      <c r="E3630" s="325" t="s">
        <v>136</v>
      </c>
      <c r="F3630" s="325" t="s">
        <v>137</v>
      </c>
      <c r="G3630" s="325">
        <v>874</v>
      </c>
      <c r="H3630" s="325" t="s">
        <v>305</v>
      </c>
      <c r="I3630" s="325" t="s">
        <v>306</v>
      </c>
      <c r="J3630" s="325" t="str">
        <f t="shared" si="112"/>
        <v>CharPeterboroughEthnicityAny other ethnic groupEthnicityAny other ethnic group</v>
      </c>
      <c r="K3630" s="325" t="s">
        <v>493</v>
      </c>
      <c r="L3630" s="325" t="s">
        <v>498</v>
      </c>
      <c r="M3630" s="325" t="str">
        <f t="shared" si="113"/>
        <v>EthnicityAny other ethnic group</v>
      </c>
      <c r="N3630" s="325" t="s">
        <v>460</v>
      </c>
      <c r="O3630" s="325" t="s">
        <v>460</v>
      </c>
      <c r="P3630" s="325">
        <v>2</v>
      </c>
      <c r="Q3630" s="325">
        <v>2.1</v>
      </c>
    </row>
    <row r="3631" spans="1:17" x14ac:dyDescent="0.25">
      <c r="A3631" s="325">
        <v>201718</v>
      </c>
      <c r="B3631" s="325" t="s">
        <v>144</v>
      </c>
      <c r="C3631" s="325" t="s">
        <v>123</v>
      </c>
      <c r="D3631" s="325" t="s">
        <v>38</v>
      </c>
      <c r="E3631" s="325" t="s">
        <v>136</v>
      </c>
      <c r="F3631" s="325" t="s">
        <v>137</v>
      </c>
      <c r="G3631" s="325">
        <v>874</v>
      </c>
      <c r="H3631" s="325" t="s">
        <v>305</v>
      </c>
      <c r="I3631" s="325" t="s">
        <v>306</v>
      </c>
      <c r="J3631" s="325" t="str">
        <f t="shared" si="112"/>
        <v>CharPeterboroughEthnicityRefused or not availableEthnicityRefused or not available</v>
      </c>
      <c r="K3631" s="325" t="s">
        <v>493</v>
      </c>
      <c r="L3631" s="325" t="s">
        <v>499</v>
      </c>
      <c r="M3631" s="325" t="str">
        <f t="shared" si="113"/>
        <v>EthnicityRefused or not available</v>
      </c>
      <c r="N3631" s="325" t="s">
        <v>460</v>
      </c>
      <c r="O3631" s="325" t="s">
        <v>460</v>
      </c>
      <c r="P3631" s="325">
        <v>24</v>
      </c>
      <c r="Q3631" s="325">
        <v>25</v>
      </c>
    </row>
    <row r="3632" spans="1:17" x14ac:dyDescent="0.25">
      <c r="A3632" s="325">
        <v>201718</v>
      </c>
      <c r="B3632" s="325" t="s">
        <v>144</v>
      </c>
      <c r="C3632" s="325" t="s">
        <v>123</v>
      </c>
      <c r="D3632" s="325" t="s">
        <v>38</v>
      </c>
      <c r="E3632" s="325" t="s">
        <v>136</v>
      </c>
      <c r="F3632" s="325" t="s">
        <v>137</v>
      </c>
      <c r="G3632" s="325">
        <v>882</v>
      </c>
      <c r="H3632" s="325" t="s">
        <v>307</v>
      </c>
      <c r="I3632" s="325" t="s">
        <v>308</v>
      </c>
      <c r="J3632" s="325" t="str">
        <f t="shared" si="112"/>
        <v>CharSouthend-on-SeaEthnicityWhiteEthnicityWhite</v>
      </c>
      <c r="K3632" s="325" t="s">
        <v>493</v>
      </c>
      <c r="L3632" s="325" t="s">
        <v>494</v>
      </c>
      <c r="M3632" s="325" t="str">
        <f t="shared" si="113"/>
        <v>EthnicityWhite</v>
      </c>
      <c r="N3632" s="325" t="s">
        <v>460</v>
      </c>
      <c r="O3632" s="325" t="s">
        <v>460</v>
      </c>
      <c r="P3632" s="325">
        <v>51</v>
      </c>
      <c r="Q3632" s="325">
        <v>49</v>
      </c>
    </row>
    <row r="3633" spans="1:17" x14ac:dyDescent="0.25">
      <c r="A3633" s="325">
        <v>201718</v>
      </c>
      <c r="B3633" s="325" t="s">
        <v>144</v>
      </c>
      <c r="C3633" s="325" t="s">
        <v>123</v>
      </c>
      <c r="D3633" s="325" t="s">
        <v>38</v>
      </c>
      <c r="E3633" s="325" t="s">
        <v>136</v>
      </c>
      <c r="F3633" s="325" t="s">
        <v>137</v>
      </c>
      <c r="G3633" s="325">
        <v>882</v>
      </c>
      <c r="H3633" s="325" t="s">
        <v>307</v>
      </c>
      <c r="I3633" s="325" t="s">
        <v>308</v>
      </c>
      <c r="J3633" s="325" t="str">
        <f t="shared" si="112"/>
        <v>CharSouthend-on-SeaEthnicityMixedEthnicityMixed</v>
      </c>
      <c r="K3633" s="325" t="s">
        <v>493</v>
      </c>
      <c r="L3633" s="325" t="s">
        <v>495</v>
      </c>
      <c r="M3633" s="325" t="str">
        <f t="shared" si="113"/>
        <v>EthnicityMixed</v>
      </c>
      <c r="N3633" s="325" t="s">
        <v>460</v>
      </c>
      <c r="O3633" s="325" t="s">
        <v>460</v>
      </c>
      <c r="P3633" s="325">
        <v>2</v>
      </c>
      <c r="Q3633" s="325">
        <v>1.9</v>
      </c>
    </row>
    <row r="3634" spans="1:17" x14ac:dyDescent="0.25">
      <c r="A3634" s="325">
        <v>201718</v>
      </c>
      <c r="B3634" s="325" t="s">
        <v>144</v>
      </c>
      <c r="C3634" s="325" t="s">
        <v>123</v>
      </c>
      <c r="D3634" s="325" t="s">
        <v>38</v>
      </c>
      <c r="E3634" s="325" t="s">
        <v>136</v>
      </c>
      <c r="F3634" s="325" t="s">
        <v>137</v>
      </c>
      <c r="G3634" s="325">
        <v>882</v>
      </c>
      <c r="H3634" s="325" t="s">
        <v>307</v>
      </c>
      <c r="I3634" s="325" t="s">
        <v>308</v>
      </c>
      <c r="J3634" s="325" t="str">
        <f t="shared" si="112"/>
        <v>CharSouthend-on-SeaEthnicityAsian or Asian BritishEthnicityAsian or Asian British</v>
      </c>
      <c r="K3634" s="325" t="s">
        <v>493</v>
      </c>
      <c r="L3634" s="325" t="s">
        <v>496</v>
      </c>
      <c r="M3634" s="325" t="str">
        <f t="shared" si="113"/>
        <v>EthnicityAsian or Asian British</v>
      </c>
      <c r="N3634" s="325" t="s">
        <v>460</v>
      </c>
      <c r="O3634" s="325" t="s">
        <v>460</v>
      </c>
      <c r="P3634" s="325">
        <v>1</v>
      </c>
      <c r="Q3634" s="325">
        <v>1</v>
      </c>
    </row>
    <row r="3635" spans="1:17" x14ac:dyDescent="0.25">
      <c r="A3635" s="325">
        <v>201718</v>
      </c>
      <c r="B3635" s="325" t="s">
        <v>144</v>
      </c>
      <c r="C3635" s="325" t="s">
        <v>123</v>
      </c>
      <c r="D3635" s="325" t="s">
        <v>38</v>
      </c>
      <c r="E3635" s="325" t="s">
        <v>136</v>
      </c>
      <c r="F3635" s="325" t="s">
        <v>137</v>
      </c>
      <c r="G3635" s="325">
        <v>882</v>
      </c>
      <c r="H3635" s="325" t="s">
        <v>307</v>
      </c>
      <c r="I3635" s="325" t="s">
        <v>308</v>
      </c>
      <c r="J3635" s="325" t="str">
        <f t="shared" si="112"/>
        <v>CharSouthend-on-SeaEthnicityBlack or Black BritishEthnicityBlack or Black British</v>
      </c>
      <c r="K3635" s="325" t="s">
        <v>493</v>
      </c>
      <c r="L3635" s="325" t="s">
        <v>497</v>
      </c>
      <c r="M3635" s="325" t="str">
        <f t="shared" si="113"/>
        <v>EthnicityBlack or Black British</v>
      </c>
      <c r="N3635" s="325" t="s">
        <v>460</v>
      </c>
      <c r="O3635" s="325" t="s">
        <v>460</v>
      </c>
      <c r="P3635" s="325">
        <v>13</v>
      </c>
      <c r="Q3635" s="325">
        <v>12.5</v>
      </c>
    </row>
    <row r="3636" spans="1:17" x14ac:dyDescent="0.25">
      <c r="A3636" s="325">
        <v>201718</v>
      </c>
      <c r="B3636" s="325" t="s">
        <v>144</v>
      </c>
      <c r="C3636" s="325" t="s">
        <v>123</v>
      </c>
      <c r="D3636" s="325" t="s">
        <v>38</v>
      </c>
      <c r="E3636" s="325" t="s">
        <v>136</v>
      </c>
      <c r="F3636" s="325" t="s">
        <v>137</v>
      </c>
      <c r="G3636" s="325">
        <v>882</v>
      </c>
      <c r="H3636" s="325" t="s">
        <v>307</v>
      </c>
      <c r="I3636" s="325" t="s">
        <v>308</v>
      </c>
      <c r="J3636" s="325" t="str">
        <f t="shared" si="112"/>
        <v>CharSouthend-on-SeaEthnicityAny other ethnic groupEthnicityAny other ethnic group</v>
      </c>
      <c r="K3636" s="325" t="s">
        <v>493</v>
      </c>
      <c r="L3636" s="325" t="s">
        <v>498</v>
      </c>
      <c r="M3636" s="325" t="str">
        <f t="shared" si="113"/>
        <v>EthnicityAny other ethnic group</v>
      </c>
      <c r="N3636" s="325" t="s">
        <v>460</v>
      </c>
      <c r="O3636" s="325" t="s">
        <v>460</v>
      </c>
      <c r="P3636" s="325">
        <v>1</v>
      </c>
      <c r="Q3636" s="325">
        <v>1</v>
      </c>
    </row>
    <row r="3637" spans="1:17" x14ac:dyDescent="0.25">
      <c r="A3637" s="325">
        <v>201718</v>
      </c>
      <c r="B3637" s="325" t="s">
        <v>144</v>
      </c>
      <c r="C3637" s="325" t="s">
        <v>123</v>
      </c>
      <c r="D3637" s="325" t="s">
        <v>38</v>
      </c>
      <c r="E3637" s="325" t="s">
        <v>136</v>
      </c>
      <c r="F3637" s="325" t="s">
        <v>137</v>
      </c>
      <c r="G3637" s="325">
        <v>882</v>
      </c>
      <c r="H3637" s="325" t="s">
        <v>307</v>
      </c>
      <c r="I3637" s="325" t="s">
        <v>308</v>
      </c>
      <c r="J3637" s="325" t="str">
        <f t="shared" si="112"/>
        <v>CharSouthend-on-SeaEthnicityRefused or not availableEthnicityRefused or not available</v>
      </c>
      <c r="K3637" s="325" t="s">
        <v>493</v>
      </c>
      <c r="L3637" s="325" t="s">
        <v>499</v>
      </c>
      <c r="M3637" s="325" t="str">
        <f t="shared" si="113"/>
        <v>EthnicityRefused or not available</v>
      </c>
      <c r="N3637" s="325" t="s">
        <v>460</v>
      </c>
      <c r="O3637" s="325" t="s">
        <v>460</v>
      </c>
      <c r="P3637" s="325">
        <v>36</v>
      </c>
      <c r="Q3637" s="325">
        <v>34.6</v>
      </c>
    </row>
    <row r="3638" spans="1:17" x14ac:dyDescent="0.25">
      <c r="A3638" s="325">
        <v>201718</v>
      </c>
      <c r="B3638" s="325" t="s">
        <v>144</v>
      </c>
      <c r="C3638" s="325" t="s">
        <v>123</v>
      </c>
      <c r="D3638" s="325" t="s">
        <v>38</v>
      </c>
      <c r="E3638" s="325" t="s">
        <v>136</v>
      </c>
      <c r="F3638" s="325" t="s">
        <v>137</v>
      </c>
      <c r="G3638" s="325">
        <v>935</v>
      </c>
      <c r="H3638" s="325" t="s">
        <v>309</v>
      </c>
      <c r="I3638" s="325" t="s">
        <v>310</v>
      </c>
      <c r="J3638" s="325" t="str">
        <f t="shared" si="112"/>
        <v>CharSuffolkEthnicityWhiteEthnicityWhite</v>
      </c>
      <c r="K3638" s="325" t="s">
        <v>493</v>
      </c>
      <c r="L3638" s="325" t="s">
        <v>494</v>
      </c>
      <c r="M3638" s="325" t="str">
        <f t="shared" si="113"/>
        <v>EthnicityWhite</v>
      </c>
      <c r="N3638" s="325" t="s">
        <v>460</v>
      </c>
      <c r="O3638" s="325" t="s">
        <v>460</v>
      </c>
      <c r="P3638" s="325">
        <v>257</v>
      </c>
      <c r="Q3638" s="325">
        <v>73</v>
      </c>
    </row>
    <row r="3639" spans="1:17" x14ac:dyDescent="0.25">
      <c r="A3639" s="325">
        <v>201718</v>
      </c>
      <c r="B3639" s="325" t="s">
        <v>144</v>
      </c>
      <c r="C3639" s="325" t="s">
        <v>123</v>
      </c>
      <c r="D3639" s="325" t="s">
        <v>38</v>
      </c>
      <c r="E3639" s="325" t="s">
        <v>136</v>
      </c>
      <c r="F3639" s="325" t="s">
        <v>137</v>
      </c>
      <c r="G3639" s="325">
        <v>935</v>
      </c>
      <c r="H3639" s="325" t="s">
        <v>309</v>
      </c>
      <c r="I3639" s="325" t="s">
        <v>310</v>
      </c>
      <c r="J3639" s="325" t="str">
        <f t="shared" si="112"/>
        <v>CharSuffolkEthnicityMixedEthnicityMixed</v>
      </c>
      <c r="K3639" s="325" t="s">
        <v>493</v>
      </c>
      <c r="L3639" s="325" t="s">
        <v>495</v>
      </c>
      <c r="M3639" s="325" t="str">
        <f t="shared" si="113"/>
        <v>EthnicityMixed</v>
      </c>
      <c r="N3639" s="325" t="s">
        <v>460</v>
      </c>
      <c r="O3639" s="325" t="s">
        <v>460</v>
      </c>
      <c r="P3639" s="325">
        <v>7</v>
      </c>
      <c r="Q3639" s="325">
        <v>2</v>
      </c>
    </row>
    <row r="3640" spans="1:17" x14ac:dyDescent="0.25">
      <c r="A3640" s="325">
        <v>201718</v>
      </c>
      <c r="B3640" s="325" t="s">
        <v>144</v>
      </c>
      <c r="C3640" s="325" t="s">
        <v>123</v>
      </c>
      <c r="D3640" s="325" t="s">
        <v>38</v>
      </c>
      <c r="E3640" s="325" t="s">
        <v>136</v>
      </c>
      <c r="F3640" s="325" t="s">
        <v>137</v>
      </c>
      <c r="G3640" s="325">
        <v>935</v>
      </c>
      <c r="H3640" s="325" t="s">
        <v>309</v>
      </c>
      <c r="I3640" s="325" t="s">
        <v>310</v>
      </c>
      <c r="J3640" s="325" t="str">
        <f t="shared" si="112"/>
        <v>CharSuffolkEthnicityAsian or Asian BritishEthnicityAsian or Asian British</v>
      </c>
      <c r="K3640" s="325" t="s">
        <v>493</v>
      </c>
      <c r="L3640" s="325" t="s">
        <v>496</v>
      </c>
      <c r="M3640" s="325" t="str">
        <f t="shared" si="113"/>
        <v>EthnicityAsian or Asian British</v>
      </c>
      <c r="N3640" s="325" t="s">
        <v>460</v>
      </c>
      <c r="O3640" s="325" t="s">
        <v>460</v>
      </c>
      <c r="P3640" s="325">
        <v>0</v>
      </c>
      <c r="Q3640" s="325">
        <v>0</v>
      </c>
    </row>
    <row r="3641" spans="1:17" x14ac:dyDescent="0.25">
      <c r="A3641" s="325">
        <v>201718</v>
      </c>
      <c r="B3641" s="325" t="s">
        <v>144</v>
      </c>
      <c r="C3641" s="325" t="s">
        <v>123</v>
      </c>
      <c r="D3641" s="325" t="s">
        <v>38</v>
      </c>
      <c r="E3641" s="325" t="s">
        <v>136</v>
      </c>
      <c r="F3641" s="325" t="s">
        <v>137</v>
      </c>
      <c r="G3641" s="325">
        <v>935</v>
      </c>
      <c r="H3641" s="325" t="s">
        <v>309</v>
      </c>
      <c r="I3641" s="325" t="s">
        <v>310</v>
      </c>
      <c r="J3641" s="325" t="str">
        <f t="shared" si="112"/>
        <v>CharSuffolkEthnicityBlack or Black BritishEthnicityBlack or Black British</v>
      </c>
      <c r="K3641" s="325" t="s">
        <v>493</v>
      </c>
      <c r="L3641" s="325" t="s">
        <v>497</v>
      </c>
      <c r="M3641" s="325" t="str">
        <f t="shared" si="113"/>
        <v>EthnicityBlack or Black British</v>
      </c>
      <c r="N3641" s="325" t="s">
        <v>460</v>
      </c>
      <c r="O3641" s="325" t="s">
        <v>460</v>
      </c>
      <c r="P3641" s="325">
        <v>8</v>
      </c>
      <c r="Q3641" s="325">
        <v>2.2999999999999998</v>
      </c>
    </row>
    <row r="3642" spans="1:17" x14ac:dyDescent="0.25">
      <c r="A3642" s="325">
        <v>201718</v>
      </c>
      <c r="B3642" s="325" t="s">
        <v>144</v>
      </c>
      <c r="C3642" s="325" t="s">
        <v>123</v>
      </c>
      <c r="D3642" s="325" t="s">
        <v>38</v>
      </c>
      <c r="E3642" s="325" t="s">
        <v>136</v>
      </c>
      <c r="F3642" s="325" t="s">
        <v>137</v>
      </c>
      <c r="G3642" s="325">
        <v>935</v>
      </c>
      <c r="H3642" s="325" t="s">
        <v>309</v>
      </c>
      <c r="I3642" s="325" t="s">
        <v>310</v>
      </c>
      <c r="J3642" s="325" t="str">
        <f t="shared" si="112"/>
        <v>CharSuffolkEthnicityAny other ethnic groupEthnicityAny other ethnic group</v>
      </c>
      <c r="K3642" s="325" t="s">
        <v>493</v>
      </c>
      <c r="L3642" s="325" t="s">
        <v>498</v>
      </c>
      <c r="M3642" s="325" t="str">
        <f t="shared" si="113"/>
        <v>EthnicityAny other ethnic group</v>
      </c>
      <c r="N3642" s="325" t="s">
        <v>460</v>
      </c>
      <c r="O3642" s="325" t="s">
        <v>460</v>
      </c>
      <c r="P3642" s="325">
        <v>0</v>
      </c>
      <c r="Q3642" s="325">
        <v>0</v>
      </c>
    </row>
    <row r="3643" spans="1:17" x14ac:dyDescent="0.25">
      <c r="A3643" s="325">
        <v>201718</v>
      </c>
      <c r="B3643" s="325" t="s">
        <v>144</v>
      </c>
      <c r="C3643" s="325" t="s">
        <v>123</v>
      </c>
      <c r="D3643" s="325" t="s">
        <v>38</v>
      </c>
      <c r="E3643" s="325" t="s">
        <v>136</v>
      </c>
      <c r="F3643" s="325" t="s">
        <v>137</v>
      </c>
      <c r="G3643" s="325">
        <v>935</v>
      </c>
      <c r="H3643" s="325" t="s">
        <v>309</v>
      </c>
      <c r="I3643" s="325" t="s">
        <v>310</v>
      </c>
      <c r="J3643" s="325" t="str">
        <f t="shared" si="112"/>
        <v>CharSuffolkEthnicityRefused or not availableEthnicityRefused or not available</v>
      </c>
      <c r="K3643" s="325" t="s">
        <v>493</v>
      </c>
      <c r="L3643" s="325" t="s">
        <v>499</v>
      </c>
      <c r="M3643" s="325" t="str">
        <f t="shared" si="113"/>
        <v>EthnicityRefused or not available</v>
      </c>
      <c r="N3643" s="325" t="s">
        <v>460</v>
      </c>
      <c r="O3643" s="325" t="s">
        <v>460</v>
      </c>
      <c r="P3643" s="325">
        <v>80</v>
      </c>
      <c r="Q3643" s="325">
        <v>22.7</v>
      </c>
    </row>
    <row r="3644" spans="1:17" x14ac:dyDescent="0.25">
      <c r="A3644" s="325">
        <v>201718</v>
      </c>
      <c r="B3644" s="325" t="s">
        <v>144</v>
      </c>
      <c r="C3644" s="325" t="s">
        <v>123</v>
      </c>
      <c r="D3644" s="325" t="s">
        <v>38</v>
      </c>
      <c r="E3644" s="325" t="s">
        <v>136</v>
      </c>
      <c r="F3644" s="325" t="s">
        <v>137</v>
      </c>
      <c r="G3644" s="325">
        <v>883</v>
      </c>
      <c r="H3644" s="325" t="s">
        <v>311</v>
      </c>
      <c r="I3644" s="325" t="s">
        <v>312</v>
      </c>
      <c r="J3644" s="325" t="str">
        <f t="shared" si="112"/>
        <v>CharThurrockEthnicityWhiteEthnicityWhite</v>
      </c>
      <c r="K3644" s="325" t="s">
        <v>493</v>
      </c>
      <c r="L3644" s="325" t="s">
        <v>494</v>
      </c>
      <c r="M3644" s="325" t="str">
        <f t="shared" si="113"/>
        <v>EthnicityWhite</v>
      </c>
      <c r="N3644" s="325" t="s">
        <v>460</v>
      </c>
      <c r="O3644" s="325" t="s">
        <v>460</v>
      </c>
      <c r="P3644" s="325">
        <v>61</v>
      </c>
      <c r="Q3644" s="325">
        <v>53.5</v>
      </c>
    </row>
    <row r="3645" spans="1:17" x14ac:dyDescent="0.25">
      <c r="A3645" s="325">
        <v>201718</v>
      </c>
      <c r="B3645" s="325" t="s">
        <v>144</v>
      </c>
      <c r="C3645" s="325" t="s">
        <v>123</v>
      </c>
      <c r="D3645" s="325" t="s">
        <v>38</v>
      </c>
      <c r="E3645" s="325" t="s">
        <v>136</v>
      </c>
      <c r="F3645" s="325" t="s">
        <v>137</v>
      </c>
      <c r="G3645" s="325">
        <v>883</v>
      </c>
      <c r="H3645" s="325" t="s">
        <v>311</v>
      </c>
      <c r="I3645" s="325" t="s">
        <v>312</v>
      </c>
      <c r="J3645" s="325" t="str">
        <f t="shared" si="112"/>
        <v>CharThurrockEthnicityMixedEthnicityMixed</v>
      </c>
      <c r="K3645" s="325" t="s">
        <v>493</v>
      </c>
      <c r="L3645" s="325" t="s">
        <v>495</v>
      </c>
      <c r="M3645" s="325" t="str">
        <f t="shared" si="113"/>
        <v>EthnicityMixed</v>
      </c>
      <c r="N3645" s="325" t="s">
        <v>460</v>
      </c>
      <c r="O3645" s="325" t="s">
        <v>460</v>
      </c>
      <c r="P3645" s="325">
        <v>2</v>
      </c>
      <c r="Q3645" s="325">
        <v>1.8</v>
      </c>
    </row>
    <row r="3646" spans="1:17" x14ac:dyDescent="0.25">
      <c r="A3646" s="325">
        <v>201718</v>
      </c>
      <c r="B3646" s="325" t="s">
        <v>144</v>
      </c>
      <c r="C3646" s="325" t="s">
        <v>123</v>
      </c>
      <c r="D3646" s="325" t="s">
        <v>38</v>
      </c>
      <c r="E3646" s="325" t="s">
        <v>136</v>
      </c>
      <c r="F3646" s="325" t="s">
        <v>137</v>
      </c>
      <c r="G3646" s="325">
        <v>883</v>
      </c>
      <c r="H3646" s="325" t="s">
        <v>311</v>
      </c>
      <c r="I3646" s="325" t="s">
        <v>312</v>
      </c>
      <c r="J3646" s="325" t="str">
        <f t="shared" si="112"/>
        <v>CharThurrockEthnicityAsian or Asian BritishEthnicityAsian or Asian British</v>
      </c>
      <c r="K3646" s="325" t="s">
        <v>493</v>
      </c>
      <c r="L3646" s="325" t="s">
        <v>496</v>
      </c>
      <c r="M3646" s="325" t="str">
        <f t="shared" si="113"/>
        <v>EthnicityAsian or Asian British</v>
      </c>
      <c r="N3646" s="325" t="s">
        <v>460</v>
      </c>
      <c r="O3646" s="325" t="s">
        <v>460</v>
      </c>
      <c r="P3646" s="325">
        <v>2</v>
      </c>
      <c r="Q3646" s="325">
        <v>1.8</v>
      </c>
    </row>
    <row r="3647" spans="1:17" x14ac:dyDescent="0.25">
      <c r="A3647" s="325">
        <v>201718</v>
      </c>
      <c r="B3647" s="325" t="s">
        <v>144</v>
      </c>
      <c r="C3647" s="325" t="s">
        <v>123</v>
      </c>
      <c r="D3647" s="325" t="s">
        <v>38</v>
      </c>
      <c r="E3647" s="325" t="s">
        <v>136</v>
      </c>
      <c r="F3647" s="325" t="s">
        <v>137</v>
      </c>
      <c r="G3647" s="325">
        <v>883</v>
      </c>
      <c r="H3647" s="325" t="s">
        <v>311</v>
      </c>
      <c r="I3647" s="325" t="s">
        <v>312</v>
      </c>
      <c r="J3647" s="325" t="str">
        <f t="shared" si="112"/>
        <v>CharThurrockEthnicityBlack or Black BritishEthnicityBlack or Black British</v>
      </c>
      <c r="K3647" s="325" t="s">
        <v>493</v>
      </c>
      <c r="L3647" s="325" t="s">
        <v>497</v>
      </c>
      <c r="M3647" s="325" t="str">
        <f t="shared" si="113"/>
        <v>EthnicityBlack or Black British</v>
      </c>
      <c r="N3647" s="325" t="s">
        <v>460</v>
      </c>
      <c r="O3647" s="325" t="s">
        <v>460</v>
      </c>
      <c r="P3647" s="325">
        <v>34</v>
      </c>
      <c r="Q3647" s="325">
        <v>29.8</v>
      </c>
    </row>
    <row r="3648" spans="1:17" x14ac:dyDescent="0.25">
      <c r="A3648" s="325">
        <v>201718</v>
      </c>
      <c r="B3648" s="325" t="s">
        <v>144</v>
      </c>
      <c r="C3648" s="325" t="s">
        <v>123</v>
      </c>
      <c r="D3648" s="325" t="s">
        <v>38</v>
      </c>
      <c r="E3648" s="325" t="s">
        <v>136</v>
      </c>
      <c r="F3648" s="325" t="s">
        <v>137</v>
      </c>
      <c r="G3648" s="325">
        <v>883</v>
      </c>
      <c r="H3648" s="325" t="s">
        <v>311</v>
      </c>
      <c r="I3648" s="325" t="s">
        <v>312</v>
      </c>
      <c r="J3648" s="325" t="str">
        <f t="shared" si="112"/>
        <v>CharThurrockEthnicityAny other ethnic groupEthnicityAny other ethnic group</v>
      </c>
      <c r="K3648" s="325" t="s">
        <v>493</v>
      </c>
      <c r="L3648" s="325" t="s">
        <v>498</v>
      </c>
      <c r="M3648" s="325" t="str">
        <f t="shared" si="113"/>
        <v>EthnicityAny other ethnic group</v>
      </c>
      <c r="N3648" s="325" t="s">
        <v>460</v>
      </c>
      <c r="O3648" s="325" t="s">
        <v>460</v>
      </c>
      <c r="P3648" s="325">
        <v>0</v>
      </c>
      <c r="Q3648" s="325">
        <v>0</v>
      </c>
    </row>
    <row r="3649" spans="1:17" x14ac:dyDescent="0.25">
      <c r="A3649" s="325">
        <v>201718</v>
      </c>
      <c r="B3649" s="325" t="s">
        <v>144</v>
      </c>
      <c r="C3649" s="325" t="s">
        <v>123</v>
      </c>
      <c r="D3649" s="325" t="s">
        <v>38</v>
      </c>
      <c r="E3649" s="325" t="s">
        <v>136</v>
      </c>
      <c r="F3649" s="325" t="s">
        <v>137</v>
      </c>
      <c r="G3649" s="325">
        <v>883</v>
      </c>
      <c r="H3649" s="325" t="s">
        <v>311</v>
      </c>
      <c r="I3649" s="325" t="s">
        <v>312</v>
      </c>
      <c r="J3649" s="325" t="str">
        <f t="shared" si="112"/>
        <v>CharThurrockEthnicityRefused or not availableEthnicityRefused or not available</v>
      </c>
      <c r="K3649" s="325" t="s">
        <v>493</v>
      </c>
      <c r="L3649" s="325" t="s">
        <v>499</v>
      </c>
      <c r="M3649" s="325" t="str">
        <f t="shared" si="113"/>
        <v>EthnicityRefused or not available</v>
      </c>
      <c r="N3649" s="325" t="s">
        <v>460</v>
      </c>
      <c r="O3649" s="325" t="s">
        <v>460</v>
      </c>
      <c r="P3649" s="325">
        <v>15</v>
      </c>
      <c r="Q3649" s="325">
        <v>13.2</v>
      </c>
    </row>
    <row r="3650" spans="1:17" x14ac:dyDescent="0.25">
      <c r="A3650" s="325">
        <v>201718</v>
      </c>
      <c r="B3650" s="325" t="s">
        <v>144</v>
      </c>
      <c r="C3650" s="325" t="s">
        <v>123</v>
      </c>
      <c r="D3650" s="325" t="s">
        <v>38</v>
      </c>
      <c r="E3650" s="325" t="s">
        <v>138</v>
      </c>
      <c r="F3650" s="325" t="s">
        <v>23</v>
      </c>
      <c r="G3650" s="325">
        <v>867</v>
      </c>
      <c r="H3650" s="325" t="s">
        <v>313</v>
      </c>
      <c r="I3650" s="325" t="s">
        <v>0</v>
      </c>
      <c r="J3650" s="325" t="str">
        <f t="shared" si="112"/>
        <v>CharBracknell ForestEthnicityWhiteEthnicityWhite</v>
      </c>
      <c r="K3650" s="325" t="s">
        <v>493</v>
      </c>
      <c r="L3650" s="325" t="s">
        <v>494</v>
      </c>
      <c r="M3650" s="325" t="str">
        <f t="shared" si="113"/>
        <v>EthnicityWhite</v>
      </c>
      <c r="N3650" s="325" t="s">
        <v>460</v>
      </c>
      <c r="O3650" s="325" t="s">
        <v>460</v>
      </c>
      <c r="P3650" s="325">
        <v>60</v>
      </c>
      <c r="Q3650" s="325">
        <v>78.900000000000006</v>
      </c>
    </row>
    <row r="3651" spans="1:17" x14ac:dyDescent="0.25">
      <c r="A3651" s="325">
        <v>201718</v>
      </c>
      <c r="B3651" s="325" t="s">
        <v>144</v>
      </c>
      <c r="C3651" s="325" t="s">
        <v>123</v>
      </c>
      <c r="D3651" s="325" t="s">
        <v>38</v>
      </c>
      <c r="E3651" s="325" t="s">
        <v>138</v>
      </c>
      <c r="F3651" s="325" t="s">
        <v>23</v>
      </c>
      <c r="G3651" s="325">
        <v>867</v>
      </c>
      <c r="H3651" s="325" t="s">
        <v>313</v>
      </c>
      <c r="I3651" s="325" t="s">
        <v>0</v>
      </c>
      <c r="J3651" s="325" t="str">
        <f t="shared" ref="J3651:J3714" si="114">CONCATENATE("Char",I3651,K3651,L3651,M3651)</f>
        <v>CharBracknell ForestEthnicityMixedEthnicityMixed</v>
      </c>
      <c r="K3651" s="325" t="s">
        <v>493</v>
      </c>
      <c r="L3651" s="325" t="s">
        <v>495</v>
      </c>
      <c r="M3651" s="325" t="str">
        <f t="shared" ref="M3651:M3714" si="115">CONCATENATE(K3651,L3651,)</f>
        <v>EthnicityMixed</v>
      </c>
      <c r="N3651" s="325" t="s">
        <v>460</v>
      </c>
      <c r="O3651" s="325" t="s">
        <v>460</v>
      </c>
      <c r="P3651" s="325">
        <v>1</v>
      </c>
      <c r="Q3651" s="325">
        <v>1.3</v>
      </c>
    </row>
    <row r="3652" spans="1:17" x14ac:dyDescent="0.25">
      <c r="A3652" s="325">
        <v>201718</v>
      </c>
      <c r="B3652" s="325" t="s">
        <v>144</v>
      </c>
      <c r="C3652" s="325" t="s">
        <v>123</v>
      </c>
      <c r="D3652" s="325" t="s">
        <v>38</v>
      </c>
      <c r="E3652" s="325" t="s">
        <v>138</v>
      </c>
      <c r="F3652" s="325" t="s">
        <v>23</v>
      </c>
      <c r="G3652" s="325">
        <v>867</v>
      </c>
      <c r="H3652" s="325" t="s">
        <v>313</v>
      </c>
      <c r="I3652" s="325" t="s">
        <v>0</v>
      </c>
      <c r="J3652" s="325" t="str">
        <f t="shared" si="114"/>
        <v>CharBracknell ForestEthnicityAsian or Asian BritishEthnicityAsian or Asian British</v>
      </c>
      <c r="K3652" s="325" t="s">
        <v>493</v>
      </c>
      <c r="L3652" s="325" t="s">
        <v>496</v>
      </c>
      <c r="M3652" s="325" t="str">
        <f t="shared" si="115"/>
        <v>EthnicityAsian or Asian British</v>
      </c>
      <c r="N3652" s="325" t="s">
        <v>460</v>
      </c>
      <c r="O3652" s="325" t="s">
        <v>460</v>
      </c>
      <c r="P3652" s="325">
        <v>1</v>
      </c>
      <c r="Q3652" s="325">
        <v>1.3</v>
      </c>
    </row>
    <row r="3653" spans="1:17" x14ac:dyDescent="0.25">
      <c r="A3653" s="325">
        <v>201718</v>
      </c>
      <c r="B3653" s="325" t="s">
        <v>144</v>
      </c>
      <c r="C3653" s="325" t="s">
        <v>123</v>
      </c>
      <c r="D3653" s="325" t="s">
        <v>38</v>
      </c>
      <c r="E3653" s="325" t="s">
        <v>138</v>
      </c>
      <c r="F3653" s="325" t="s">
        <v>23</v>
      </c>
      <c r="G3653" s="325">
        <v>867</v>
      </c>
      <c r="H3653" s="325" t="s">
        <v>313</v>
      </c>
      <c r="I3653" s="325" t="s">
        <v>0</v>
      </c>
      <c r="J3653" s="325" t="str">
        <f t="shared" si="114"/>
        <v>CharBracknell ForestEthnicityBlack or Black BritishEthnicityBlack or Black British</v>
      </c>
      <c r="K3653" s="325" t="s">
        <v>493</v>
      </c>
      <c r="L3653" s="325" t="s">
        <v>497</v>
      </c>
      <c r="M3653" s="325" t="str">
        <f t="shared" si="115"/>
        <v>EthnicityBlack or Black British</v>
      </c>
      <c r="N3653" s="325" t="s">
        <v>460</v>
      </c>
      <c r="O3653" s="325" t="s">
        <v>460</v>
      </c>
      <c r="P3653" s="325">
        <v>9</v>
      </c>
      <c r="Q3653" s="325">
        <v>11.8</v>
      </c>
    </row>
    <row r="3654" spans="1:17" x14ac:dyDescent="0.25">
      <c r="A3654" s="325">
        <v>201718</v>
      </c>
      <c r="B3654" s="325" t="s">
        <v>144</v>
      </c>
      <c r="C3654" s="325" t="s">
        <v>123</v>
      </c>
      <c r="D3654" s="325" t="s">
        <v>38</v>
      </c>
      <c r="E3654" s="325" t="s">
        <v>138</v>
      </c>
      <c r="F3654" s="325" t="s">
        <v>23</v>
      </c>
      <c r="G3654" s="325">
        <v>867</v>
      </c>
      <c r="H3654" s="325" t="s">
        <v>313</v>
      </c>
      <c r="I3654" s="325" t="s">
        <v>0</v>
      </c>
      <c r="J3654" s="325" t="str">
        <f t="shared" si="114"/>
        <v>CharBracknell ForestEthnicityAny other ethnic groupEthnicityAny other ethnic group</v>
      </c>
      <c r="K3654" s="325" t="s">
        <v>493</v>
      </c>
      <c r="L3654" s="325" t="s">
        <v>498</v>
      </c>
      <c r="M3654" s="325" t="str">
        <f t="shared" si="115"/>
        <v>EthnicityAny other ethnic group</v>
      </c>
      <c r="N3654" s="325" t="s">
        <v>460</v>
      </c>
      <c r="O3654" s="325" t="s">
        <v>460</v>
      </c>
      <c r="P3654" s="325">
        <v>0</v>
      </c>
      <c r="Q3654" s="325">
        <v>0</v>
      </c>
    </row>
    <row r="3655" spans="1:17" x14ac:dyDescent="0.25">
      <c r="A3655" s="325">
        <v>201718</v>
      </c>
      <c r="B3655" s="325" t="s">
        <v>144</v>
      </c>
      <c r="C3655" s="325" t="s">
        <v>123</v>
      </c>
      <c r="D3655" s="325" t="s">
        <v>38</v>
      </c>
      <c r="E3655" s="325" t="s">
        <v>138</v>
      </c>
      <c r="F3655" s="325" t="s">
        <v>23</v>
      </c>
      <c r="G3655" s="325">
        <v>867</v>
      </c>
      <c r="H3655" s="325" t="s">
        <v>313</v>
      </c>
      <c r="I3655" s="325" t="s">
        <v>0</v>
      </c>
      <c r="J3655" s="325" t="str">
        <f t="shared" si="114"/>
        <v>CharBracknell ForestEthnicityRefused or not availableEthnicityRefused or not available</v>
      </c>
      <c r="K3655" s="325" t="s">
        <v>493</v>
      </c>
      <c r="L3655" s="325" t="s">
        <v>499</v>
      </c>
      <c r="M3655" s="325" t="str">
        <f t="shared" si="115"/>
        <v>EthnicityRefused or not available</v>
      </c>
      <c r="N3655" s="325" t="s">
        <v>460</v>
      </c>
      <c r="O3655" s="325" t="s">
        <v>460</v>
      </c>
      <c r="P3655" s="325">
        <v>5</v>
      </c>
      <c r="Q3655" s="325">
        <v>6.6</v>
      </c>
    </row>
    <row r="3656" spans="1:17" x14ac:dyDescent="0.25">
      <c r="A3656" s="325">
        <v>201718</v>
      </c>
      <c r="B3656" s="325" t="s">
        <v>144</v>
      </c>
      <c r="C3656" s="325" t="s">
        <v>123</v>
      </c>
      <c r="D3656" s="325" t="s">
        <v>38</v>
      </c>
      <c r="E3656" s="325" t="s">
        <v>138</v>
      </c>
      <c r="F3656" s="325" t="s">
        <v>23</v>
      </c>
      <c r="G3656" s="325">
        <v>846</v>
      </c>
      <c r="H3656" s="325" t="s">
        <v>314</v>
      </c>
      <c r="I3656" s="325" t="s">
        <v>315</v>
      </c>
      <c r="J3656" s="325" t="str">
        <f t="shared" si="114"/>
        <v>CharBrighton and HoveEthnicityWhiteEthnicityWhite</v>
      </c>
      <c r="K3656" s="325" t="s">
        <v>493</v>
      </c>
      <c r="L3656" s="325" t="s">
        <v>494</v>
      </c>
      <c r="M3656" s="325" t="str">
        <f t="shared" si="115"/>
        <v>EthnicityWhite</v>
      </c>
      <c r="N3656" s="325" t="s">
        <v>460</v>
      </c>
      <c r="O3656" s="325" t="s">
        <v>460</v>
      </c>
      <c r="P3656" s="325">
        <v>184</v>
      </c>
      <c r="Q3656" s="325">
        <v>75.400000000000006</v>
      </c>
    </row>
    <row r="3657" spans="1:17" x14ac:dyDescent="0.25">
      <c r="A3657" s="325">
        <v>201718</v>
      </c>
      <c r="B3657" s="325" t="s">
        <v>144</v>
      </c>
      <c r="C3657" s="325" t="s">
        <v>123</v>
      </c>
      <c r="D3657" s="325" t="s">
        <v>38</v>
      </c>
      <c r="E3657" s="325" t="s">
        <v>138</v>
      </c>
      <c r="F3657" s="325" t="s">
        <v>23</v>
      </c>
      <c r="G3657" s="325">
        <v>846</v>
      </c>
      <c r="H3657" s="325" t="s">
        <v>314</v>
      </c>
      <c r="I3657" s="325" t="s">
        <v>315</v>
      </c>
      <c r="J3657" s="325" t="str">
        <f t="shared" si="114"/>
        <v>CharBrighton and HoveEthnicityMixedEthnicityMixed</v>
      </c>
      <c r="K3657" s="325" t="s">
        <v>493</v>
      </c>
      <c r="L3657" s="325" t="s">
        <v>495</v>
      </c>
      <c r="M3657" s="325" t="str">
        <f t="shared" si="115"/>
        <v>EthnicityMixed</v>
      </c>
      <c r="N3657" s="325" t="s">
        <v>460</v>
      </c>
      <c r="O3657" s="325" t="s">
        <v>460</v>
      </c>
      <c r="P3657" s="325">
        <v>9</v>
      </c>
      <c r="Q3657" s="325">
        <v>3.7</v>
      </c>
    </row>
    <row r="3658" spans="1:17" x14ac:dyDescent="0.25">
      <c r="A3658" s="325">
        <v>201718</v>
      </c>
      <c r="B3658" s="325" t="s">
        <v>144</v>
      </c>
      <c r="C3658" s="325" t="s">
        <v>123</v>
      </c>
      <c r="D3658" s="325" t="s">
        <v>38</v>
      </c>
      <c r="E3658" s="325" t="s">
        <v>138</v>
      </c>
      <c r="F3658" s="325" t="s">
        <v>23</v>
      </c>
      <c r="G3658" s="325">
        <v>846</v>
      </c>
      <c r="H3658" s="325" t="s">
        <v>314</v>
      </c>
      <c r="I3658" s="325" t="s">
        <v>315</v>
      </c>
      <c r="J3658" s="325" t="str">
        <f t="shared" si="114"/>
        <v>CharBrighton and HoveEthnicityAsian or Asian BritishEthnicityAsian or Asian British</v>
      </c>
      <c r="K3658" s="325" t="s">
        <v>493</v>
      </c>
      <c r="L3658" s="325" t="s">
        <v>496</v>
      </c>
      <c r="M3658" s="325" t="str">
        <f t="shared" si="115"/>
        <v>EthnicityAsian or Asian British</v>
      </c>
      <c r="N3658" s="325" t="s">
        <v>460</v>
      </c>
      <c r="O3658" s="325" t="s">
        <v>460</v>
      </c>
      <c r="P3658" s="325">
        <v>1</v>
      </c>
      <c r="Q3658" s="325">
        <v>0.4</v>
      </c>
    </row>
    <row r="3659" spans="1:17" x14ac:dyDescent="0.25">
      <c r="A3659" s="325">
        <v>201718</v>
      </c>
      <c r="B3659" s="325" t="s">
        <v>144</v>
      </c>
      <c r="C3659" s="325" t="s">
        <v>123</v>
      </c>
      <c r="D3659" s="325" t="s">
        <v>38</v>
      </c>
      <c r="E3659" s="325" t="s">
        <v>138</v>
      </c>
      <c r="F3659" s="325" t="s">
        <v>23</v>
      </c>
      <c r="G3659" s="325">
        <v>846</v>
      </c>
      <c r="H3659" s="325" t="s">
        <v>314</v>
      </c>
      <c r="I3659" s="325" t="s">
        <v>315</v>
      </c>
      <c r="J3659" s="325" t="str">
        <f t="shared" si="114"/>
        <v>CharBrighton and HoveEthnicityBlack or Black BritishEthnicityBlack or Black British</v>
      </c>
      <c r="K3659" s="325" t="s">
        <v>493</v>
      </c>
      <c r="L3659" s="325" t="s">
        <v>497</v>
      </c>
      <c r="M3659" s="325" t="str">
        <f t="shared" si="115"/>
        <v>EthnicityBlack or Black British</v>
      </c>
      <c r="N3659" s="325" t="s">
        <v>460</v>
      </c>
      <c r="O3659" s="325" t="s">
        <v>460</v>
      </c>
      <c r="P3659" s="325">
        <v>3</v>
      </c>
      <c r="Q3659" s="325">
        <v>1.2</v>
      </c>
    </row>
    <row r="3660" spans="1:17" x14ac:dyDescent="0.25">
      <c r="A3660" s="325">
        <v>201718</v>
      </c>
      <c r="B3660" s="325" t="s">
        <v>144</v>
      </c>
      <c r="C3660" s="325" t="s">
        <v>123</v>
      </c>
      <c r="D3660" s="325" t="s">
        <v>38</v>
      </c>
      <c r="E3660" s="325" t="s">
        <v>138</v>
      </c>
      <c r="F3660" s="325" t="s">
        <v>23</v>
      </c>
      <c r="G3660" s="325">
        <v>846</v>
      </c>
      <c r="H3660" s="325" t="s">
        <v>314</v>
      </c>
      <c r="I3660" s="325" t="s">
        <v>315</v>
      </c>
      <c r="J3660" s="325" t="str">
        <f t="shared" si="114"/>
        <v>CharBrighton and HoveEthnicityAny other ethnic groupEthnicityAny other ethnic group</v>
      </c>
      <c r="K3660" s="325" t="s">
        <v>493</v>
      </c>
      <c r="L3660" s="325" t="s">
        <v>498</v>
      </c>
      <c r="M3660" s="325" t="str">
        <f t="shared" si="115"/>
        <v>EthnicityAny other ethnic group</v>
      </c>
      <c r="N3660" s="325" t="s">
        <v>460</v>
      </c>
      <c r="O3660" s="325" t="s">
        <v>460</v>
      </c>
      <c r="P3660" s="325">
        <v>1</v>
      </c>
      <c r="Q3660" s="325">
        <v>0.4</v>
      </c>
    </row>
    <row r="3661" spans="1:17" x14ac:dyDescent="0.25">
      <c r="A3661" s="325">
        <v>201718</v>
      </c>
      <c r="B3661" s="325" t="s">
        <v>144</v>
      </c>
      <c r="C3661" s="325" t="s">
        <v>123</v>
      </c>
      <c r="D3661" s="325" t="s">
        <v>38</v>
      </c>
      <c r="E3661" s="325" t="s">
        <v>138</v>
      </c>
      <c r="F3661" s="325" t="s">
        <v>23</v>
      </c>
      <c r="G3661" s="325">
        <v>846</v>
      </c>
      <c r="H3661" s="325" t="s">
        <v>314</v>
      </c>
      <c r="I3661" s="325" t="s">
        <v>315</v>
      </c>
      <c r="J3661" s="325" t="str">
        <f t="shared" si="114"/>
        <v>CharBrighton and HoveEthnicityRefused or not availableEthnicityRefused or not available</v>
      </c>
      <c r="K3661" s="325" t="s">
        <v>493</v>
      </c>
      <c r="L3661" s="325" t="s">
        <v>499</v>
      </c>
      <c r="M3661" s="325" t="str">
        <f t="shared" si="115"/>
        <v>EthnicityRefused or not available</v>
      </c>
      <c r="N3661" s="325" t="s">
        <v>460</v>
      </c>
      <c r="O3661" s="325" t="s">
        <v>460</v>
      </c>
      <c r="P3661" s="325">
        <v>46</v>
      </c>
      <c r="Q3661" s="325">
        <v>18.899999999999999</v>
      </c>
    </row>
    <row r="3662" spans="1:17" x14ac:dyDescent="0.25">
      <c r="A3662" s="325">
        <v>201718</v>
      </c>
      <c r="B3662" s="325" t="s">
        <v>144</v>
      </c>
      <c r="C3662" s="325" t="s">
        <v>123</v>
      </c>
      <c r="D3662" s="325" t="s">
        <v>38</v>
      </c>
      <c r="E3662" s="325" t="s">
        <v>138</v>
      </c>
      <c r="F3662" s="325" t="s">
        <v>23</v>
      </c>
      <c r="G3662" s="325">
        <v>825</v>
      </c>
      <c r="H3662" s="325" t="s">
        <v>316</v>
      </c>
      <c r="I3662" s="325" t="s">
        <v>8</v>
      </c>
      <c r="J3662" s="325" t="str">
        <f t="shared" si="114"/>
        <v>CharBuckinghamshireEthnicityWhiteEthnicityWhite</v>
      </c>
      <c r="K3662" s="325" t="s">
        <v>493</v>
      </c>
      <c r="L3662" s="325" t="s">
        <v>494</v>
      </c>
      <c r="M3662" s="325" t="str">
        <f t="shared" si="115"/>
        <v>EthnicityWhite</v>
      </c>
      <c r="N3662" s="325" t="s">
        <v>460</v>
      </c>
      <c r="O3662" s="325" t="s">
        <v>460</v>
      </c>
      <c r="P3662" s="325">
        <v>126</v>
      </c>
      <c r="Q3662" s="325">
        <v>53.4</v>
      </c>
    </row>
    <row r="3663" spans="1:17" x14ac:dyDescent="0.25">
      <c r="A3663" s="325">
        <v>201718</v>
      </c>
      <c r="B3663" s="325" t="s">
        <v>144</v>
      </c>
      <c r="C3663" s="325" t="s">
        <v>123</v>
      </c>
      <c r="D3663" s="325" t="s">
        <v>38</v>
      </c>
      <c r="E3663" s="325" t="s">
        <v>138</v>
      </c>
      <c r="F3663" s="325" t="s">
        <v>23</v>
      </c>
      <c r="G3663" s="325">
        <v>825</v>
      </c>
      <c r="H3663" s="325" t="s">
        <v>316</v>
      </c>
      <c r="I3663" s="325" t="s">
        <v>8</v>
      </c>
      <c r="J3663" s="325" t="str">
        <f t="shared" si="114"/>
        <v>CharBuckinghamshireEthnicityMixedEthnicityMixed</v>
      </c>
      <c r="K3663" s="325" t="s">
        <v>493</v>
      </c>
      <c r="L3663" s="325" t="s">
        <v>495</v>
      </c>
      <c r="M3663" s="325" t="str">
        <f t="shared" si="115"/>
        <v>EthnicityMixed</v>
      </c>
      <c r="N3663" s="325" t="s">
        <v>460</v>
      </c>
      <c r="O3663" s="325" t="s">
        <v>460</v>
      </c>
      <c r="P3663" s="325">
        <v>4</v>
      </c>
      <c r="Q3663" s="325">
        <v>1.7</v>
      </c>
    </row>
    <row r="3664" spans="1:17" x14ac:dyDescent="0.25">
      <c r="A3664" s="325">
        <v>201718</v>
      </c>
      <c r="B3664" s="325" t="s">
        <v>144</v>
      </c>
      <c r="C3664" s="325" t="s">
        <v>123</v>
      </c>
      <c r="D3664" s="325" t="s">
        <v>38</v>
      </c>
      <c r="E3664" s="325" t="s">
        <v>138</v>
      </c>
      <c r="F3664" s="325" t="s">
        <v>23</v>
      </c>
      <c r="G3664" s="325">
        <v>825</v>
      </c>
      <c r="H3664" s="325" t="s">
        <v>316</v>
      </c>
      <c r="I3664" s="325" t="s">
        <v>8</v>
      </c>
      <c r="J3664" s="325" t="str">
        <f t="shared" si="114"/>
        <v>CharBuckinghamshireEthnicityAsian or Asian BritishEthnicityAsian or Asian British</v>
      </c>
      <c r="K3664" s="325" t="s">
        <v>493</v>
      </c>
      <c r="L3664" s="325" t="s">
        <v>496</v>
      </c>
      <c r="M3664" s="325" t="str">
        <f t="shared" si="115"/>
        <v>EthnicityAsian or Asian British</v>
      </c>
      <c r="N3664" s="325" t="s">
        <v>460</v>
      </c>
      <c r="O3664" s="325" t="s">
        <v>460</v>
      </c>
      <c r="P3664" s="325">
        <v>8</v>
      </c>
      <c r="Q3664" s="325">
        <v>3.4</v>
      </c>
    </row>
    <row r="3665" spans="1:17" x14ac:dyDescent="0.25">
      <c r="A3665" s="325">
        <v>201718</v>
      </c>
      <c r="B3665" s="325" t="s">
        <v>144</v>
      </c>
      <c r="C3665" s="325" t="s">
        <v>123</v>
      </c>
      <c r="D3665" s="325" t="s">
        <v>38</v>
      </c>
      <c r="E3665" s="325" t="s">
        <v>138</v>
      </c>
      <c r="F3665" s="325" t="s">
        <v>23</v>
      </c>
      <c r="G3665" s="325">
        <v>825</v>
      </c>
      <c r="H3665" s="325" t="s">
        <v>316</v>
      </c>
      <c r="I3665" s="325" t="s">
        <v>8</v>
      </c>
      <c r="J3665" s="325" t="str">
        <f t="shared" si="114"/>
        <v>CharBuckinghamshireEthnicityBlack or Black BritishEthnicityBlack or Black British</v>
      </c>
      <c r="K3665" s="325" t="s">
        <v>493</v>
      </c>
      <c r="L3665" s="325" t="s">
        <v>497</v>
      </c>
      <c r="M3665" s="325" t="str">
        <f t="shared" si="115"/>
        <v>EthnicityBlack or Black British</v>
      </c>
      <c r="N3665" s="325" t="s">
        <v>460</v>
      </c>
      <c r="O3665" s="325" t="s">
        <v>460</v>
      </c>
      <c r="P3665" s="325">
        <v>25</v>
      </c>
      <c r="Q3665" s="325">
        <v>10.6</v>
      </c>
    </row>
    <row r="3666" spans="1:17" x14ac:dyDescent="0.25">
      <c r="A3666" s="325">
        <v>201718</v>
      </c>
      <c r="B3666" s="325" t="s">
        <v>144</v>
      </c>
      <c r="C3666" s="325" t="s">
        <v>123</v>
      </c>
      <c r="D3666" s="325" t="s">
        <v>38</v>
      </c>
      <c r="E3666" s="325" t="s">
        <v>138</v>
      </c>
      <c r="F3666" s="325" t="s">
        <v>23</v>
      </c>
      <c r="G3666" s="325">
        <v>825</v>
      </c>
      <c r="H3666" s="325" t="s">
        <v>316</v>
      </c>
      <c r="I3666" s="325" t="s">
        <v>8</v>
      </c>
      <c r="J3666" s="325" t="str">
        <f t="shared" si="114"/>
        <v>CharBuckinghamshireEthnicityAny other ethnic groupEthnicityAny other ethnic group</v>
      </c>
      <c r="K3666" s="325" t="s">
        <v>493</v>
      </c>
      <c r="L3666" s="325" t="s">
        <v>498</v>
      </c>
      <c r="M3666" s="325" t="str">
        <f t="shared" si="115"/>
        <v>EthnicityAny other ethnic group</v>
      </c>
      <c r="N3666" s="325" t="s">
        <v>460</v>
      </c>
      <c r="O3666" s="325" t="s">
        <v>460</v>
      </c>
      <c r="P3666" s="325">
        <v>2</v>
      </c>
      <c r="Q3666" s="325">
        <v>0.8</v>
      </c>
    </row>
    <row r="3667" spans="1:17" x14ac:dyDescent="0.25">
      <c r="A3667" s="325">
        <v>201718</v>
      </c>
      <c r="B3667" s="325" t="s">
        <v>144</v>
      </c>
      <c r="C3667" s="325" t="s">
        <v>123</v>
      </c>
      <c r="D3667" s="325" t="s">
        <v>38</v>
      </c>
      <c r="E3667" s="325" t="s">
        <v>138</v>
      </c>
      <c r="F3667" s="325" t="s">
        <v>23</v>
      </c>
      <c r="G3667" s="325">
        <v>825</v>
      </c>
      <c r="H3667" s="325" t="s">
        <v>316</v>
      </c>
      <c r="I3667" s="325" t="s">
        <v>8</v>
      </c>
      <c r="J3667" s="325" t="str">
        <f t="shared" si="114"/>
        <v>CharBuckinghamshireEthnicityRefused or not availableEthnicityRefused or not available</v>
      </c>
      <c r="K3667" s="325" t="s">
        <v>493</v>
      </c>
      <c r="L3667" s="325" t="s">
        <v>499</v>
      </c>
      <c r="M3667" s="325" t="str">
        <f t="shared" si="115"/>
        <v>EthnicityRefused or not available</v>
      </c>
      <c r="N3667" s="325" t="s">
        <v>460</v>
      </c>
      <c r="O3667" s="325" t="s">
        <v>460</v>
      </c>
      <c r="P3667" s="325">
        <v>71</v>
      </c>
      <c r="Q3667" s="325">
        <v>30.1</v>
      </c>
    </row>
    <row r="3668" spans="1:17" x14ac:dyDescent="0.25">
      <c r="A3668" s="325">
        <v>201718</v>
      </c>
      <c r="B3668" s="325" t="s">
        <v>144</v>
      </c>
      <c r="C3668" s="325" t="s">
        <v>123</v>
      </c>
      <c r="D3668" s="325" t="s">
        <v>38</v>
      </c>
      <c r="E3668" s="325" t="s">
        <v>138</v>
      </c>
      <c r="F3668" s="325" t="s">
        <v>23</v>
      </c>
      <c r="G3668" s="325">
        <v>845</v>
      </c>
      <c r="H3668" s="325" t="s">
        <v>317</v>
      </c>
      <c r="I3668" s="325" t="s">
        <v>4</v>
      </c>
      <c r="J3668" s="325" t="str">
        <f t="shared" si="114"/>
        <v>CharEast SussexEthnicityWhiteEthnicityWhite</v>
      </c>
      <c r="K3668" s="325" t="s">
        <v>493</v>
      </c>
      <c r="L3668" s="325" t="s">
        <v>494</v>
      </c>
      <c r="M3668" s="325" t="str">
        <f t="shared" si="115"/>
        <v>EthnicityWhite</v>
      </c>
      <c r="N3668" s="325" t="s">
        <v>460</v>
      </c>
      <c r="O3668" s="325" t="s">
        <v>460</v>
      </c>
      <c r="P3668" s="325">
        <v>314</v>
      </c>
      <c r="Q3668" s="325">
        <v>90.2</v>
      </c>
    </row>
    <row r="3669" spans="1:17" x14ac:dyDescent="0.25">
      <c r="A3669" s="325">
        <v>201718</v>
      </c>
      <c r="B3669" s="325" t="s">
        <v>144</v>
      </c>
      <c r="C3669" s="325" t="s">
        <v>123</v>
      </c>
      <c r="D3669" s="325" t="s">
        <v>38</v>
      </c>
      <c r="E3669" s="325" t="s">
        <v>138</v>
      </c>
      <c r="F3669" s="325" t="s">
        <v>23</v>
      </c>
      <c r="G3669" s="325">
        <v>845</v>
      </c>
      <c r="H3669" s="325" t="s">
        <v>317</v>
      </c>
      <c r="I3669" s="325" t="s">
        <v>4</v>
      </c>
      <c r="J3669" s="325" t="str">
        <f t="shared" si="114"/>
        <v>CharEast SussexEthnicityMixedEthnicityMixed</v>
      </c>
      <c r="K3669" s="325" t="s">
        <v>493</v>
      </c>
      <c r="L3669" s="325" t="s">
        <v>495</v>
      </c>
      <c r="M3669" s="325" t="str">
        <f t="shared" si="115"/>
        <v>EthnicityMixed</v>
      </c>
      <c r="N3669" s="325" t="s">
        <v>460</v>
      </c>
      <c r="O3669" s="325" t="s">
        <v>460</v>
      </c>
      <c r="P3669" s="325">
        <v>12</v>
      </c>
      <c r="Q3669" s="325">
        <v>3.4</v>
      </c>
    </row>
    <row r="3670" spans="1:17" x14ac:dyDescent="0.25">
      <c r="A3670" s="325">
        <v>201718</v>
      </c>
      <c r="B3670" s="325" t="s">
        <v>144</v>
      </c>
      <c r="C3670" s="325" t="s">
        <v>123</v>
      </c>
      <c r="D3670" s="325" t="s">
        <v>38</v>
      </c>
      <c r="E3670" s="325" t="s">
        <v>138</v>
      </c>
      <c r="F3670" s="325" t="s">
        <v>23</v>
      </c>
      <c r="G3670" s="325">
        <v>845</v>
      </c>
      <c r="H3670" s="325" t="s">
        <v>317</v>
      </c>
      <c r="I3670" s="325" t="s">
        <v>4</v>
      </c>
      <c r="J3670" s="325" t="str">
        <f t="shared" si="114"/>
        <v>CharEast SussexEthnicityAsian or Asian BritishEthnicityAsian or Asian British</v>
      </c>
      <c r="K3670" s="325" t="s">
        <v>493</v>
      </c>
      <c r="L3670" s="325" t="s">
        <v>496</v>
      </c>
      <c r="M3670" s="325" t="str">
        <f t="shared" si="115"/>
        <v>EthnicityAsian or Asian British</v>
      </c>
      <c r="N3670" s="325" t="s">
        <v>460</v>
      </c>
      <c r="O3670" s="325" t="s">
        <v>460</v>
      </c>
      <c r="P3670" s="325">
        <v>2</v>
      </c>
      <c r="Q3670" s="325">
        <v>0.6</v>
      </c>
    </row>
    <row r="3671" spans="1:17" x14ac:dyDescent="0.25">
      <c r="A3671" s="325">
        <v>201718</v>
      </c>
      <c r="B3671" s="325" t="s">
        <v>144</v>
      </c>
      <c r="C3671" s="325" t="s">
        <v>123</v>
      </c>
      <c r="D3671" s="325" t="s">
        <v>38</v>
      </c>
      <c r="E3671" s="325" t="s">
        <v>138</v>
      </c>
      <c r="F3671" s="325" t="s">
        <v>23</v>
      </c>
      <c r="G3671" s="325">
        <v>845</v>
      </c>
      <c r="H3671" s="325" t="s">
        <v>317</v>
      </c>
      <c r="I3671" s="325" t="s">
        <v>4</v>
      </c>
      <c r="J3671" s="325" t="str">
        <f t="shared" si="114"/>
        <v>CharEast SussexEthnicityBlack or Black BritishEthnicityBlack or Black British</v>
      </c>
      <c r="K3671" s="325" t="s">
        <v>493</v>
      </c>
      <c r="L3671" s="325" t="s">
        <v>497</v>
      </c>
      <c r="M3671" s="325" t="str">
        <f t="shared" si="115"/>
        <v>EthnicityBlack or Black British</v>
      </c>
      <c r="N3671" s="325" t="s">
        <v>460</v>
      </c>
      <c r="O3671" s="325" t="s">
        <v>460</v>
      </c>
      <c r="P3671" s="325">
        <v>9</v>
      </c>
      <c r="Q3671" s="325">
        <v>2.6</v>
      </c>
    </row>
    <row r="3672" spans="1:17" x14ac:dyDescent="0.25">
      <c r="A3672" s="325">
        <v>201718</v>
      </c>
      <c r="B3672" s="325" t="s">
        <v>144</v>
      </c>
      <c r="C3672" s="325" t="s">
        <v>123</v>
      </c>
      <c r="D3672" s="325" t="s">
        <v>38</v>
      </c>
      <c r="E3672" s="325" t="s">
        <v>138</v>
      </c>
      <c r="F3672" s="325" t="s">
        <v>23</v>
      </c>
      <c r="G3672" s="325">
        <v>845</v>
      </c>
      <c r="H3672" s="325" t="s">
        <v>317</v>
      </c>
      <c r="I3672" s="325" t="s">
        <v>4</v>
      </c>
      <c r="J3672" s="325" t="str">
        <f t="shared" si="114"/>
        <v>CharEast SussexEthnicityAny other ethnic groupEthnicityAny other ethnic group</v>
      </c>
      <c r="K3672" s="325" t="s">
        <v>493</v>
      </c>
      <c r="L3672" s="325" t="s">
        <v>498</v>
      </c>
      <c r="M3672" s="325" t="str">
        <f t="shared" si="115"/>
        <v>EthnicityAny other ethnic group</v>
      </c>
      <c r="N3672" s="325" t="s">
        <v>460</v>
      </c>
      <c r="O3672" s="325" t="s">
        <v>460</v>
      </c>
      <c r="P3672" s="325">
        <v>0</v>
      </c>
      <c r="Q3672" s="325">
        <v>0</v>
      </c>
    </row>
    <row r="3673" spans="1:17" x14ac:dyDescent="0.25">
      <c r="A3673" s="325">
        <v>201718</v>
      </c>
      <c r="B3673" s="325" t="s">
        <v>144</v>
      </c>
      <c r="C3673" s="325" t="s">
        <v>123</v>
      </c>
      <c r="D3673" s="325" t="s">
        <v>38</v>
      </c>
      <c r="E3673" s="325" t="s">
        <v>138</v>
      </c>
      <c r="F3673" s="325" t="s">
        <v>23</v>
      </c>
      <c r="G3673" s="325">
        <v>845</v>
      </c>
      <c r="H3673" s="325" t="s">
        <v>317</v>
      </c>
      <c r="I3673" s="325" t="s">
        <v>4</v>
      </c>
      <c r="J3673" s="325" t="str">
        <f t="shared" si="114"/>
        <v>CharEast SussexEthnicityRefused or not availableEthnicityRefused or not available</v>
      </c>
      <c r="K3673" s="325" t="s">
        <v>493</v>
      </c>
      <c r="L3673" s="325" t="s">
        <v>499</v>
      </c>
      <c r="M3673" s="325" t="str">
        <f t="shared" si="115"/>
        <v>EthnicityRefused or not available</v>
      </c>
      <c r="N3673" s="325" t="s">
        <v>460</v>
      </c>
      <c r="O3673" s="325" t="s">
        <v>460</v>
      </c>
      <c r="P3673" s="325">
        <v>11</v>
      </c>
      <c r="Q3673" s="325">
        <v>3.2</v>
      </c>
    </row>
    <row r="3674" spans="1:17" x14ac:dyDescent="0.25">
      <c r="A3674" s="325">
        <v>201718</v>
      </c>
      <c r="B3674" s="325" t="s">
        <v>144</v>
      </c>
      <c r="C3674" s="325" t="s">
        <v>123</v>
      </c>
      <c r="D3674" s="325" t="s">
        <v>38</v>
      </c>
      <c r="E3674" s="325" t="s">
        <v>138</v>
      </c>
      <c r="F3674" s="325" t="s">
        <v>23</v>
      </c>
      <c r="G3674" s="325">
        <v>850</v>
      </c>
      <c r="H3674" s="325" t="s">
        <v>318</v>
      </c>
      <c r="I3674" s="325" t="s">
        <v>6</v>
      </c>
      <c r="J3674" s="325" t="str">
        <f t="shared" si="114"/>
        <v>CharHampshireEthnicityWhiteEthnicityWhite</v>
      </c>
      <c r="K3674" s="325" t="s">
        <v>493</v>
      </c>
      <c r="L3674" s="325" t="s">
        <v>494</v>
      </c>
      <c r="M3674" s="325" t="str">
        <f t="shared" si="115"/>
        <v>EthnicityWhite</v>
      </c>
      <c r="N3674" s="325" t="s">
        <v>460</v>
      </c>
      <c r="O3674" s="325" t="s">
        <v>460</v>
      </c>
      <c r="P3674" s="325">
        <v>416</v>
      </c>
      <c r="Q3674" s="325">
        <v>84</v>
      </c>
    </row>
    <row r="3675" spans="1:17" x14ac:dyDescent="0.25">
      <c r="A3675" s="325">
        <v>201718</v>
      </c>
      <c r="B3675" s="325" t="s">
        <v>144</v>
      </c>
      <c r="C3675" s="325" t="s">
        <v>123</v>
      </c>
      <c r="D3675" s="325" t="s">
        <v>38</v>
      </c>
      <c r="E3675" s="325" t="s">
        <v>138</v>
      </c>
      <c r="F3675" s="325" t="s">
        <v>23</v>
      </c>
      <c r="G3675" s="325">
        <v>850</v>
      </c>
      <c r="H3675" s="325" t="s">
        <v>318</v>
      </c>
      <c r="I3675" s="325" t="s">
        <v>6</v>
      </c>
      <c r="J3675" s="325" t="str">
        <f t="shared" si="114"/>
        <v>CharHampshireEthnicityMixedEthnicityMixed</v>
      </c>
      <c r="K3675" s="325" t="s">
        <v>493</v>
      </c>
      <c r="L3675" s="325" t="s">
        <v>495</v>
      </c>
      <c r="M3675" s="325" t="str">
        <f t="shared" si="115"/>
        <v>EthnicityMixed</v>
      </c>
      <c r="N3675" s="325" t="s">
        <v>460</v>
      </c>
      <c r="O3675" s="325" t="s">
        <v>460</v>
      </c>
      <c r="P3675" s="325">
        <v>9</v>
      </c>
      <c r="Q3675" s="325">
        <v>1.8</v>
      </c>
    </row>
    <row r="3676" spans="1:17" x14ac:dyDescent="0.25">
      <c r="A3676" s="325">
        <v>201718</v>
      </c>
      <c r="B3676" s="325" t="s">
        <v>144</v>
      </c>
      <c r="C3676" s="325" t="s">
        <v>123</v>
      </c>
      <c r="D3676" s="325" t="s">
        <v>38</v>
      </c>
      <c r="E3676" s="325" t="s">
        <v>138</v>
      </c>
      <c r="F3676" s="325" t="s">
        <v>23</v>
      </c>
      <c r="G3676" s="325">
        <v>850</v>
      </c>
      <c r="H3676" s="325" t="s">
        <v>318</v>
      </c>
      <c r="I3676" s="325" t="s">
        <v>6</v>
      </c>
      <c r="J3676" s="325" t="str">
        <f t="shared" si="114"/>
        <v>CharHampshireEthnicityAsian or Asian BritishEthnicityAsian or Asian British</v>
      </c>
      <c r="K3676" s="325" t="s">
        <v>493</v>
      </c>
      <c r="L3676" s="325" t="s">
        <v>496</v>
      </c>
      <c r="M3676" s="325" t="str">
        <f t="shared" si="115"/>
        <v>EthnicityAsian or Asian British</v>
      </c>
      <c r="N3676" s="325" t="s">
        <v>460</v>
      </c>
      <c r="O3676" s="325" t="s">
        <v>460</v>
      </c>
      <c r="P3676" s="325">
        <v>9</v>
      </c>
      <c r="Q3676" s="325">
        <v>1.8</v>
      </c>
    </row>
    <row r="3677" spans="1:17" x14ac:dyDescent="0.25">
      <c r="A3677" s="325">
        <v>201718</v>
      </c>
      <c r="B3677" s="325" t="s">
        <v>144</v>
      </c>
      <c r="C3677" s="325" t="s">
        <v>123</v>
      </c>
      <c r="D3677" s="325" t="s">
        <v>38</v>
      </c>
      <c r="E3677" s="325" t="s">
        <v>138</v>
      </c>
      <c r="F3677" s="325" t="s">
        <v>23</v>
      </c>
      <c r="G3677" s="325">
        <v>850</v>
      </c>
      <c r="H3677" s="325" t="s">
        <v>318</v>
      </c>
      <c r="I3677" s="325" t="s">
        <v>6</v>
      </c>
      <c r="J3677" s="325" t="str">
        <f t="shared" si="114"/>
        <v>CharHampshireEthnicityBlack or Black BritishEthnicityBlack or Black British</v>
      </c>
      <c r="K3677" s="325" t="s">
        <v>493</v>
      </c>
      <c r="L3677" s="325" t="s">
        <v>497</v>
      </c>
      <c r="M3677" s="325" t="str">
        <f t="shared" si="115"/>
        <v>EthnicityBlack or Black British</v>
      </c>
      <c r="N3677" s="325" t="s">
        <v>460</v>
      </c>
      <c r="O3677" s="325" t="s">
        <v>460</v>
      </c>
      <c r="P3677" s="325">
        <v>36</v>
      </c>
      <c r="Q3677" s="325">
        <v>7.3</v>
      </c>
    </row>
    <row r="3678" spans="1:17" x14ac:dyDescent="0.25">
      <c r="A3678" s="325">
        <v>201718</v>
      </c>
      <c r="B3678" s="325" t="s">
        <v>144</v>
      </c>
      <c r="C3678" s="325" t="s">
        <v>123</v>
      </c>
      <c r="D3678" s="325" t="s">
        <v>38</v>
      </c>
      <c r="E3678" s="325" t="s">
        <v>138</v>
      </c>
      <c r="F3678" s="325" t="s">
        <v>23</v>
      </c>
      <c r="G3678" s="325">
        <v>850</v>
      </c>
      <c r="H3678" s="325" t="s">
        <v>318</v>
      </c>
      <c r="I3678" s="325" t="s">
        <v>6</v>
      </c>
      <c r="J3678" s="325" t="str">
        <f t="shared" si="114"/>
        <v>CharHampshireEthnicityAny other ethnic groupEthnicityAny other ethnic group</v>
      </c>
      <c r="K3678" s="325" t="s">
        <v>493</v>
      </c>
      <c r="L3678" s="325" t="s">
        <v>498</v>
      </c>
      <c r="M3678" s="325" t="str">
        <f t="shared" si="115"/>
        <v>EthnicityAny other ethnic group</v>
      </c>
      <c r="N3678" s="325" t="s">
        <v>460</v>
      </c>
      <c r="O3678" s="325" t="s">
        <v>460</v>
      </c>
      <c r="P3678" s="325">
        <v>5</v>
      </c>
      <c r="Q3678" s="325">
        <v>1</v>
      </c>
    </row>
    <row r="3679" spans="1:17" x14ac:dyDescent="0.25">
      <c r="A3679" s="325">
        <v>201718</v>
      </c>
      <c r="B3679" s="325" t="s">
        <v>144</v>
      </c>
      <c r="C3679" s="325" t="s">
        <v>123</v>
      </c>
      <c r="D3679" s="325" t="s">
        <v>38</v>
      </c>
      <c r="E3679" s="325" t="s">
        <v>138</v>
      </c>
      <c r="F3679" s="325" t="s">
        <v>23</v>
      </c>
      <c r="G3679" s="325">
        <v>850</v>
      </c>
      <c r="H3679" s="325" t="s">
        <v>318</v>
      </c>
      <c r="I3679" s="325" t="s">
        <v>6</v>
      </c>
      <c r="J3679" s="325" t="str">
        <f t="shared" si="114"/>
        <v>CharHampshireEthnicityRefused or not availableEthnicityRefused or not available</v>
      </c>
      <c r="K3679" s="325" t="s">
        <v>493</v>
      </c>
      <c r="L3679" s="325" t="s">
        <v>499</v>
      </c>
      <c r="M3679" s="325" t="str">
        <f t="shared" si="115"/>
        <v>EthnicityRefused or not available</v>
      </c>
      <c r="N3679" s="325" t="s">
        <v>460</v>
      </c>
      <c r="O3679" s="325" t="s">
        <v>460</v>
      </c>
      <c r="P3679" s="325">
        <v>20</v>
      </c>
      <c r="Q3679" s="325">
        <v>4</v>
      </c>
    </row>
    <row r="3680" spans="1:17" x14ac:dyDescent="0.25">
      <c r="A3680" s="325">
        <v>201718</v>
      </c>
      <c r="B3680" s="325" t="s">
        <v>144</v>
      </c>
      <c r="C3680" s="325" t="s">
        <v>123</v>
      </c>
      <c r="D3680" s="325" t="s">
        <v>38</v>
      </c>
      <c r="E3680" s="325" t="s">
        <v>138</v>
      </c>
      <c r="F3680" s="325" t="s">
        <v>23</v>
      </c>
      <c r="G3680" s="325">
        <v>921</v>
      </c>
      <c r="H3680" s="325" t="s">
        <v>319</v>
      </c>
      <c r="I3680" s="325" t="s">
        <v>1</v>
      </c>
      <c r="J3680" s="325" t="str">
        <f t="shared" si="114"/>
        <v>CharIsle of WightEthnicityWhiteEthnicityWhite</v>
      </c>
      <c r="K3680" s="325" t="s">
        <v>493</v>
      </c>
      <c r="L3680" s="325" t="s">
        <v>494</v>
      </c>
      <c r="M3680" s="325" t="str">
        <f t="shared" si="115"/>
        <v>EthnicityWhite</v>
      </c>
      <c r="N3680" s="325" t="s">
        <v>460</v>
      </c>
      <c r="O3680" s="325" t="s">
        <v>460</v>
      </c>
      <c r="P3680" s="325">
        <v>60</v>
      </c>
      <c r="Q3680" s="325">
        <v>80</v>
      </c>
    </row>
    <row r="3681" spans="1:17" x14ac:dyDescent="0.25">
      <c r="A3681" s="325">
        <v>201718</v>
      </c>
      <c r="B3681" s="325" t="s">
        <v>144</v>
      </c>
      <c r="C3681" s="325" t="s">
        <v>123</v>
      </c>
      <c r="D3681" s="325" t="s">
        <v>38</v>
      </c>
      <c r="E3681" s="325" t="s">
        <v>138</v>
      </c>
      <c r="F3681" s="325" t="s">
        <v>23</v>
      </c>
      <c r="G3681" s="325">
        <v>921</v>
      </c>
      <c r="H3681" s="325" t="s">
        <v>319</v>
      </c>
      <c r="I3681" s="325" t="s">
        <v>1</v>
      </c>
      <c r="J3681" s="325" t="str">
        <f t="shared" si="114"/>
        <v>CharIsle of WightEthnicityMixedEthnicityMixed</v>
      </c>
      <c r="K3681" s="325" t="s">
        <v>493</v>
      </c>
      <c r="L3681" s="325" t="s">
        <v>495</v>
      </c>
      <c r="M3681" s="325" t="str">
        <f t="shared" si="115"/>
        <v>EthnicityMixed</v>
      </c>
      <c r="N3681" s="325" t="s">
        <v>460</v>
      </c>
      <c r="O3681" s="325" t="s">
        <v>460</v>
      </c>
      <c r="P3681" s="325">
        <v>1</v>
      </c>
      <c r="Q3681" s="325">
        <v>1.3</v>
      </c>
    </row>
    <row r="3682" spans="1:17" x14ac:dyDescent="0.25">
      <c r="A3682" s="325">
        <v>201718</v>
      </c>
      <c r="B3682" s="325" t="s">
        <v>144</v>
      </c>
      <c r="C3682" s="325" t="s">
        <v>123</v>
      </c>
      <c r="D3682" s="325" t="s">
        <v>38</v>
      </c>
      <c r="E3682" s="325" t="s">
        <v>138</v>
      </c>
      <c r="F3682" s="325" t="s">
        <v>23</v>
      </c>
      <c r="G3682" s="325">
        <v>921</v>
      </c>
      <c r="H3682" s="325" t="s">
        <v>319</v>
      </c>
      <c r="I3682" s="325" t="s">
        <v>1</v>
      </c>
      <c r="J3682" s="325" t="str">
        <f t="shared" si="114"/>
        <v>CharIsle of WightEthnicityAsian or Asian BritishEthnicityAsian or Asian British</v>
      </c>
      <c r="K3682" s="325" t="s">
        <v>493</v>
      </c>
      <c r="L3682" s="325" t="s">
        <v>496</v>
      </c>
      <c r="M3682" s="325" t="str">
        <f t="shared" si="115"/>
        <v>EthnicityAsian or Asian British</v>
      </c>
      <c r="N3682" s="325" t="s">
        <v>460</v>
      </c>
      <c r="O3682" s="325" t="s">
        <v>460</v>
      </c>
      <c r="P3682" s="325">
        <v>0</v>
      </c>
      <c r="Q3682" s="325">
        <v>0</v>
      </c>
    </row>
    <row r="3683" spans="1:17" x14ac:dyDescent="0.25">
      <c r="A3683" s="325">
        <v>201718</v>
      </c>
      <c r="B3683" s="325" t="s">
        <v>144</v>
      </c>
      <c r="C3683" s="325" t="s">
        <v>123</v>
      </c>
      <c r="D3683" s="325" t="s">
        <v>38</v>
      </c>
      <c r="E3683" s="325" t="s">
        <v>138</v>
      </c>
      <c r="F3683" s="325" t="s">
        <v>23</v>
      </c>
      <c r="G3683" s="325">
        <v>921</v>
      </c>
      <c r="H3683" s="325" t="s">
        <v>319</v>
      </c>
      <c r="I3683" s="325" t="s">
        <v>1</v>
      </c>
      <c r="J3683" s="325" t="str">
        <f t="shared" si="114"/>
        <v>CharIsle of WightEthnicityBlack or Black BritishEthnicityBlack or Black British</v>
      </c>
      <c r="K3683" s="325" t="s">
        <v>493</v>
      </c>
      <c r="L3683" s="325" t="s">
        <v>497</v>
      </c>
      <c r="M3683" s="325" t="str">
        <f t="shared" si="115"/>
        <v>EthnicityBlack or Black British</v>
      </c>
      <c r="N3683" s="325" t="s">
        <v>460</v>
      </c>
      <c r="O3683" s="325" t="s">
        <v>460</v>
      </c>
      <c r="P3683" s="325">
        <v>1</v>
      </c>
      <c r="Q3683" s="325">
        <v>1.3</v>
      </c>
    </row>
    <row r="3684" spans="1:17" x14ac:dyDescent="0.25">
      <c r="A3684" s="325">
        <v>201718</v>
      </c>
      <c r="B3684" s="325" t="s">
        <v>144</v>
      </c>
      <c r="C3684" s="325" t="s">
        <v>123</v>
      </c>
      <c r="D3684" s="325" t="s">
        <v>38</v>
      </c>
      <c r="E3684" s="325" t="s">
        <v>138</v>
      </c>
      <c r="F3684" s="325" t="s">
        <v>23</v>
      </c>
      <c r="G3684" s="325">
        <v>921</v>
      </c>
      <c r="H3684" s="325" t="s">
        <v>319</v>
      </c>
      <c r="I3684" s="325" t="s">
        <v>1</v>
      </c>
      <c r="J3684" s="325" t="str">
        <f t="shared" si="114"/>
        <v>CharIsle of WightEthnicityAny other ethnic groupEthnicityAny other ethnic group</v>
      </c>
      <c r="K3684" s="325" t="s">
        <v>493</v>
      </c>
      <c r="L3684" s="325" t="s">
        <v>498</v>
      </c>
      <c r="M3684" s="325" t="str">
        <f t="shared" si="115"/>
        <v>EthnicityAny other ethnic group</v>
      </c>
      <c r="N3684" s="325" t="s">
        <v>460</v>
      </c>
      <c r="O3684" s="325" t="s">
        <v>460</v>
      </c>
      <c r="P3684" s="325">
        <v>0</v>
      </c>
      <c r="Q3684" s="325">
        <v>0</v>
      </c>
    </row>
    <row r="3685" spans="1:17" x14ac:dyDescent="0.25">
      <c r="A3685" s="325">
        <v>201718</v>
      </c>
      <c r="B3685" s="325" t="s">
        <v>144</v>
      </c>
      <c r="C3685" s="325" t="s">
        <v>123</v>
      </c>
      <c r="D3685" s="325" t="s">
        <v>38</v>
      </c>
      <c r="E3685" s="325" t="s">
        <v>138</v>
      </c>
      <c r="F3685" s="325" t="s">
        <v>23</v>
      </c>
      <c r="G3685" s="325">
        <v>921</v>
      </c>
      <c r="H3685" s="325" t="s">
        <v>319</v>
      </c>
      <c r="I3685" s="325" t="s">
        <v>1</v>
      </c>
      <c r="J3685" s="325" t="str">
        <f t="shared" si="114"/>
        <v>CharIsle of WightEthnicityRefused or not availableEthnicityRefused or not available</v>
      </c>
      <c r="K3685" s="325" t="s">
        <v>493</v>
      </c>
      <c r="L3685" s="325" t="s">
        <v>499</v>
      </c>
      <c r="M3685" s="325" t="str">
        <f t="shared" si="115"/>
        <v>EthnicityRefused or not available</v>
      </c>
      <c r="N3685" s="325" t="s">
        <v>460</v>
      </c>
      <c r="O3685" s="325" t="s">
        <v>460</v>
      </c>
      <c r="P3685" s="325">
        <v>13</v>
      </c>
      <c r="Q3685" s="325">
        <v>17.3</v>
      </c>
    </row>
    <row r="3686" spans="1:17" x14ac:dyDescent="0.25">
      <c r="A3686" s="325">
        <v>201718</v>
      </c>
      <c r="B3686" s="325" t="s">
        <v>144</v>
      </c>
      <c r="C3686" s="325" t="s">
        <v>123</v>
      </c>
      <c r="D3686" s="325" t="s">
        <v>38</v>
      </c>
      <c r="E3686" s="325" t="s">
        <v>138</v>
      </c>
      <c r="F3686" s="325" t="s">
        <v>23</v>
      </c>
      <c r="G3686" s="325">
        <v>886</v>
      </c>
      <c r="H3686" s="325" t="s">
        <v>320</v>
      </c>
      <c r="I3686" s="325" t="s">
        <v>9</v>
      </c>
      <c r="J3686" s="325" t="str">
        <f t="shared" si="114"/>
        <v>CharKentEthnicityWhiteEthnicityWhite</v>
      </c>
      <c r="K3686" s="325" t="s">
        <v>493</v>
      </c>
      <c r="L3686" s="325" t="s">
        <v>494</v>
      </c>
      <c r="M3686" s="325" t="str">
        <f t="shared" si="115"/>
        <v>EthnicityWhite</v>
      </c>
      <c r="N3686" s="325" t="s">
        <v>460</v>
      </c>
      <c r="O3686" s="325" t="s">
        <v>460</v>
      </c>
      <c r="P3686" s="325">
        <v>578</v>
      </c>
      <c r="Q3686" s="325">
        <v>76.7</v>
      </c>
    </row>
    <row r="3687" spans="1:17" x14ac:dyDescent="0.25">
      <c r="A3687" s="325">
        <v>201718</v>
      </c>
      <c r="B3687" s="325" t="s">
        <v>144</v>
      </c>
      <c r="C3687" s="325" t="s">
        <v>123</v>
      </c>
      <c r="D3687" s="325" t="s">
        <v>38</v>
      </c>
      <c r="E3687" s="325" t="s">
        <v>138</v>
      </c>
      <c r="F3687" s="325" t="s">
        <v>23</v>
      </c>
      <c r="G3687" s="325">
        <v>886</v>
      </c>
      <c r="H3687" s="325" t="s">
        <v>320</v>
      </c>
      <c r="I3687" s="325" t="s">
        <v>9</v>
      </c>
      <c r="J3687" s="325" t="str">
        <f t="shared" si="114"/>
        <v>CharKentEthnicityMixedEthnicityMixed</v>
      </c>
      <c r="K3687" s="325" t="s">
        <v>493</v>
      </c>
      <c r="L3687" s="325" t="s">
        <v>495</v>
      </c>
      <c r="M3687" s="325" t="str">
        <f t="shared" si="115"/>
        <v>EthnicityMixed</v>
      </c>
      <c r="N3687" s="325" t="s">
        <v>460</v>
      </c>
      <c r="O3687" s="325" t="s">
        <v>460</v>
      </c>
      <c r="P3687" s="325">
        <v>17</v>
      </c>
      <c r="Q3687" s="325">
        <v>2.2999999999999998</v>
      </c>
    </row>
    <row r="3688" spans="1:17" x14ac:dyDescent="0.25">
      <c r="A3688" s="325">
        <v>201718</v>
      </c>
      <c r="B3688" s="325" t="s">
        <v>144</v>
      </c>
      <c r="C3688" s="325" t="s">
        <v>123</v>
      </c>
      <c r="D3688" s="325" t="s">
        <v>38</v>
      </c>
      <c r="E3688" s="325" t="s">
        <v>138</v>
      </c>
      <c r="F3688" s="325" t="s">
        <v>23</v>
      </c>
      <c r="G3688" s="325">
        <v>886</v>
      </c>
      <c r="H3688" s="325" t="s">
        <v>320</v>
      </c>
      <c r="I3688" s="325" t="s">
        <v>9</v>
      </c>
      <c r="J3688" s="325" t="str">
        <f t="shared" si="114"/>
        <v>CharKentEthnicityAsian or Asian BritishEthnicityAsian or Asian British</v>
      </c>
      <c r="K3688" s="325" t="s">
        <v>493</v>
      </c>
      <c r="L3688" s="325" t="s">
        <v>496</v>
      </c>
      <c r="M3688" s="325" t="str">
        <f t="shared" si="115"/>
        <v>EthnicityAsian or Asian British</v>
      </c>
      <c r="N3688" s="325" t="s">
        <v>460</v>
      </c>
      <c r="O3688" s="325" t="s">
        <v>460</v>
      </c>
      <c r="P3688" s="325">
        <v>14</v>
      </c>
      <c r="Q3688" s="325">
        <v>1.9</v>
      </c>
    </row>
    <row r="3689" spans="1:17" x14ac:dyDescent="0.25">
      <c r="A3689" s="325">
        <v>201718</v>
      </c>
      <c r="B3689" s="325" t="s">
        <v>144</v>
      </c>
      <c r="C3689" s="325" t="s">
        <v>123</v>
      </c>
      <c r="D3689" s="325" t="s">
        <v>38</v>
      </c>
      <c r="E3689" s="325" t="s">
        <v>138</v>
      </c>
      <c r="F3689" s="325" t="s">
        <v>23</v>
      </c>
      <c r="G3689" s="325">
        <v>886</v>
      </c>
      <c r="H3689" s="325" t="s">
        <v>320</v>
      </c>
      <c r="I3689" s="325" t="s">
        <v>9</v>
      </c>
      <c r="J3689" s="325" t="str">
        <f t="shared" si="114"/>
        <v>CharKentEthnicityBlack or Black BritishEthnicityBlack or Black British</v>
      </c>
      <c r="K3689" s="325" t="s">
        <v>493</v>
      </c>
      <c r="L3689" s="325" t="s">
        <v>497</v>
      </c>
      <c r="M3689" s="325" t="str">
        <f t="shared" si="115"/>
        <v>EthnicityBlack or Black British</v>
      </c>
      <c r="N3689" s="325" t="s">
        <v>460</v>
      </c>
      <c r="O3689" s="325" t="s">
        <v>460</v>
      </c>
      <c r="P3689" s="325">
        <v>64</v>
      </c>
      <c r="Q3689" s="325">
        <v>8.5</v>
      </c>
    </row>
    <row r="3690" spans="1:17" x14ac:dyDescent="0.25">
      <c r="A3690" s="325">
        <v>201718</v>
      </c>
      <c r="B3690" s="325" t="s">
        <v>144</v>
      </c>
      <c r="C3690" s="325" t="s">
        <v>123</v>
      </c>
      <c r="D3690" s="325" t="s">
        <v>38</v>
      </c>
      <c r="E3690" s="325" t="s">
        <v>138</v>
      </c>
      <c r="F3690" s="325" t="s">
        <v>23</v>
      </c>
      <c r="G3690" s="325">
        <v>886</v>
      </c>
      <c r="H3690" s="325" t="s">
        <v>320</v>
      </c>
      <c r="I3690" s="325" t="s">
        <v>9</v>
      </c>
      <c r="J3690" s="325" t="str">
        <f t="shared" si="114"/>
        <v>CharKentEthnicityAny other ethnic groupEthnicityAny other ethnic group</v>
      </c>
      <c r="K3690" s="325" t="s">
        <v>493</v>
      </c>
      <c r="L3690" s="325" t="s">
        <v>498</v>
      </c>
      <c r="M3690" s="325" t="str">
        <f t="shared" si="115"/>
        <v>EthnicityAny other ethnic group</v>
      </c>
      <c r="N3690" s="325" t="s">
        <v>460</v>
      </c>
      <c r="O3690" s="325" t="s">
        <v>460</v>
      </c>
      <c r="P3690" s="325">
        <v>12</v>
      </c>
      <c r="Q3690" s="325">
        <v>1.6</v>
      </c>
    </row>
    <row r="3691" spans="1:17" x14ac:dyDescent="0.25">
      <c r="A3691" s="325">
        <v>201718</v>
      </c>
      <c r="B3691" s="325" t="s">
        <v>144</v>
      </c>
      <c r="C3691" s="325" t="s">
        <v>123</v>
      </c>
      <c r="D3691" s="325" t="s">
        <v>38</v>
      </c>
      <c r="E3691" s="325" t="s">
        <v>138</v>
      </c>
      <c r="F3691" s="325" t="s">
        <v>23</v>
      </c>
      <c r="G3691" s="325">
        <v>886</v>
      </c>
      <c r="H3691" s="325" t="s">
        <v>320</v>
      </c>
      <c r="I3691" s="325" t="s">
        <v>9</v>
      </c>
      <c r="J3691" s="325" t="str">
        <f t="shared" si="114"/>
        <v>CharKentEthnicityRefused or not availableEthnicityRefused or not available</v>
      </c>
      <c r="K3691" s="325" t="s">
        <v>493</v>
      </c>
      <c r="L3691" s="325" t="s">
        <v>499</v>
      </c>
      <c r="M3691" s="325" t="str">
        <f t="shared" si="115"/>
        <v>EthnicityRefused or not available</v>
      </c>
      <c r="N3691" s="325" t="s">
        <v>460</v>
      </c>
      <c r="O3691" s="325" t="s">
        <v>460</v>
      </c>
      <c r="P3691" s="325">
        <v>69</v>
      </c>
      <c r="Q3691" s="325">
        <v>9.1999999999999993</v>
      </c>
    </row>
    <row r="3692" spans="1:17" x14ac:dyDescent="0.25">
      <c r="A3692" s="325">
        <v>201718</v>
      </c>
      <c r="B3692" s="325" t="s">
        <v>144</v>
      </c>
      <c r="C3692" s="325" t="s">
        <v>123</v>
      </c>
      <c r="D3692" s="325" t="s">
        <v>38</v>
      </c>
      <c r="E3692" s="325" t="s">
        <v>138</v>
      </c>
      <c r="F3692" s="325" t="s">
        <v>23</v>
      </c>
      <c r="G3692" s="325">
        <v>887</v>
      </c>
      <c r="H3692" s="325" t="s">
        <v>321</v>
      </c>
      <c r="I3692" s="325" t="s">
        <v>2</v>
      </c>
      <c r="J3692" s="325" t="str">
        <f t="shared" si="114"/>
        <v>CharMedwayEthnicityWhiteEthnicityWhite</v>
      </c>
      <c r="K3692" s="325" t="s">
        <v>493</v>
      </c>
      <c r="L3692" s="325" t="s">
        <v>494</v>
      </c>
      <c r="M3692" s="325" t="str">
        <f t="shared" si="115"/>
        <v>EthnicityWhite</v>
      </c>
      <c r="N3692" s="325" t="s">
        <v>460</v>
      </c>
      <c r="O3692" s="325" t="s">
        <v>460</v>
      </c>
      <c r="P3692" s="325">
        <v>94</v>
      </c>
      <c r="Q3692" s="325">
        <v>69.099999999999994</v>
      </c>
    </row>
    <row r="3693" spans="1:17" x14ac:dyDescent="0.25">
      <c r="A3693" s="325">
        <v>201718</v>
      </c>
      <c r="B3693" s="325" t="s">
        <v>144</v>
      </c>
      <c r="C3693" s="325" t="s">
        <v>123</v>
      </c>
      <c r="D3693" s="325" t="s">
        <v>38</v>
      </c>
      <c r="E3693" s="325" t="s">
        <v>138</v>
      </c>
      <c r="F3693" s="325" t="s">
        <v>23</v>
      </c>
      <c r="G3693" s="325">
        <v>887</v>
      </c>
      <c r="H3693" s="325" t="s">
        <v>321</v>
      </c>
      <c r="I3693" s="325" t="s">
        <v>2</v>
      </c>
      <c r="J3693" s="325" t="str">
        <f t="shared" si="114"/>
        <v>CharMedwayEthnicityMixedEthnicityMixed</v>
      </c>
      <c r="K3693" s="325" t="s">
        <v>493</v>
      </c>
      <c r="L3693" s="325" t="s">
        <v>495</v>
      </c>
      <c r="M3693" s="325" t="str">
        <f t="shared" si="115"/>
        <v>EthnicityMixed</v>
      </c>
      <c r="N3693" s="325" t="s">
        <v>460</v>
      </c>
      <c r="O3693" s="325" t="s">
        <v>460</v>
      </c>
      <c r="P3693" s="325">
        <v>4</v>
      </c>
      <c r="Q3693" s="325">
        <v>2.9</v>
      </c>
    </row>
    <row r="3694" spans="1:17" x14ac:dyDescent="0.25">
      <c r="A3694" s="325">
        <v>201718</v>
      </c>
      <c r="B3694" s="325" t="s">
        <v>144</v>
      </c>
      <c r="C3694" s="325" t="s">
        <v>123</v>
      </c>
      <c r="D3694" s="325" t="s">
        <v>38</v>
      </c>
      <c r="E3694" s="325" t="s">
        <v>138</v>
      </c>
      <c r="F3694" s="325" t="s">
        <v>23</v>
      </c>
      <c r="G3694" s="325">
        <v>887</v>
      </c>
      <c r="H3694" s="325" t="s">
        <v>321</v>
      </c>
      <c r="I3694" s="325" t="s">
        <v>2</v>
      </c>
      <c r="J3694" s="325" t="str">
        <f t="shared" si="114"/>
        <v>CharMedwayEthnicityAsian or Asian BritishEthnicityAsian or Asian British</v>
      </c>
      <c r="K3694" s="325" t="s">
        <v>493</v>
      </c>
      <c r="L3694" s="325" t="s">
        <v>496</v>
      </c>
      <c r="M3694" s="325" t="str">
        <f t="shared" si="115"/>
        <v>EthnicityAsian or Asian British</v>
      </c>
      <c r="N3694" s="325" t="s">
        <v>460</v>
      </c>
      <c r="O3694" s="325" t="s">
        <v>460</v>
      </c>
      <c r="P3694" s="325">
        <v>10</v>
      </c>
      <c r="Q3694" s="325">
        <v>7.4</v>
      </c>
    </row>
    <row r="3695" spans="1:17" x14ac:dyDescent="0.25">
      <c r="A3695" s="325">
        <v>201718</v>
      </c>
      <c r="B3695" s="325" t="s">
        <v>144</v>
      </c>
      <c r="C3695" s="325" t="s">
        <v>123</v>
      </c>
      <c r="D3695" s="325" t="s">
        <v>38</v>
      </c>
      <c r="E3695" s="325" t="s">
        <v>138</v>
      </c>
      <c r="F3695" s="325" t="s">
        <v>23</v>
      </c>
      <c r="G3695" s="325">
        <v>887</v>
      </c>
      <c r="H3695" s="325" t="s">
        <v>321</v>
      </c>
      <c r="I3695" s="325" t="s">
        <v>2</v>
      </c>
      <c r="J3695" s="325" t="str">
        <f t="shared" si="114"/>
        <v>CharMedwayEthnicityBlack or Black BritishEthnicityBlack or Black British</v>
      </c>
      <c r="K3695" s="325" t="s">
        <v>493</v>
      </c>
      <c r="L3695" s="325" t="s">
        <v>497</v>
      </c>
      <c r="M3695" s="325" t="str">
        <f t="shared" si="115"/>
        <v>EthnicityBlack or Black British</v>
      </c>
      <c r="N3695" s="325" t="s">
        <v>460</v>
      </c>
      <c r="O3695" s="325" t="s">
        <v>460</v>
      </c>
      <c r="P3695" s="325">
        <v>22</v>
      </c>
      <c r="Q3695" s="325">
        <v>16.2</v>
      </c>
    </row>
    <row r="3696" spans="1:17" x14ac:dyDescent="0.25">
      <c r="A3696" s="325">
        <v>201718</v>
      </c>
      <c r="B3696" s="325" t="s">
        <v>144</v>
      </c>
      <c r="C3696" s="325" t="s">
        <v>123</v>
      </c>
      <c r="D3696" s="325" t="s">
        <v>38</v>
      </c>
      <c r="E3696" s="325" t="s">
        <v>138</v>
      </c>
      <c r="F3696" s="325" t="s">
        <v>23</v>
      </c>
      <c r="G3696" s="325">
        <v>887</v>
      </c>
      <c r="H3696" s="325" t="s">
        <v>321</v>
      </c>
      <c r="I3696" s="325" t="s">
        <v>2</v>
      </c>
      <c r="J3696" s="325" t="str">
        <f t="shared" si="114"/>
        <v>CharMedwayEthnicityAny other ethnic groupEthnicityAny other ethnic group</v>
      </c>
      <c r="K3696" s="325" t="s">
        <v>493</v>
      </c>
      <c r="L3696" s="325" t="s">
        <v>498</v>
      </c>
      <c r="M3696" s="325" t="str">
        <f t="shared" si="115"/>
        <v>EthnicityAny other ethnic group</v>
      </c>
      <c r="N3696" s="325" t="s">
        <v>460</v>
      </c>
      <c r="O3696" s="325" t="s">
        <v>460</v>
      </c>
      <c r="P3696" s="325">
        <v>0</v>
      </c>
      <c r="Q3696" s="325">
        <v>0</v>
      </c>
    </row>
    <row r="3697" spans="1:17" x14ac:dyDescent="0.25">
      <c r="A3697" s="325">
        <v>201718</v>
      </c>
      <c r="B3697" s="325" t="s">
        <v>144</v>
      </c>
      <c r="C3697" s="325" t="s">
        <v>123</v>
      </c>
      <c r="D3697" s="325" t="s">
        <v>38</v>
      </c>
      <c r="E3697" s="325" t="s">
        <v>138</v>
      </c>
      <c r="F3697" s="325" t="s">
        <v>23</v>
      </c>
      <c r="G3697" s="325">
        <v>887</v>
      </c>
      <c r="H3697" s="325" t="s">
        <v>321</v>
      </c>
      <c r="I3697" s="325" t="s">
        <v>2</v>
      </c>
      <c r="J3697" s="325" t="str">
        <f t="shared" si="114"/>
        <v>CharMedwayEthnicityRefused or not availableEthnicityRefused or not available</v>
      </c>
      <c r="K3697" s="325" t="s">
        <v>493</v>
      </c>
      <c r="L3697" s="325" t="s">
        <v>499</v>
      </c>
      <c r="M3697" s="325" t="str">
        <f t="shared" si="115"/>
        <v>EthnicityRefused or not available</v>
      </c>
      <c r="N3697" s="325" t="s">
        <v>460</v>
      </c>
      <c r="O3697" s="325" t="s">
        <v>460</v>
      </c>
      <c r="P3697" s="325">
        <v>6</v>
      </c>
      <c r="Q3697" s="325">
        <v>4.4000000000000004</v>
      </c>
    </row>
    <row r="3698" spans="1:17" x14ac:dyDescent="0.25">
      <c r="A3698" s="325">
        <v>201718</v>
      </c>
      <c r="B3698" s="325" t="s">
        <v>144</v>
      </c>
      <c r="C3698" s="325" t="s">
        <v>123</v>
      </c>
      <c r="D3698" s="325" t="s">
        <v>38</v>
      </c>
      <c r="E3698" s="325" t="s">
        <v>138</v>
      </c>
      <c r="F3698" s="325" t="s">
        <v>23</v>
      </c>
      <c r="G3698" s="325">
        <v>826</v>
      </c>
      <c r="H3698" s="325" t="s">
        <v>322</v>
      </c>
      <c r="I3698" s="325" t="s">
        <v>10</v>
      </c>
      <c r="J3698" s="325" t="str">
        <f t="shared" si="114"/>
        <v>CharMilton KeynesEthnicityWhiteEthnicityWhite</v>
      </c>
      <c r="K3698" s="325" t="s">
        <v>493</v>
      </c>
      <c r="L3698" s="325" t="s">
        <v>494</v>
      </c>
      <c r="M3698" s="325" t="str">
        <f t="shared" si="115"/>
        <v>EthnicityWhite</v>
      </c>
      <c r="N3698" s="325" t="s">
        <v>460</v>
      </c>
      <c r="O3698" s="325" t="s">
        <v>460</v>
      </c>
      <c r="P3698" s="325">
        <v>100</v>
      </c>
      <c r="Q3698" s="325">
        <v>66.7</v>
      </c>
    </row>
    <row r="3699" spans="1:17" x14ac:dyDescent="0.25">
      <c r="A3699" s="325">
        <v>201718</v>
      </c>
      <c r="B3699" s="325" t="s">
        <v>144</v>
      </c>
      <c r="C3699" s="325" t="s">
        <v>123</v>
      </c>
      <c r="D3699" s="325" t="s">
        <v>38</v>
      </c>
      <c r="E3699" s="325" t="s">
        <v>138</v>
      </c>
      <c r="F3699" s="325" t="s">
        <v>23</v>
      </c>
      <c r="G3699" s="325">
        <v>826</v>
      </c>
      <c r="H3699" s="325" t="s">
        <v>322</v>
      </c>
      <c r="I3699" s="325" t="s">
        <v>10</v>
      </c>
      <c r="J3699" s="325" t="str">
        <f t="shared" si="114"/>
        <v>CharMilton KeynesEthnicityMixedEthnicityMixed</v>
      </c>
      <c r="K3699" s="325" t="s">
        <v>493</v>
      </c>
      <c r="L3699" s="325" t="s">
        <v>495</v>
      </c>
      <c r="M3699" s="325" t="str">
        <f t="shared" si="115"/>
        <v>EthnicityMixed</v>
      </c>
      <c r="N3699" s="325" t="s">
        <v>460</v>
      </c>
      <c r="O3699" s="325" t="s">
        <v>460</v>
      </c>
      <c r="P3699" s="325">
        <v>7</v>
      </c>
      <c r="Q3699" s="325">
        <v>4.7</v>
      </c>
    </row>
    <row r="3700" spans="1:17" x14ac:dyDescent="0.25">
      <c r="A3700" s="325">
        <v>201718</v>
      </c>
      <c r="B3700" s="325" t="s">
        <v>144</v>
      </c>
      <c r="C3700" s="325" t="s">
        <v>123</v>
      </c>
      <c r="D3700" s="325" t="s">
        <v>38</v>
      </c>
      <c r="E3700" s="325" t="s">
        <v>138</v>
      </c>
      <c r="F3700" s="325" t="s">
        <v>23</v>
      </c>
      <c r="G3700" s="325">
        <v>826</v>
      </c>
      <c r="H3700" s="325" t="s">
        <v>322</v>
      </c>
      <c r="I3700" s="325" t="s">
        <v>10</v>
      </c>
      <c r="J3700" s="325" t="str">
        <f t="shared" si="114"/>
        <v>CharMilton KeynesEthnicityAsian or Asian BritishEthnicityAsian or Asian British</v>
      </c>
      <c r="K3700" s="325" t="s">
        <v>493</v>
      </c>
      <c r="L3700" s="325" t="s">
        <v>496</v>
      </c>
      <c r="M3700" s="325" t="str">
        <f t="shared" si="115"/>
        <v>EthnicityAsian or Asian British</v>
      </c>
      <c r="N3700" s="325" t="s">
        <v>460</v>
      </c>
      <c r="O3700" s="325" t="s">
        <v>460</v>
      </c>
      <c r="P3700" s="325">
        <v>3</v>
      </c>
      <c r="Q3700" s="325">
        <v>2</v>
      </c>
    </row>
    <row r="3701" spans="1:17" x14ac:dyDescent="0.25">
      <c r="A3701" s="325">
        <v>201718</v>
      </c>
      <c r="B3701" s="325" t="s">
        <v>144</v>
      </c>
      <c r="C3701" s="325" t="s">
        <v>123</v>
      </c>
      <c r="D3701" s="325" t="s">
        <v>38</v>
      </c>
      <c r="E3701" s="325" t="s">
        <v>138</v>
      </c>
      <c r="F3701" s="325" t="s">
        <v>23</v>
      </c>
      <c r="G3701" s="325">
        <v>826</v>
      </c>
      <c r="H3701" s="325" t="s">
        <v>322</v>
      </c>
      <c r="I3701" s="325" t="s">
        <v>10</v>
      </c>
      <c r="J3701" s="325" t="str">
        <f t="shared" si="114"/>
        <v>CharMilton KeynesEthnicityBlack or Black BritishEthnicityBlack or Black British</v>
      </c>
      <c r="K3701" s="325" t="s">
        <v>493</v>
      </c>
      <c r="L3701" s="325" t="s">
        <v>497</v>
      </c>
      <c r="M3701" s="325" t="str">
        <f t="shared" si="115"/>
        <v>EthnicityBlack or Black British</v>
      </c>
      <c r="N3701" s="325" t="s">
        <v>460</v>
      </c>
      <c r="O3701" s="325" t="s">
        <v>460</v>
      </c>
      <c r="P3701" s="325">
        <v>10</v>
      </c>
      <c r="Q3701" s="325">
        <v>6.7</v>
      </c>
    </row>
    <row r="3702" spans="1:17" x14ac:dyDescent="0.25">
      <c r="A3702" s="325">
        <v>201718</v>
      </c>
      <c r="B3702" s="325" t="s">
        <v>144</v>
      </c>
      <c r="C3702" s="325" t="s">
        <v>123</v>
      </c>
      <c r="D3702" s="325" t="s">
        <v>38</v>
      </c>
      <c r="E3702" s="325" t="s">
        <v>138</v>
      </c>
      <c r="F3702" s="325" t="s">
        <v>23</v>
      </c>
      <c r="G3702" s="325">
        <v>826</v>
      </c>
      <c r="H3702" s="325" t="s">
        <v>322</v>
      </c>
      <c r="I3702" s="325" t="s">
        <v>10</v>
      </c>
      <c r="J3702" s="325" t="str">
        <f t="shared" si="114"/>
        <v>CharMilton KeynesEthnicityAny other ethnic groupEthnicityAny other ethnic group</v>
      </c>
      <c r="K3702" s="325" t="s">
        <v>493</v>
      </c>
      <c r="L3702" s="325" t="s">
        <v>498</v>
      </c>
      <c r="M3702" s="325" t="str">
        <f t="shared" si="115"/>
        <v>EthnicityAny other ethnic group</v>
      </c>
      <c r="N3702" s="325" t="s">
        <v>460</v>
      </c>
      <c r="O3702" s="325" t="s">
        <v>460</v>
      </c>
      <c r="P3702" s="325">
        <v>0</v>
      </c>
      <c r="Q3702" s="325">
        <v>0</v>
      </c>
    </row>
    <row r="3703" spans="1:17" x14ac:dyDescent="0.25">
      <c r="A3703" s="325">
        <v>201718</v>
      </c>
      <c r="B3703" s="325" t="s">
        <v>144</v>
      </c>
      <c r="C3703" s="325" t="s">
        <v>123</v>
      </c>
      <c r="D3703" s="325" t="s">
        <v>38</v>
      </c>
      <c r="E3703" s="325" t="s">
        <v>138</v>
      </c>
      <c r="F3703" s="325" t="s">
        <v>23</v>
      </c>
      <c r="G3703" s="325">
        <v>826</v>
      </c>
      <c r="H3703" s="325" t="s">
        <v>322</v>
      </c>
      <c r="I3703" s="325" t="s">
        <v>10</v>
      </c>
      <c r="J3703" s="325" t="str">
        <f t="shared" si="114"/>
        <v>CharMilton KeynesEthnicityRefused or not availableEthnicityRefused or not available</v>
      </c>
      <c r="K3703" s="325" t="s">
        <v>493</v>
      </c>
      <c r="L3703" s="325" t="s">
        <v>499</v>
      </c>
      <c r="M3703" s="325" t="str">
        <f t="shared" si="115"/>
        <v>EthnicityRefused or not available</v>
      </c>
      <c r="N3703" s="325" t="s">
        <v>460</v>
      </c>
      <c r="O3703" s="325" t="s">
        <v>460</v>
      </c>
      <c r="P3703" s="325">
        <v>30</v>
      </c>
      <c r="Q3703" s="325">
        <v>20</v>
      </c>
    </row>
    <row r="3704" spans="1:17" x14ac:dyDescent="0.25">
      <c r="A3704" s="325">
        <v>201718</v>
      </c>
      <c r="B3704" s="325" t="s">
        <v>144</v>
      </c>
      <c r="C3704" s="325" t="s">
        <v>123</v>
      </c>
      <c r="D3704" s="325" t="s">
        <v>38</v>
      </c>
      <c r="E3704" s="325" t="s">
        <v>138</v>
      </c>
      <c r="F3704" s="325" t="s">
        <v>23</v>
      </c>
      <c r="G3704" s="325">
        <v>931</v>
      </c>
      <c r="H3704" s="325" t="s">
        <v>323</v>
      </c>
      <c r="I3704" s="325" t="s">
        <v>11</v>
      </c>
      <c r="J3704" s="325" t="str">
        <f t="shared" si="114"/>
        <v>CharOxfordshireEthnicityWhiteEthnicityWhite</v>
      </c>
      <c r="K3704" s="325" t="s">
        <v>493</v>
      </c>
      <c r="L3704" s="325" t="s">
        <v>494</v>
      </c>
      <c r="M3704" s="325" t="str">
        <f t="shared" si="115"/>
        <v>EthnicityWhite</v>
      </c>
      <c r="N3704" s="325" t="s">
        <v>460</v>
      </c>
      <c r="O3704" s="325" t="s">
        <v>460</v>
      </c>
      <c r="P3704" s="325">
        <v>326</v>
      </c>
      <c r="Q3704" s="325">
        <v>78.599999999999994</v>
      </c>
    </row>
    <row r="3705" spans="1:17" x14ac:dyDescent="0.25">
      <c r="A3705" s="325">
        <v>201718</v>
      </c>
      <c r="B3705" s="325" t="s">
        <v>144</v>
      </c>
      <c r="C3705" s="325" t="s">
        <v>123</v>
      </c>
      <c r="D3705" s="325" t="s">
        <v>38</v>
      </c>
      <c r="E3705" s="325" t="s">
        <v>138</v>
      </c>
      <c r="F3705" s="325" t="s">
        <v>23</v>
      </c>
      <c r="G3705" s="325">
        <v>931</v>
      </c>
      <c r="H3705" s="325" t="s">
        <v>323</v>
      </c>
      <c r="I3705" s="325" t="s">
        <v>11</v>
      </c>
      <c r="J3705" s="325" t="str">
        <f t="shared" si="114"/>
        <v>CharOxfordshireEthnicityMixedEthnicityMixed</v>
      </c>
      <c r="K3705" s="325" t="s">
        <v>493</v>
      </c>
      <c r="L3705" s="325" t="s">
        <v>495</v>
      </c>
      <c r="M3705" s="325" t="str">
        <f t="shared" si="115"/>
        <v>EthnicityMixed</v>
      </c>
      <c r="N3705" s="325" t="s">
        <v>460</v>
      </c>
      <c r="O3705" s="325" t="s">
        <v>460</v>
      </c>
      <c r="P3705" s="325">
        <v>13</v>
      </c>
      <c r="Q3705" s="325">
        <v>3.1</v>
      </c>
    </row>
    <row r="3706" spans="1:17" x14ac:dyDescent="0.25">
      <c r="A3706" s="325">
        <v>201718</v>
      </c>
      <c r="B3706" s="325" t="s">
        <v>144</v>
      </c>
      <c r="C3706" s="325" t="s">
        <v>123</v>
      </c>
      <c r="D3706" s="325" t="s">
        <v>38</v>
      </c>
      <c r="E3706" s="325" t="s">
        <v>138</v>
      </c>
      <c r="F3706" s="325" t="s">
        <v>23</v>
      </c>
      <c r="G3706" s="325">
        <v>931</v>
      </c>
      <c r="H3706" s="325" t="s">
        <v>323</v>
      </c>
      <c r="I3706" s="325" t="s">
        <v>11</v>
      </c>
      <c r="J3706" s="325" t="str">
        <f t="shared" si="114"/>
        <v>CharOxfordshireEthnicityAsian or Asian BritishEthnicityAsian or Asian British</v>
      </c>
      <c r="K3706" s="325" t="s">
        <v>493</v>
      </c>
      <c r="L3706" s="325" t="s">
        <v>496</v>
      </c>
      <c r="M3706" s="325" t="str">
        <f t="shared" si="115"/>
        <v>EthnicityAsian or Asian British</v>
      </c>
      <c r="N3706" s="325" t="s">
        <v>460</v>
      </c>
      <c r="O3706" s="325" t="s">
        <v>460</v>
      </c>
      <c r="P3706" s="325">
        <v>7</v>
      </c>
      <c r="Q3706" s="325">
        <v>1.7</v>
      </c>
    </row>
    <row r="3707" spans="1:17" x14ac:dyDescent="0.25">
      <c r="A3707" s="325">
        <v>201718</v>
      </c>
      <c r="B3707" s="325" t="s">
        <v>144</v>
      </c>
      <c r="C3707" s="325" t="s">
        <v>123</v>
      </c>
      <c r="D3707" s="325" t="s">
        <v>38</v>
      </c>
      <c r="E3707" s="325" t="s">
        <v>138</v>
      </c>
      <c r="F3707" s="325" t="s">
        <v>23</v>
      </c>
      <c r="G3707" s="325">
        <v>931</v>
      </c>
      <c r="H3707" s="325" t="s">
        <v>323</v>
      </c>
      <c r="I3707" s="325" t="s">
        <v>11</v>
      </c>
      <c r="J3707" s="325" t="str">
        <f t="shared" si="114"/>
        <v>CharOxfordshireEthnicityBlack or Black BritishEthnicityBlack or Black British</v>
      </c>
      <c r="K3707" s="325" t="s">
        <v>493</v>
      </c>
      <c r="L3707" s="325" t="s">
        <v>497</v>
      </c>
      <c r="M3707" s="325" t="str">
        <f t="shared" si="115"/>
        <v>EthnicityBlack or Black British</v>
      </c>
      <c r="N3707" s="325" t="s">
        <v>460</v>
      </c>
      <c r="O3707" s="325" t="s">
        <v>460</v>
      </c>
      <c r="P3707" s="325">
        <v>30</v>
      </c>
      <c r="Q3707" s="325">
        <v>7.2</v>
      </c>
    </row>
    <row r="3708" spans="1:17" x14ac:dyDescent="0.25">
      <c r="A3708" s="325">
        <v>201718</v>
      </c>
      <c r="B3708" s="325" t="s">
        <v>144</v>
      </c>
      <c r="C3708" s="325" t="s">
        <v>123</v>
      </c>
      <c r="D3708" s="325" t="s">
        <v>38</v>
      </c>
      <c r="E3708" s="325" t="s">
        <v>138</v>
      </c>
      <c r="F3708" s="325" t="s">
        <v>23</v>
      </c>
      <c r="G3708" s="325">
        <v>931</v>
      </c>
      <c r="H3708" s="325" t="s">
        <v>323</v>
      </c>
      <c r="I3708" s="325" t="s">
        <v>11</v>
      </c>
      <c r="J3708" s="325" t="str">
        <f t="shared" si="114"/>
        <v>CharOxfordshireEthnicityAny other ethnic groupEthnicityAny other ethnic group</v>
      </c>
      <c r="K3708" s="325" t="s">
        <v>493</v>
      </c>
      <c r="L3708" s="325" t="s">
        <v>498</v>
      </c>
      <c r="M3708" s="325" t="str">
        <f t="shared" si="115"/>
        <v>EthnicityAny other ethnic group</v>
      </c>
      <c r="N3708" s="325" t="s">
        <v>460</v>
      </c>
      <c r="O3708" s="325" t="s">
        <v>460</v>
      </c>
      <c r="P3708" s="325">
        <v>3</v>
      </c>
      <c r="Q3708" s="325">
        <v>0.7</v>
      </c>
    </row>
    <row r="3709" spans="1:17" x14ac:dyDescent="0.25">
      <c r="A3709" s="325">
        <v>201718</v>
      </c>
      <c r="B3709" s="325" t="s">
        <v>144</v>
      </c>
      <c r="C3709" s="325" t="s">
        <v>123</v>
      </c>
      <c r="D3709" s="325" t="s">
        <v>38</v>
      </c>
      <c r="E3709" s="325" t="s">
        <v>138</v>
      </c>
      <c r="F3709" s="325" t="s">
        <v>23</v>
      </c>
      <c r="G3709" s="325">
        <v>931</v>
      </c>
      <c r="H3709" s="325" t="s">
        <v>323</v>
      </c>
      <c r="I3709" s="325" t="s">
        <v>11</v>
      </c>
      <c r="J3709" s="325" t="str">
        <f t="shared" si="114"/>
        <v>CharOxfordshireEthnicityRefused or not availableEthnicityRefused or not available</v>
      </c>
      <c r="K3709" s="325" t="s">
        <v>493</v>
      </c>
      <c r="L3709" s="325" t="s">
        <v>499</v>
      </c>
      <c r="M3709" s="325" t="str">
        <f t="shared" si="115"/>
        <v>EthnicityRefused or not available</v>
      </c>
      <c r="N3709" s="325" t="s">
        <v>460</v>
      </c>
      <c r="O3709" s="325" t="s">
        <v>460</v>
      </c>
      <c r="P3709" s="325">
        <v>36</v>
      </c>
      <c r="Q3709" s="325">
        <v>8.6999999999999993</v>
      </c>
    </row>
    <row r="3710" spans="1:17" x14ac:dyDescent="0.25">
      <c r="A3710" s="325">
        <v>201718</v>
      </c>
      <c r="B3710" s="325" t="s">
        <v>144</v>
      </c>
      <c r="C3710" s="325" t="s">
        <v>123</v>
      </c>
      <c r="D3710" s="325" t="s">
        <v>38</v>
      </c>
      <c r="E3710" s="325" t="s">
        <v>138</v>
      </c>
      <c r="F3710" s="325" t="s">
        <v>23</v>
      </c>
      <c r="G3710" s="325">
        <v>851</v>
      </c>
      <c r="H3710" s="325" t="s">
        <v>324</v>
      </c>
      <c r="I3710" s="325" t="s">
        <v>12</v>
      </c>
      <c r="J3710" s="325" t="str">
        <f t="shared" si="114"/>
        <v>CharPortsmouthEthnicityWhiteEthnicityWhite</v>
      </c>
      <c r="K3710" s="325" t="s">
        <v>493</v>
      </c>
      <c r="L3710" s="325" t="s">
        <v>494</v>
      </c>
      <c r="M3710" s="325" t="str">
        <f t="shared" si="115"/>
        <v>EthnicityWhite</v>
      </c>
      <c r="N3710" s="325" t="s">
        <v>460</v>
      </c>
      <c r="O3710" s="325" t="s">
        <v>460</v>
      </c>
      <c r="P3710" s="325">
        <v>135</v>
      </c>
      <c r="Q3710" s="325">
        <v>72.2</v>
      </c>
    </row>
    <row r="3711" spans="1:17" x14ac:dyDescent="0.25">
      <c r="A3711" s="325">
        <v>201718</v>
      </c>
      <c r="B3711" s="325" t="s">
        <v>144</v>
      </c>
      <c r="C3711" s="325" t="s">
        <v>123</v>
      </c>
      <c r="D3711" s="325" t="s">
        <v>38</v>
      </c>
      <c r="E3711" s="325" t="s">
        <v>138</v>
      </c>
      <c r="F3711" s="325" t="s">
        <v>23</v>
      </c>
      <c r="G3711" s="325">
        <v>851</v>
      </c>
      <c r="H3711" s="325" t="s">
        <v>324</v>
      </c>
      <c r="I3711" s="325" t="s">
        <v>12</v>
      </c>
      <c r="J3711" s="325" t="str">
        <f t="shared" si="114"/>
        <v>CharPortsmouthEthnicityMixedEthnicityMixed</v>
      </c>
      <c r="K3711" s="325" t="s">
        <v>493</v>
      </c>
      <c r="L3711" s="325" t="s">
        <v>495</v>
      </c>
      <c r="M3711" s="325" t="str">
        <f t="shared" si="115"/>
        <v>EthnicityMixed</v>
      </c>
      <c r="N3711" s="325" t="s">
        <v>460</v>
      </c>
      <c r="O3711" s="325" t="s">
        <v>460</v>
      </c>
      <c r="P3711" s="325">
        <v>2</v>
      </c>
      <c r="Q3711" s="325">
        <v>1.1000000000000001</v>
      </c>
    </row>
    <row r="3712" spans="1:17" x14ac:dyDescent="0.25">
      <c r="A3712" s="325">
        <v>201718</v>
      </c>
      <c r="B3712" s="325" t="s">
        <v>144</v>
      </c>
      <c r="C3712" s="325" t="s">
        <v>123</v>
      </c>
      <c r="D3712" s="325" t="s">
        <v>38</v>
      </c>
      <c r="E3712" s="325" t="s">
        <v>138</v>
      </c>
      <c r="F3712" s="325" t="s">
        <v>23</v>
      </c>
      <c r="G3712" s="325">
        <v>851</v>
      </c>
      <c r="H3712" s="325" t="s">
        <v>324</v>
      </c>
      <c r="I3712" s="325" t="s">
        <v>12</v>
      </c>
      <c r="J3712" s="325" t="str">
        <f t="shared" si="114"/>
        <v>CharPortsmouthEthnicityAsian or Asian BritishEthnicityAsian or Asian British</v>
      </c>
      <c r="K3712" s="325" t="s">
        <v>493</v>
      </c>
      <c r="L3712" s="325" t="s">
        <v>496</v>
      </c>
      <c r="M3712" s="325" t="str">
        <f t="shared" si="115"/>
        <v>EthnicityAsian or Asian British</v>
      </c>
      <c r="N3712" s="325" t="s">
        <v>460</v>
      </c>
      <c r="O3712" s="325" t="s">
        <v>460</v>
      </c>
      <c r="P3712" s="325">
        <v>0</v>
      </c>
      <c r="Q3712" s="325">
        <v>0</v>
      </c>
    </row>
    <row r="3713" spans="1:17" x14ac:dyDescent="0.25">
      <c r="A3713" s="325">
        <v>201718</v>
      </c>
      <c r="B3713" s="325" t="s">
        <v>144</v>
      </c>
      <c r="C3713" s="325" t="s">
        <v>123</v>
      </c>
      <c r="D3713" s="325" t="s">
        <v>38</v>
      </c>
      <c r="E3713" s="325" t="s">
        <v>138</v>
      </c>
      <c r="F3713" s="325" t="s">
        <v>23</v>
      </c>
      <c r="G3713" s="325">
        <v>851</v>
      </c>
      <c r="H3713" s="325" t="s">
        <v>324</v>
      </c>
      <c r="I3713" s="325" t="s">
        <v>12</v>
      </c>
      <c r="J3713" s="325" t="str">
        <f t="shared" si="114"/>
        <v>CharPortsmouthEthnicityBlack or Black BritishEthnicityBlack or Black British</v>
      </c>
      <c r="K3713" s="325" t="s">
        <v>493</v>
      </c>
      <c r="L3713" s="325" t="s">
        <v>497</v>
      </c>
      <c r="M3713" s="325" t="str">
        <f t="shared" si="115"/>
        <v>EthnicityBlack or Black British</v>
      </c>
      <c r="N3713" s="325" t="s">
        <v>460</v>
      </c>
      <c r="O3713" s="325" t="s">
        <v>460</v>
      </c>
      <c r="P3713" s="325">
        <v>0</v>
      </c>
      <c r="Q3713" s="325">
        <v>0</v>
      </c>
    </row>
    <row r="3714" spans="1:17" x14ac:dyDescent="0.25">
      <c r="A3714" s="325">
        <v>201718</v>
      </c>
      <c r="B3714" s="325" t="s">
        <v>144</v>
      </c>
      <c r="C3714" s="325" t="s">
        <v>123</v>
      </c>
      <c r="D3714" s="325" t="s">
        <v>38</v>
      </c>
      <c r="E3714" s="325" t="s">
        <v>138</v>
      </c>
      <c r="F3714" s="325" t="s">
        <v>23</v>
      </c>
      <c r="G3714" s="325">
        <v>851</v>
      </c>
      <c r="H3714" s="325" t="s">
        <v>324</v>
      </c>
      <c r="I3714" s="325" t="s">
        <v>12</v>
      </c>
      <c r="J3714" s="325" t="str">
        <f t="shared" si="114"/>
        <v>CharPortsmouthEthnicityAny other ethnic groupEthnicityAny other ethnic group</v>
      </c>
      <c r="K3714" s="325" t="s">
        <v>493</v>
      </c>
      <c r="L3714" s="325" t="s">
        <v>498</v>
      </c>
      <c r="M3714" s="325" t="str">
        <f t="shared" si="115"/>
        <v>EthnicityAny other ethnic group</v>
      </c>
      <c r="N3714" s="325" t="s">
        <v>460</v>
      </c>
      <c r="O3714" s="325" t="s">
        <v>460</v>
      </c>
      <c r="P3714" s="325">
        <v>1</v>
      </c>
      <c r="Q3714" s="325">
        <v>0.5</v>
      </c>
    </row>
    <row r="3715" spans="1:17" x14ac:dyDescent="0.25">
      <c r="A3715" s="325">
        <v>201718</v>
      </c>
      <c r="B3715" s="325" t="s">
        <v>144</v>
      </c>
      <c r="C3715" s="325" t="s">
        <v>123</v>
      </c>
      <c r="D3715" s="325" t="s">
        <v>38</v>
      </c>
      <c r="E3715" s="325" t="s">
        <v>138</v>
      </c>
      <c r="F3715" s="325" t="s">
        <v>23</v>
      </c>
      <c r="G3715" s="325">
        <v>851</v>
      </c>
      <c r="H3715" s="325" t="s">
        <v>324</v>
      </c>
      <c r="I3715" s="325" t="s">
        <v>12</v>
      </c>
      <c r="J3715" s="325" t="str">
        <f t="shared" ref="J3715:J3778" si="116">CONCATENATE("Char",I3715,K3715,L3715,M3715)</f>
        <v>CharPortsmouthEthnicityRefused or not availableEthnicityRefused or not available</v>
      </c>
      <c r="K3715" s="325" t="s">
        <v>493</v>
      </c>
      <c r="L3715" s="325" t="s">
        <v>499</v>
      </c>
      <c r="M3715" s="325" t="str">
        <f t="shared" ref="M3715:M3778" si="117">CONCATENATE(K3715,L3715,)</f>
        <v>EthnicityRefused or not available</v>
      </c>
      <c r="N3715" s="325" t="s">
        <v>460</v>
      </c>
      <c r="O3715" s="325" t="s">
        <v>460</v>
      </c>
      <c r="P3715" s="325">
        <v>49</v>
      </c>
      <c r="Q3715" s="325">
        <v>26.2</v>
      </c>
    </row>
    <row r="3716" spans="1:17" x14ac:dyDescent="0.25">
      <c r="A3716" s="325">
        <v>201718</v>
      </c>
      <c r="B3716" s="325" t="s">
        <v>144</v>
      </c>
      <c r="C3716" s="325" t="s">
        <v>123</v>
      </c>
      <c r="D3716" s="325" t="s">
        <v>38</v>
      </c>
      <c r="E3716" s="325" t="s">
        <v>138</v>
      </c>
      <c r="F3716" s="325" t="s">
        <v>23</v>
      </c>
      <c r="G3716" s="325">
        <v>870</v>
      </c>
      <c r="H3716" s="325" t="s">
        <v>325</v>
      </c>
      <c r="I3716" s="325" t="s">
        <v>3</v>
      </c>
      <c r="J3716" s="325" t="str">
        <f t="shared" si="116"/>
        <v>CharReadingEthnicityWhiteEthnicityWhite</v>
      </c>
      <c r="K3716" s="325" t="s">
        <v>493</v>
      </c>
      <c r="L3716" s="325" t="s">
        <v>494</v>
      </c>
      <c r="M3716" s="325" t="str">
        <f t="shared" si="117"/>
        <v>EthnicityWhite</v>
      </c>
      <c r="N3716" s="325" t="s">
        <v>460</v>
      </c>
      <c r="O3716" s="325" t="s">
        <v>460</v>
      </c>
      <c r="P3716" s="325">
        <v>42</v>
      </c>
      <c r="Q3716" s="325">
        <v>40</v>
      </c>
    </row>
    <row r="3717" spans="1:17" x14ac:dyDescent="0.25">
      <c r="A3717" s="325">
        <v>201718</v>
      </c>
      <c r="B3717" s="325" t="s">
        <v>144</v>
      </c>
      <c r="C3717" s="325" t="s">
        <v>123</v>
      </c>
      <c r="D3717" s="325" t="s">
        <v>38</v>
      </c>
      <c r="E3717" s="325" t="s">
        <v>138</v>
      </c>
      <c r="F3717" s="325" t="s">
        <v>23</v>
      </c>
      <c r="G3717" s="325">
        <v>870</v>
      </c>
      <c r="H3717" s="325" t="s">
        <v>325</v>
      </c>
      <c r="I3717" s="325" t="s">
        <v>3</v>
      </c>
      <c r="J3717" s="325" t="str">
        <f t="shared" si="116"/>
        <v>CharReadingEthnicityMixedEthnicityMixed</v>
      </c>
      <c r="K3717" s="325" t="s">
        <v>493</v>
      </c>
      <c r="L3717" s="325" t="s">
        <v>495</v>
      </c>
      <c r="M3717" s="325" t="str">
        <f t="shared" si="117"/>
        <v>EthnicityMixed</v>
      </c>
      <c r="N3717" s="325" t="s">
        <v>460</v>
      </c>
      <c r="O3717" s="325" t="s">
        <v>460</v>
      </c>
      <c r="P3717" s="325">
        <v>5</v>
      </c>
      <c r="Q3717" s="325">
        <v>4.8</v>
      </c>
    </row>
    <row r="3718" spans="1:17" x14ac:dyDescent="0.25">
      <c r="A3718" s="325">
        <v>201718</v>
      </c>
      <c r="B3718" s="325" t="s">
        <v>144</v>
      </c>
      <c r="C3718" s="325" t="s">
        <v>123</v>
      </c>
      <c r="D3718" s="325" t="s">
        <v>38</v>
      </c>
      <c r="E3718" s="325" t="s">
        <v>138</v>
      </c>
      <c r="F3718" s="325" t="s">
        <v>23</v>
      </c>
      <c r="G3718" s="325">
        <v>870</v>
      </c>
      <c r="H3718" s="325" t="s">
        <v>325</v>
      </c>
      <c r="I3718" s="325" t="s">
        <v>3</v>
      </c>
      <c r="J3718" s="325" t="str">
        <f t="shared" si="116"/>
        <v>CharReadingEthnicityAsian or Asian BritishEthnicityAsian or Asian British</v>
      </c>
      <c r="K3718" s="325" t="s">
        <v>493</v>
      </c>
      <c r="L3718" s="325" t="s">
        <v>496</v>
      </c>
      <c r="M3718" s="325" t="str">
        <f t="shared" si="117"/>
        <v>EthnicityAsian or Asian British</v>
      </c>
      <c r="N3718" s="325" t="s">
        <v>460</v>
      </c>
      <c r="O3718" s="325" t="s">
        <v>460</v>
      </c>
      <c r="P3718" s="325">
        <v>6</v>
      </c>
      <c r="Q3718" s="325">
        <v>5.7</v>
      </c>
    </row>
    <row r="3719" spans="1:17" x14ac:dyDescent="0.25">
      <c r="A3719" s="325">
        <v>201718</v>
      </c>
      <c r="B3719" s="325" t="s">
        <v>144</v>
      </c>
      <c r="C3719" s="325" t="s">
        <v>123</v>
      </c>
      <c r="D3719" s="325" t="s">
        <v>38</v>
      </c>
      <c r="E3719" s="325" t="s">
        <v>138</v>
      </c>
      <c r="F3719" s="325" t="s">
        <v>23</v>
      </c>
      <c r="G3719" s="325">
        <v>870</v>
      </c>
      <c r="H3719" s="325" t="s">
        <v>325</v>
      </c>
      <c r="I3719" s="325" t="s">
        <v>3</v>
      </c>
      <c r="J3719" s="325" t="str">
        <f t="shared" si="116"/>
        <v>CharReadingEthnicityBlack or Black BritishEthnicityBlack or Black British</v>
      </c>
      <c r="K3719" s="325" t="s">
        <v>493</v>
      </c>
      <c r="L3719" s="325" t="s">
        <v>497</v>
      </c>
      <c r="M3719" s="325" t="str">
        <f t="shared" si="117"/>
        <v>EthnicityBlack or Black British</v>
      </c>
      <c r="N3719" s="325" t="s">
        <v>460</v>
      </c>
      <c r="O3719" s="325" t="s">
        <v>460</v>
      </c>
      <c r="P3719" s="325">
        <v>33</v>
      </c>
      <c r="Q3719" s="325">
        <v>31.4</v>
      </c>
    </row>
    <row r="3720" spans="1:17" x14ac:dyDescent="0.25">
      <c r="A3720" s="325">
        <v>201718</v>
      </c>
      <c r="B3720" s="325" t="s">
        <v>144</v>
      </c>
      <c r="C3720" s="325" t="s">
        <v>123</v>
      </c>
      <c r="D3720" s="325" t="s">
        <v>38</v>
      </c>
      <c r="E3720" s="325" t="s">
        <v>138</v>
      </c>
      <c r="F3720" s="325" t="s">
        <v>23</v>
      </c>
      <c r="G3720" s="325">
        <v>870</v>
      </c>
      <c r="H3720" s="325" t="s">
        <v>325</v>
      </c>
      <c r="I3720" s="325" t="s">
        <v>3</v>
      </c>
      <c r="J3720" s="325" t="str">
        <f t="shared" si="116"/>
        <v>CharReadingEthnicityAny other ethnic groupEthnicityAny other ethnic group</v>
      </c>
      <c r="K3720" s="325" t="s">
        <v>493</v>
      </c>
      <c r="L3720" s="325" t="s">
        <v>498</v>
      </c>
      <c r="M3720" s="325" t="str">
        <f t="shared" si="117"/>
        <v>EthnicityAny other ethnic group</v>
      </c>
      <c r="N3720" s="325" t="s">
        <v>460</v>
      </c>
      <c r="O3720" s="325" t="s">
        <v>460</v>
      </c>
      <c r="P3720" s="325">
        <v>4</v>
      </c>
      <c r="Q3720" s="325">
        <v>3.8</v>
      </c>
    </row>
    <row r="3721" spans="1:17" x14ac:dyDescent="0.25">
      <c r="A3721" s="325">
        <v>201718</v>
      </c>
      <c r="B3721" s="325" t="s">
        <v>144</v>
      </c>
      <c r="C3721" s="325" t="s">
        <v>123</v>
      </c>
      <c r="D3721" s="325" t="s">
        <v>38</v>
      </c>
      <c r="E3721" s="325" t="s">
        <v>138</v>
      </c>
      <c r="F3721" s="325" t="s">
        <v>23</v>
      </c>
      <c r="G3721" s="325">
        <v>870</v>
      </c>
      <c r="H3721" s="325" t="s">
        <v>325</v>
      </c>
      <c r="I3721" s="325" t="s">
        <v>3</v>
      </c>
      <c r="J3721" s="325" t="str">
        <f t="shared" si="116"/>
        <v>CharReadingEthnicityRefused or not availableEthnicityRefused or not available</v>
      </c>
      <c r="K3721" s="325" t="s">
        <v>493</v>
      </c>
      <c r="L3721" s="325" t="s">
        <v>499</v>
      </c>
      <c r="M3721" s="325" t="str">
        <f t="shared" si="117"/>
        <v>EthnicityRefused or not available</v>
      </c>
      <c r="N3721" s="325" t="s">
        <v>460</v>
      </c>
      <c r="O3721" s="325" t="s">
        <v>460</v>
      </c>
      <c r="P3721" s="325">
        <v>15</v>
      </c>
      <c r="Q3721" s="325">
        <v>14.3</v>
      </c>
    </row>
    <row r="3722" spans="1:17" x14ac:dyDescent="0.25">
      <c r="A3722" s="325">
        <v>201718</v>
      </c>
      <c r="B3722" s="325" t="s">
        <v>144</v>
      </c>
      <c r="C3722" s="325" t="s">
        <v>123</v>
      </c>
      <c r="D3722" s="325" t="s">
        <v>38</v>
      </c>
      <c r="E3722" s="325" t="s">
        <v>138</v>
      </c>
      <c r="F3722" s="325" t="s">
        <v>23</v>
      </c>
      <c r="G3722" s="325">
        <v>871</v>
      </c>
      <c r="H3722" s="325" t="s">
        <v>326</v>
      </c>
      <c r="I3722" s="325" t="s">
        <v>13</v>
      </c>
      <c r="J3722" s="325" t="str">
        <f t="shared" si="116"/>
        <v>CharSloughEthnicityWhiteEthnicityWhite</v>
      </c>
      <c r="K3722" s="325" t="s">
        <v>493</v>
      </c>
      <c r="L3722" s="325" t="s">
        <v>494</v>
      </c>
      <c r="M3722" s="325" t="str">
        <f t="shared" si="117"/>
        <v>EthnicityWhite</v>
      </c>
      <c r="N3722" s="325" t="s">
        <v>460</v>
      </c>
      <c r="O3722" s="325" t="s">
        <v>460</v>
      </c>
      <c r="P3722" s="325">
        <v>50</v>
      </c>
      <c r="Q3722" s="325">
        <v>50.5</v>
      </c>
    </row>
    <row r="3723" spans="1:17" x14ac:dyDescent="0.25">
      <c r="A3723" s="325">
        <v>201718</v>
      </c>
      <c r="B3723" s="325" t="s">
        <v>144</v>
      </c>
      <c r="C3723" s="325" t="s">
        <v>123</v>
      </c>
      <c r="D3723" s="325" t="s">
        <v>38</v>
      </c>
      <c r="E3723" s="325" t="s">
        <v>138</v>
      </c>
      <c r="F3723" s="325" t="s">
        <v>23</v>
      </c>
      <c r="G3723" s="325">
        <v>871</v>
      </c>
      <c r="H3723" s="325" t="s">
        <v>326</v>
      </c>
      <c r="I3723" s="325" t="s">
        <v>13</v>
      </c>
      <c r="J3723" s="325" t="str">
        <f t="shared" si="116"/>
        <v>CharSloughEthnicityMixedEthnicityMixed</v>
      </c>
      <c r="K3723" s="325" t="s">
        <v>493</v>
      </c>
      <c r="L3723" s="325" t="s">
        <v>495</v>
      </c>
      <c r="M3723" s="325" t="str">
        <f t="shared" si="117"/>
        <v>EthnicityMixed</v>
      </c>
      <c r="N3723" s="325" t="s">
        <v>460</v>
      </c>
      <c r="O3723" s="325" t="s">
        <v>460</v>
      </c>
      <c r="P3723" s="325">
        <v>2</v>
      </c>
      <c r="Q3723" s="325">
        <v>2</v>
      </c>
    </row>
    <row r="3724" spans="1:17" x14ac:dyDescent="0.25">
      <c r="A3724" s="325">
        <v>201718</v>
      </c>
      <c r="B3724" s="325" t="s">
        <v>144</v>
      </c>
      <c r="C3724" s="325" t="s">
        <v>123</v>
      </c>
      <c r="D3724" s="325" t="s">
        <v>38</v>
      </c>
      <c r="E3724" s="325" t="s">
        <v>138</v>
      </c>
      <c r="F3724" s="325" t="s">
        <v>23</v>
      </c>
      <c r="G3724" s="325">
        <v>871</v>
      </c>
      <c r="H3724" s="325" t="s">
        <v>326</v>
      </c>
      <c r="I3724" s="325" t="s">
        <v>13</v>
      </c>
      <c r="J3724" s="325" t="str">
        <f t="shared" si="116"/>
        <v>CharSloughEthnicityAsian or Asian BritishEthnicityAsian or Asian British</v>
      </c>
      <c r="K3724" s="325" t="s">
        <v>493</v>
      </c>
      <c r="L3724" s="325" t="s">
        <v>496</v>
      </c>
      <c r="M3724" s="325" t="str">
        <f t="shared" si="117"/>
        <v>EthnicityAsian or Asian British</v>
      </c>
      <c r="N3724" s="325" t="s">
        <v>460</v>
      </c>
      <c r="O3724" s="325" t="s">
        <v>460</v>
      </c>
      <c r="P3724" s="325">
        <v>25</v>
      </c>
      <c r="Q3724" s="325">
        <v>25.3</v>
      </c>
    </row>
    <row r="3725" spans="1:17" x14ac:dyDescent="0.25">
      <c r="A3725" s="325">
        <v>201718</v>
      </c>
      <c r="B3725" s="325" t="s">
        <v>144</v>
      </c>
      <c r="C3725" s="325" t="s">
        <v>123</v>
      </c>
      <c r="D3725" s="325" t="s">
        <v>38</v>
      </c>
      <c r="E3725" s="325" t="s">
        <v>138</v>
      </c>
      <c r="F3725" s="325" t="s">
        <v>23</v>
      </c>
      <c r="G3725" s="325">
        <v>871</v>
      </c>
      <c r="H3725" s="325" t="s">
        <v>326</v>
      </c>
      <c r="I3725" s="325" t="s">
        <v>13</v>
      </c>
      <c r="J3725" s="325" t="str">
        <f t="shared" si="116"/>
        <v>CharSloughEthnicityBlack or Black BritishEthnicityBlack or Black British</v>
      </c>
      <c r="K3725" s="325" t="s">
        <v>493</v>
      </c>
      <c r="L3725" s="325" t="s">
        <v>497</v>
      </c>
      <c r="M3725" s="325" t="str">
        <f t="shared" si="117"/>
        <v>EthnicityBlack or Black British</v>
      </c>
      <c r="N3725" s="325" t="s">
        <v>460</v>
      </c>
      <c r="O3725" s="325" t="s">
        <v>460</v>
      </c>
      <c r="P3725" s="325">
        <v>18</v>
      </c>
      <c r="Q3725" s="325">
        <v>18.2</v>
      </c>
    </row>
    <row r="3726" spans="1:17" x14ac:dyDescent="0.25">
      <c r="A3726" s="325">
        <v>201718</v>
      </c>
      <c r="B3726" s="325" t="s">
        <v>144</v>
      </c>
      <c r="C3726" s="325" t="s">
        <v>123</v>
      </c>
      <c r="D3726" s="325" t="s">
        <v>38</v>
      </c>
      <c r="E3726" s="325" t="s">
        <v>138</v>
      </c>
      <c r="F3726" s="325" t="s">
        <v>23</v>
      </c>
      <c r="G3726" s="325">
        <v>871</v>
      </c>
      <c r="H3726" s="325" t="s">
        <v>326</v>
      </c>
      <c r="I3726" s="325" t="s">
        <v>13</v>
      </c>
      <c r="J3726" s="325" t="str">
        <f t="shared" si="116"/>
        <v>CharSloughEthnicityAny other ethnic groupEthnicityAny other ethnic group</v>
      </c>
      <c r="K3726" s="325" t="s">
        <v>493</v>
      </c>
      <c r="L3726" s="325" t="s">
        <v>498</v>
      </c>
      <c r="M3726" s="325" t="str">
        <f t="shared" si="117"/>
        <v>EthnicityAny other ethnic group</v>
      </c>
      <c r="N3726" s="325" t="s">
        <v>460</v>
      </c>
      <c r="O3726" s="325" t="s">
        <v>460</v>
      </c>
      <c r="P3726" s="325">
        <v>1</v>
      </c>
      <c r="Q3726" s="325">
        <v>1</v>
      </c>
    </row>
    <row r="3727" spans="1:17" x14ac:dyDescent="0.25">
      <c r="A3727" s="325">
        <v>201718</v>
      </c>
      <c r="B3727" s="325" t="s">
        <v>144</v>
      </c>
      <c r="C3727" s="325" t="s">
        <v>123</v>
      </c>
      <c r="D3727" s="325" t="s">
        <v>38</v>
      </c>
      <c r="E3727" s="325" t="s">
        <v>138</v>
      </c>
      <c r="F3727" s="325" t="s">
        <v>23</v>
      </c>
      <c r="G3727" s="325">
        <v>871</v>
      </c>
      <c r="H3727" s="325" t="s">
        <v>326</v>
      </c>
      <c r="I3727" s="325" t="s">
        <v>13</v>
      </c>
      <c r="J3727" s="325" t="str">
        <f t="shared" si="116"/>
        <v>CharSloughEthnicityRefused or not availableEthnicityRefused or not available</v>
      </c>
      <c r="K3727" s="325" t="s">
        <v>493</v>
      </c>
      <c r="L3727" s="325" t="s">
        <v>499</v>
      </c>
      <c r="M3727" s="325" t="str">
        <f t="shared" si="117"/>
        <v>EthnicityRefused or not available</v>
      </c>
      <c r="N3727" s="325" t="s">
        <v>460</v>
      </c>
      <c r="O3727" s="325" t="s">
        <v>460</v>
      </c>
      <c r="P3727" s="325">
        <v>3</v>
      </c>
      <c r="Q3727" s="325">
        <v>3</v>
      </c>
    </row>
    <row r="3728" spans="1:17" x14ac:dyDescent="0.25">
      <c r="A3728" s="325">
        <v>201718</v>
      </c>
      <c r="B3728" s="325" t="s">
        <v>144</v>
      </c>
      <c r="C3728" s="325" t="s">
        <v>123</v>
      </c>
      <c r="D3728" s="325" t="s">
        <v>38</v>
      </c>
      <c r="E3728" s="325" t="s">
        <v>138</v>
      </c>
      <c r="F3728" s="325" t="s">
        <v>23</v>
      </c>
      <c r="G3728" s="325">
        <v>852</v>
      </c>
      <c r="H3728" s="325" t="s">
        <v>327</v>
      </c>
      <c r="I3728" s="325" t="s">
        <v>14</v>
      </c>
      <c r="J3728" s="325" t="str">
        <f t="shared" si="116"/>
        <v>CharSouthamptonEthnicityWhiteEthnicityWhite</v>
      </c>
      <c r="K3728" s="325" t="s">
        <v>493</v>
      </c>
      <c r="L3728" s="325" t="s">
        <v>494</v>
      </c>
      <c r="M3728" s="325" t="str">
        <f t="shared" si="117"/>
        <v>EthnicityWhite</v>
      </c>
      <c r="N3728" s="325" t="s">
        <v>460</v>
      </c>
      <c r="O3728" s="325" t="s">
        <v>460</v>
      </c>
      <c r="P3728" s="325">
        <v>163</v>
      </c>
      <c r="Q3728" s="325">
        <v>82.3</v>
      </c>
    </row>
    <row r="3729" spans="1:17" x14ac:dyDescent="0.25">
      <c r="A3729" s="325">
        <v>201718</v>
      </c>
      <c r="B3729" s="325" t="s">
        <v>144</v>
      </c>
      <c r="C3729" s="325" t="s">
        <v>123</v>
      </c>
      <c r="D3729" s="325" t="s">
        <v>38</v>
      </c>
      <c r="E3729" s="325" t="s">
        <v>138</v>
      </c>
      <c r="F3729" s="325" t="s">
        <v>23</v>
      </c>
      <c r="G3729" s="325">
        <v>852</v>
      </c>
      <c r="H3729" s="325" t="s">
        <v>327</v>
      </c>
      <c r="I3729" s="325" t="s">
        <v>14</v>
      </c>
      <c r="J3729" s="325" t="str">
        <f t="shared" si="116"/>
        <v>CharSouthamptonEthnicityMixedEthnicityMixed</v>
      </c>
      <c r="K3729" s="325" t="s">
        <v>493</v>
      </c>
      <c r="L3729" s="325" t="s">
        <v>495</v>
      </c>
      <c r="M3729" s="325" t="str">
        <f t="shared" si="117"/>
        <v>EthnicityMixed</v>
      </c>
      <c r="N3729" s="325" t="s">
        <v>460</v>
      </c>
      <c r="O3729" s="325" t="s">
        <v>460</v>
      </c>
      <c r="P3729" s="325">
        <v>4</v>
      </c>
      <c r="Q3729" s="325">
        <v>2</v>
      </c>
    </row>
    <row r="3730" spans="1:17" x14ac:dyDescent="0.25">
      <c r="A3730" s="325">
        <v>201718</v>
      </c>
      <c r="B3730" s="325" t="s">
        <v>144</v>
      </c>
      <c r="C3730" s="325" t="s">
        <v>123</v>
      </c>
      <c r="D3730" s="325" t="s">
        <v>38</v>
      </c>
      <c r="E3730" s="325" t="s">
        <v>138</v>
      </c>
      <c r="F3730" s="325" t="s">
        <v>23</v>
      </c>
      <c r="G3730" s="325">
        <v>852</v>
      </c>
      <c r="H3730" s="325" t="s">
        <v>327</v>
      </c>
      <c r="I3730" s="325" t="s">
        <v>14</v>
      </c>
      <c r="J3730" s="325" t="str">
        <f t="shared" si="116"/>
        <v>CharSouthamptonEthnicityAsian or Asian BritishEthnicityAsian or Asian British</v>
      </c>
      <c r="K3730" s="325" t="s">
        <v>493</v>
      </c>
      <c r="L3730" s="325" t="s">
        <v>496</v>
      </c>
      <c r="M3730" s="325" t="str">
        <f t="shared" si="117"/>
        <v>EthnicityAsian or Asian British</v>
      </c>
      <c r="N3730" s="325" t="s">
        <v>460</v>
      </c>
      <c r="O3730" s="325" t="s">
        <v>460</v>
      </c>
      <c r="P3730" s="325">
        <v>7</v>
      </c>
      <c r="Q3730" s="325">
        <v>3.5</v>
      </c>
    </row>
    <row r="3731" spans="1:17" x14ac:dyDescent="0.25">
      <c r="A3731" s="325">
        <v>201718</v>
      </c>
      <c r="B3731" s="325" t="s">
        <v>144</v>
      </c>
      <c r="C3731" s="325" t="s">
        <v>123</v>
      </c>
      <c r="D3731" s="325" t="s">
        <v>38</v>
      </c>
      <c r="E3731" s="325" t="s">
        <v>138</v>
      </c>
      <c r="F3731" s="325" t="s">
        <v>23</v>
      </c>
      <c r="G3731" s="325">
        <v>852</v>
      </c>
      <c r="H3731" s="325" t="s">
        <v>327</v>
      </c>
      <c r="I3731" s="325" t="s">
        <v>14</v>
      </c>
      <c r="J3731" s="325" t="str">
        <f t="shared" si="116"/>
        <v>CharSouthamptonEthnicityBlack or Black BritishEthnicityBlack or Black British</v>
      </c>
      <c r="K3731" s="325" t="s">
        <v>493</v>
      </c>
      <c r="L3731" s="325" t="s">
        <v>497</v>
      </c>
      <c r="M3731" s="325" t="str">
        <f t="shared" si="117"/>
        <v>EthnicityBlack or Black British</v>
      </c>
      <c r="N3731" s="325" t="s">
        <v>460</v>
      </c>
      <c r="O3731" s="325" t="s">
        <v>460</v>
      </c>
      <c r="P3731" s="325">
        <v>12</v>
      </c>
      <c r="Q3731" s="325">
        <v>6.1</v>
      </c>
    </row>
    <row r="3732" spans="1:17" x14ac:dyDescent="0.25">
      <c r="A3732" s="325">
        <v>201718</v>
      </c>
      <c r="B3732" s="325" t="s">
        <v>144</v>
      </c>
      <c r="C3732" s="325" t="s">
        <v>123</v>
      </c>
      <c r="D3732" s="325" t="s">
        <v>38</v>
      </c>
      <c r="E3732" s="325" t="s">
        <v>138</v>
      </c>
      <c r="F3732" s="325" t="s">
        <v>23</v>
      </c>
      <c r="G3732" s="325">
        <v>852</v>
      </c>
      <c r="H3732" s="325" t="s">
        <v>327</v>
      </c>
      <c r="I3732" s="325" t="s">
        <v>14</v>
      </c>
      <c r="J3732" s="325" t="str">
        <f t="shared" si="116"/>
        <v>CharSouthamptonEthnicityAny other ethnic groupEthnicityAny other ethnic group</v>
      </c>
      <c r="K3732" s="325" t="s">
        <v>493</v>
      </c>
      <c r="L3732" s="325" t="s">
        <v>498</v>
      </c>
      <c r="M3732" s="325" t="str">
        <f t="shared" si="117"/>
        <v>EthnicityAny other ethnic group</v>
      </c>
      <c r="N3732" s="325" t="s">
        <v>460</v>
      </c>
      <c r="O3732" s="325" t="s">
        <v>460</v>
      </c>
      <c r="P3732" s="325">
        <v>3</v>
      </c>
      <c r="Q3732" s="325">
        <v>1.5</v>
      </c>
    </row>
    <row r="3733" spans="1:17" x14ac:dyDescent="0.25">
      <c r="A3733" s="325">
        <v>201718</v>
      </c>
      <c r="B3733" s="325" t="s">
        <v>144</v>
      </c>
      <c r="C3733" s="325" t="s">
        <v>123</v>
      </c>
      <c r="D3733" s="325" t="s">
        <v>38</v>
      </c>
      <c r="E3733" s="325" t="s">
        <v>138</v>
      </c>
      <c r="F3733" s="325" t="s">
        <v>23</v>
      </c>
      <c r="G3733" s="325">
        <v>852</v>
      </c>
      <c r="H3733" s="325" t="s">
        <v>327</v>
      </c>
      <c r="I3733" s="325" t="s">
        <v>14</v>
      </c>
      <c r="J3733" s="325" t="str">
        <f t="shared" si="116"/>
        <v>CharSouthamptonEthnicityRefused or not availableEthnicityRefused or not available</v>
      </c>
      <c r="K3733" s="325" t="s">
        <v>493</v>
      </c>
      <c r="L3733" s="325" t="s">
        <v>499</v>
      </c>
      <c r="M3733" s="325" t="str">
        <f t="shared" si="117"/>
        <v>EthnicityRefused or not available</v>
      </c>
      <c r="N3733" s="325" t="s">
        <v>460</v>
      </c>
      <c r="O3733" s="325" t="s">
        <v>460</v>
      </c>
      <c r="P3733" s="325">
        <v>9</v>
      </c>
      <c r="Q3733" s="325">
        <v>4.5</v>
      </c>
    </row>
    <row r="3734" spans="1:17" x14ac:dyDescent="0.25">
      <c r="A3734" s="325">
        <v>201718</v>
      </c>
      <c r="B3734" s="325" t="s">
        <v>144</v>
      </c>
      <c r="C3734" s="325" t="s">
        <v>123</v>
      </c>
      <c r="D3734" s="325" t="s">
        <v>38</v>
      </c>
      <c r="E3734" s="325" t="s">
        <v>138</v>
      </c>
      <c r="F3734" s="325" t="s">
        <v>23</v>
      </c>
      <c r="G3734" s="325">
        <v>936</v>
      </c>
      <c r="H3734" s="325" t="s">
        <v>328</v>
      </c>
      <c r="I3734" s="325" t="s">
        <v>7</v>
      </c>
      <c r="J3734" s="325" t="str">
        <f t="shared" si="116"/>
        <v>CharSurreyEthnicityWhiteEthnicityWhite</v>
      </c>
      <c r="K3734" s="325" t="s">
        <v>493</v>
      </c>
      <c r="L3734" s="325" t="s">
        <v>494</v>
      </c>
      <c r="M3734" s="325" t="str">
        <f t="shared" si="117"/>
        <v>EthnicityWhite</v>
      </c>
      <c r="N3734" s="325" t="s">
        <v>460</v>
      </c>
      <c r="O3734" s="325" t="s">
        <v>460</v>
      </c>
      <c r="P3734" s="325">
        <v>368</v>
      </c>
      <c r="Q3734" s="325">
        <v>69</v>
      </c>
    </row>
    <row r="3735" spans="1:17" x14ac:dyDescent="0.25">
      <c r="A3735" s="325">
        <v>201718</v>
      </c>
      <c r="B3735" s="325" t="s">
        <v>144</v>
      </c>
      <c r="C3735" s="325" t="s">
        <v>123</v>
      </c>
      <c r="D3735" s="325" t="s">
        <v>38</v>
      </c>
      <c r="E3735" s="325" t="s">
        <v>138</v>
      </c>
      <c r="F3735" s="325" t="s">
        <v>23</v>
      </c>
      <c r="G3735" s="325">
        <v>936</v>
      </c>
      <c r="H3735" s="325" t="s">
        <v>328</v>
      </c>
      <c r="I3735" s="325" t="s">
        <v>7</v>
      </c>
      <c r="J3735" s="325" t="str">
        <f t="shared" si="116"/>
        <v>CharSurreyEthnicityMixedEthnicityMixed</v>
      </c>
      <c r="K3735" s="325" t="s">
        <v>493</v>
      </c>
      <c r="L3735" s="325" t="s">
        <v>495</v>
      </c>
      <c r="M3735" s="325" t="str">
        <f t="shared" si="117"/>
        <v>EthnicityMixed</v>
      </c>
      <c r="N3735" s="325" t="s">
        <v>460</v>
      </c>
      <c r="O3735" s="325" t="s">
        <v>460</v>
      </c>
      <c r="P3735" s="325">
        <v>9</v>
      </c>
      <c r="Q3735" s="325">
        <v>1.7</v>
      </c>
    </row>
    <row r="3736" spans="1:17" x14ac:dyDescent="0.25">
      <c r="A3736" s="325">
        <v>201718</v>
      </c>
      <c r="B3736" s="325" t="s">
        <v>144</v>
      </c>
      <c r="C3736" s="325" t="s">
        <v>123</v>
      </c>
      <c r="D3736" s="325" t="s">
        <v>38</v>
      </c>
      <c r="E3736" s="325" t="s">
        <v>138</v>
      </c>
      <c r="F3736" s="325" t="s">
        <v>23</v>
      </c>
      <c r="G3736" s="325">
        <v>936</v>
      </c>
      <c r="H3736" s="325" t="s">
        <v>328</v>
      </c>
      <c r="I3736" s="325" t="s">
        <v>7</v>
      </c>
      <c r="J3736" s="325" t="str">
        <f t="shared" si="116"/>
        <v>CharSurreyEthnicityAsian or Asian BritishEthnicityAsian or Asian British</v>
      </c>
      <c r="K3736" s="325" t="s">
        <v>493</v>
      </c>
      <c r="L3736" s="325" t="s">
        <v>496</v>
      </c>
      <c r="M3736" s="325" t="str">
        <f t="shared" si="117"/>
        <v>EthnicityAsian or Asian British</v>
      </c>
      <c r="N3736" s="325" t="s">
        <v>460</v>
      </c>
      <c r="O3736" s="325" t="s">
        <v>460</v>
      </c>
      <c r="P3736" s="325">
        <v>8</v>
      </c>
      <c r="Q3736" s="325">
        <v>1.5</v>
      </c>
    </row>
    <row r="3737" spans="1:17" x14ac:dyDescent="0.25">
      <c r="A3737" s="325">
        <v>201718</v>
      </c>
      <c r="B3737" s="325" t="s">
        <v>144</v>
      </c>
      <c r="C3737" s="325" t="s">
        <v>123</v>
      </c>
      <c r="D3737" s="325" t="s">
        <v>38</v>
      </c>
      <c r="E3737" s="325" t="s">
        <v>138</v>
      </c>
      <c r="F3737" s="325" t="s">
        <v>23</v>
      </c>
      <c r="G3737" s="325">
        <v>936</v>
      </c>
      <c r="H3737" s="325" t="s">
        <v>328</v>
      </c>
      <c r="I3737" s="325" t="s">
        <v>7</v>
      </c>
      <c r="J3737" s="325" t="str">
        <f t="shared" si="116"/>
        <v>CharSurreyEthnicityBlack or Black BritishEthnicityBlack or Black British</v>
      </c>
      <c r="K3737" s="325" t="s">
        <v>493</v>
      </c>
      <c r="L3737" s="325" t="s">
        <v>497</v>
      </c>
      <c r="M3737" s="325" t="str">
        <f t="shared" si="117"/>
        <v>EthnicityBlack or Black British</v>
      </c>
      <c r="N3737" s="325" t="s">
        <v>460</v>
      </c>
      <c r="O3737" s="325" t="s">
        <v>460</v>
      </c>
      <c r="P3737" s="325">
        <v>32</v>
      </c>
      <c r="Q3737" s="325">
        <v>6</v>
      </c>
    </row>
    <row r="3738" spans="1:17" x14ac:dyDescent="0.25">
      <c r="A3738" s="325">
        <v>201718</v>
      </c>
      <c r="B3738" s="325" t="s">
        <v>144</v>
      </c>
      <c r="C3738" s="325" t="s">
        <v>123</v>
      </c>
      <c r="D3738" s="325" t="s">
        <v>38</v>
      </c>
      <c r="E3738" s="325" t="s">
        <v>138</v>
      </c>
      <c r="F3738" s="325" t="s">
        <v>23</v>
      </c>
      <c r="G3738" s="325">
        <v>936</v>
      </c>
      <c r="H3738" s="325" t="s">
        <v>328</v>
      </c>
      <c r="I3738" s="325" t="s">
        <v>7</v>
      </c>
      <c r="J3738" s="325" t="str">
        <f t="shared" si="116"/>
        <v>CharSurreyEthnicityAny other ethnic groupEthnicityAny other ethnic group</v>
      </c>
      <c r="K3738" s="325" t="s">
        <v>493</v>
      </c>
      <c r="L3738" s="325" t="s">
        <v>498</v>
      </c>
      <c r="M3738" s="325" t="str">
        <f t="shared" si="117"/>
        <v>EthnicityAny other ethnic group</v>
      </c>
      <c r="N3738" s="325" t="s">
        <v>460</v>
      </c>
      <c r="O3738" s="325" t="s">
        <v>460</v>
      </c>
      <c r="P3738" s="325">
        <v>11</v>
      </c>
      <c r="Q3738" s="325">
        <v>2.1</v>
      </c>
    </row>
    <row r="3739" spans="1:17" x14ac:dyDescent="0.25">
      <c r="A3739" s="325">
        <v>201718</v>
      </c>
      <c r="B3739" s="325" t="s">
        <v>144</v>
      </c>
      <c r="C3739" s="325" t="s">
        <v>123</v>
      </c>
      <c r="D3739" s="325" t="s">
        <v>38</v>
      </c>
      <c r="E3739" s="325" t="s">
        <v>138</v>
      </c>
      <c r="F3739" s="325" t="s">
        <v>23</v>
      </c>
      <c r="G3739" s="325">
        <v>936</v>
      </c>
      <c r="H3739" s="325" t="s">
        <v>328</v>
      </c>
      <c r="I3739" s="325" t="s">
        <v>7</v>
      </c>
      <c r="J3739" s="325" t="str">
        <f t="shared" si="116"/>
        <v>CharSurreyEthnicityRefused or not availableEthnicityRefused or not available</v>
      </c>
      <c r="K3739" s="325" t="s">
        <v>493</v>
      </c>
      <c r="L3739" s="325" t="s">
        <v>499</v>
      </c>
      <c r="M3739" s="325" t="str">
        <f t="shared" si="117"/>
        <v>EthnicityRefused or not available</v>
      </c>
      <c r="N3739" s="325" t="s">
        <v>460</v>
      </c>
      <c r="O3739" s="325" t="s">
        <v>460</v>
      </c>
      <c r="P3739" s="325">
        <v>105</v>
      </c>
      <c r="Q3739" s="325">
        <v>19.7</v>
      </c>
    </row>
    <row r="3740" spans="1:17" x14ac:dyDescent="0.25">
      <c r="A3740" s="325">
        <v>201718</v>
      </c>
      <c r="B3740" s="325" t="s">
        <v>144</v>
      </c>
      <c r="C3740" s="325" t="s">
        <v>123</v>
      </c>
      <c r="D3740" s="325" t="s">
        <v>38</v>
      </c>
      <c r="E3740" s="325" t="s">
        <v>138</v>
      </c>
      <c r="F3740" s="325" t="s">
        <v>23</v>
      </c>
      <c r="G3740" s="325">
        <v>869</v>
      </c>
      <c r="H3740" s="325" t="s">
        <v>329</v>
      </c>
      <c r="I3740" s="325" t="s">
        <v>15</v>
      </c>
      <c r="J3740" s="325" t="str">
        <f t="shared" si="116"/>
        <v>CharWest BerkshireEthnicityWhiteEthnicityWhite</v>
      </c>
      <c r="K3740" s="325" t="s">
        <v>493</v>
      </c>
      <c r="L3740" s="325" t="s">
        <v>494</v>
      </c>
      <c r="M3740" s="325" t="str">
        <f t="shared" si="117"/>
        <v>EthnicityWhite</v>
      </c>
      <c r="N3740" s="325" t="s">
        <v>460</v>
      </c>
      <c r="O3740" s="325" t="s">
        <v>460</v>
      </c>
      <c r="P3740" s="325">
        <v>69</v>
      </c>
      <c r="Q3740" s="325">
        <v>81.2</v>
      </c>
    </row>
    <row r="3741" spans="1:17" x14ac:dyDescent="0.25">
      <c r="A3741" s="325">
        <v>201718</v>
      </c>
      <c r="B3741" s="325" t="s">
        <v>144</v>
      </c>
      <c r="C3741" s="325" t="s">
        <v>123</v>
      </c>
      <c r="D3741" s="325" t="s">
        <v>38</v>
      </c>
      <c r="E3741" s="325" t="s">
        <v>138</v>
      </c>
      <c r="F3741" s="325" t="s">
        <v>23</v>
      </c>
      <c r="G3741" s="325">
        <v>869</v>
      </c>
      <c r="H3741" s="325" t="s">
        <v>329</v>
      </c>
      <c r="I3741" s="325" t="s">
        <v>15</v>
      </c>
      <c r="J3741" s="325" t="str">
        <f t="shared" si="116"/>
        <v>CharWest BerkshireEthnicityMixedEthnicityMixed</v>
      </c>
      <c r="K3741" s="325" t="s">
        <v>493</v>
      </c>
      <c r="L3741" s="325" t="s">
        <v>495</v>
      </c>
      <c r="M3741" s="325" t="str">
        <f t="shared" si="117"/>
        <v>EthnicityMixed</v>
      </c>
      <c r="N3741" s="325" t="s">
        <v>460</v>
      </c>
      <c r="O3741" s="325" t="s">
        <v>460</v>
      </c>
      <c r="P3741" s="325">
        <v>3</v>
      </c>
      <c r="Q3741" s="325">
        <v>3.5</v>
      </c>
    </row>
    <row r="3742" spans="1:17" x14ac:dyDescent="0.25">
      <c r="A3742" s="325">
        <v>201718</v>
      </c>
      <c r="B3742" s="325" t="s">
        <v>144</v>
      </c>
      <c r="C3742" s="325" t="s">
        <v>123</v>
      </c>
      <c r="D3742" s="325" t="s">
        <v>38</v>
      </c>
      <c r="E3742" s="325" t="s">
        <v>138</v>
      </c>
      <c r="F3742" s="325" t="s">
        <v>23</v>
      </c>
      <c r="G3742" s="325">
        <v>869</v>
      </c>
      <c r="H3742" s="325" t="s">
        <v>329</v>
      </c>
      <c r="I3742" s="325" t="s">
        <v>15</v>
      </c>
      <c r="J3742" s="325" t="str">
        <f t="shared" si="116"/>
        <v>CharWest BerkshireEthnicityAsian or Asian BritishEthnicityAsian or Asian British</v>
      </c>
      <c r="K3742" s="325" t="s">
        <v>493</v>
      </c>
      <c r="L3742" s="325" t="s">
        <v>496</v>
      </c>
      <c r="M3742" s="325" t="str">
        <f t="shared" si="117"/>
        <v>EthnicityAsian or Asian British</v>
      </c>
      <c r="N3742" s="325" t="s">
        <v>460</v>
      </c>
      <c r="O3742" s="325" t="s">
        <v>460</v>
      </c>
      <c r="P3742" s="325">
        <v>1</v>
      </c>
      <c r="Q3742" s="325">
        <v>1.2</v>
      </c>
    </row>
    <row r="3743" spans="1:17" x14ac:dyDescent="0.25">
      <c r="A3743" s="325">
        <v>201718</v>
      </c>
      <c r="B3743" s="325" t="s">
        <v>144</v>
      </c>
      <c r="C3743" s="325" t="s">
        <v>123</v>
      </c>
      <c r="D3743" s="325" t="s">
        <v>38</v>
      </c>
      <c r="E3743" s="325" t="s">
        <v>138</v>
      </c>
      <c r="F3743" s="325" t="s">
        <v>23</v>
      </c>
      <c r="G3743" s="325">
        <v>869</v>
      </c>
      <c r="H3743" s="325" t="s">
        <v>329</v>
      </c>
      <c r="I3743" s="325" t="s">
        <v>15</v>
      </c>
      <c r="J3743" s="325" t="str">
        <f t="shared" si="116"/>
        <v>CharWest BerkshireEthnicityBlack or Black BritishEthnicityBlack or Black British</v>
      </c>
      <c r="K3743" s="325" t="s">
        <v>493</v>
      </c>
      <c r="L3743" s="325" t="s">
        <v>497</v>
      </c>
      <c r="M3743" s="325" t="str">
        <f t="shared" si="117"/>
        <v>EthnicityBlack or Black British</v>
      </c>
      <c r="N3743" s="325" t="s">
        <v>460</v>
      </c>
      <c r="O3743" s="325" t="s">
        <v>460</v>
      </c>
      <c r="P3743" s="325">
        <v>8</v>
      </c>
      <c r="Q3743" s="325">
        <v>9.4</v>
      </c>
    </row>
    <row r="3744" spans="1:17" x14ac:dyDescent="0.25">
      <c r="A3744" s="325">
        <v>201718</v>
      </c>
      <c r="B3744" s="325" t="s">
        <v>144</v>
      </c>
      <c r="C3744" s="325" t="s">
        <v>123</v>
      </c>
      <c r="D3744" s="325" t="s">
        <v>38</v>
      </c>
      <c r="E3744" s="325" t="s">
        <v>138</v>
      </c>
      <c r="F3744" s="325" t="s">
        <v>23</v>
      </c>
      <c r="G3744" s="325">
        <v>869</v>
      </c>
      <c r="H3744" s="325" t="s">
        <v>329</v>
      </c>
      <c r="I3744" s="325" t="s">
        <v>15</v>
      </c>
      <c r="J3744" s="325" t="str">
        <f t="shared" si="116"/>
        <v>CharWest BerkshireEthnicityAny other ethnic groupEthnicityAny other ethnic group</v>
      </c>
      <c r="K3744" s="325" t="s">
        <v>493</v>
      </c>
      <c r="L3744" s="325" t="s">
        <v>498</v>
      </c>
      <c r="M3744" s="325" t="str">
        <f t="shared" si="117"/>
        <v>EthnicityAny other ethnic group</v>
      </c>
      <c r="N3744" s="325" t="s">
        <v>460</v>
      </c>
      <c r="O3744" s="325" t="s">
        <v>460</v>
      </c>
      <c r="P3744" s="325">
        <v>2</v>
      </c>
      <c r="Q3744" s="325">
        <v>2.4</v>
      </c>
    </row>
    <row r="3745" spans="1:17" x14ac:dyDescent="0.25">
      <c r="A3745" s="325">
        <v>201718</v>
      </c>
      <c r="B3745" s="325" t="s">
        <v>144</v>
      </c>
      <c r="C3745" s="325" t="s">
        <v>123</v>
      </c>
      <c r="D3745" s="325" t="s">
        <v>38</v>
      </c>
      <c r="E3745" s="325" t="s">
        <v>138</v>
      </c>
      <c r="F3745" s="325" t="s">
        <v>23</v>
      </c>
      <c r="G3745" s="325">
        <v>869</v>
      </c>
      <c r="H3745" s="325" t="s">
        <v>329</v>
      </c>
      <c r="I3745" s="325" t="s">
        <v>15</v>
      </c>
      <c r="J3745" s="325" t="str">
        <f t="shared" si="116"/>
        <v>CharWest BerkshireEthnicityRefused or not availableEthnicityRefused or not available</v>
      </c>
      <c r="K3745" s="325" t="s">
        <v>493</v>
      </c>
      <c r="L3745" s="325" t="s">
        <v>499</v>
      </c>
      <c r="M3745" s="325" t="str">
        <f t="shared" si="117"/>
        <v>EthnicityRefused or not available</v>
      </c>
      <c r="N3745" s="325" t="s">
        <v>460</v>
      </c>
      <c r="O3745" s="325" t="s">
        <v>460</v>
      </c>
      <c r="P3745" s="325">
        <v>2</v>
      </c>
      <c r="Q3745" s="325">
        <v>2.4</v>
      </c>
    </row>
    <row r="3746" spans="1:17" x14ac:dyDescent="0.25">
      <c r="A3746" s="325">
        <v>201718</v>
      </c>
      <c r="B3746" s="325" t="s">
        <v>144</v>
      </c>
      <c r="C3746" s="325" t="s">
        <v>123</v>
      </c>
      <c r="D3746" s="325" t="s">
        <v>38</v>
      </c>
      <c r="E3746" s="325" t="s">
        <v>138</v>
      </c>
      <c r="F3746" s="325" t="s">
        <v>23</v>
      </c>
      <c r="G3746" s="325">
        <v>938</v>
      </c>
      <c r="H3746" s="325" t="s">
        <v>330</v>
      </c>
      <c r="I3746" s="325" t="s">
        <v>5</v>
      </c>
      <c r="J3746" s="325" t="str">
        <f t="shared" si="116"/>
        <v>CharWest SussexEthnicityWhiteEthnicityWhite</v>
      </c>
      <c r="K3746" s="325" t="s">
        <v>493</v>
      </c>
      <c r="L3746" s="325" t="s">
        <v>494</v>
      </c>
      <c r="M3746" s="325" t="str">
        <f t="shared" si="117"/>
        <v>EthnicityWhite</v>
      </c>
      <c r="N3746" s="325" t="s">
        <v>460</v>
      </c>
      <c r="O3746" s="325" t="s">
        <v>460</v>
      </c>
      <c r="P3746" s="325">
        <v>259</v>
      </c>
      <c r="Q3746" s="325">
        <v>55.1</v>
      </c>
    </row>
    <row r="3747" spans="1:17" x14ac:dyDescent="0.25">
      <c r="A3747" s="325">
        <v>201718</v>
      </c>
      <c r="B3747" s="325" t="s">
        <v>144</v>
      </c>
      <c r="C3747" s="325" t="s">
        <v>123</v>
      </c>
      <c r="D3747" s="325" t="s">
        <v>38</v>
      </c>
      <c r="E3747" s="325" t="s">
        <v>138</v>
      </c>
      <c r="F3747" s="325" t="s">
        <v>23</v>
      </c>
      <c r="G3747" s="325">
        <v>938</v>
      </c>
      <c r="H3747" s="325" t="s">
        <v>330</v>
      </c>
      <c r="I3747" s="325" t="s">
        <v>5</v>
      </c>
      <c r="J3747" s="325" t="str">
        <f t="shared" si="116"/>
        <v>CharWest SussexEthnicityMixedEthnicityMixed</v>
      </c>
      <c r="K3747" s="325" t="s">
        <v>493</v>
      </c>
      <c r="L3747" s="325" t="s">
        <v>495</v>
      </c>
      <c r="M3747" s="325" t="str">
        <f t="shared" si="117"/>
        <v>EthnicityMixed</v>
      </c>
      <c r="N3747" s="325" t="s">
        <v>460</v>
      </c>
      <c r="O3747" s="325" t="s">
        <v>460</v>
      </c>
      <c r="P3747" s="325">
        <v>3</v>
      </c>
      <c r="Q3747" s="325">
        <v>0.6</v>
      </c>
    </row>
    <row r="3748" spans="1:17" x14ac:dyDescent="0.25">
      <c r="A3748" s="325">
        <v>201718</v>
      </c>
      <c r="B3748" s="325" t="s">
        <v>144</v>
      </c>
      <c r="C3748" s="325" t="s">
        <v>123</v>
      </c>
      <c r="D3748" s="325" t="s">
        <v>38</v>
      </c>
      <c r="E3748" s="325" t="s">
        <v>138</v>
      </c>
      <c r="F3748" s="325" t="s">
        <v>23</v>
      </c>
      <c r="G3748" s="325">
        <v>938</v>
      </c>
      <c r="H3748" s="325" t="s">
        <v>330</v>
      </c>
      <c r="I3748" s="325" t="s">
        <v>5</v>
      </c>
      <c r="J3748" s="325" t="str">
        <f t="shared" si="116"/>
        <v>CharWest SussexEthnicityAsian or Asian BritishEthnicityAsian or Asian British</v>
      </c>
      <c r="K3748" s="325" t="s">
        <v>493</v>
      </c>
      <c r="L3748" s="325" t="s">
        <v>496</v>
      </c>
      <c r="M3748" s="325" t="str">
        <f t="shared" si="117"/>
        <v>EthnicityAsian or Asian British</v>
      </c>
      <c r="N3748" s="325" t="s">
        <v>460</v>
      </c>
      <c r="O3748" s="325" t="s">
        <v>460</v>
      </c>
      <c r="P3748" s="325">
        <v>3</v>
      </c>
      <c r="Q3748" s="325">
        <v>0.6</v>
      </c>
    </row>
    <row r="3749" spans="1:17" x14ac:dyDescent="0.25">
      <c r="A3749" s="325">
        <v>201718</v>
      </c>
      <c r="B3749" s="325" t="s">
        <v>144</v>
      </c>
      <c r="C3749" s="325" t="s">
        <v>123</v>
      </c>
      <c r="D3749" s="325" t="s">
        <v>38</v>
      </c>
      <c r="E3749" s="325" t="s">
        <v>138</v>
      </c>
      <c r="F3749" s="325" t="s">
        <v>23</v>
      </c>
      <c r="G3749" s="325">
        <v>938</v>
      </c>
      <c r="H3749" s="325" t="s">
        <v>330</v>
      </c>
      <c r="I3749" s="325" t="s">
        <v>5</v>
      </c>
      <c r="J3749" s="325" t="str">
        <f t="shared" si="116"/>
        <v>CharWest SussexEthnicityBlack or Black BritishEthnicityBlack or Black British</v>
      </c>
      <c r="K3749" s="325" t="s">
        <v>493</v>
      </c>
      <c r="L3749" s="325" t="s">
        <v>497</v>
      </c>
      <c r="M3749" s="325" t="str">
        <f t="shared" si="117"/>
        <v>EthnicityBlack or Black British</v>
      </c>
      <c r="N3749" s="325" t="s">
        <v>460</v>
      </c>
      <c r="O3749" s="325" t="s">
        <v>460</v>
      </c>
      <c r="P3749" s="325">
        <v>20</v>
      </c>
      <c r="Q3749" s="325">
        <v>4.3</v>
      </c>
    </row>
    <row r="3750" spans="1:17" x14ac:dyDescent="0.25">
      <c r="A3750" s="325">
        <v>201718</v>
      </c>
      <c r="B3750" s="325" t="s">
        <v>144</v>
      </c>
      <c r="C3750" s="325" t="s">
        <v>123</v>
      </c>
      <c r="D3750" s="325" t="s">
        <v>38</v>
      </c>
      <c r="E3750" s="325" t="s">
        <v>138</v>
      </c>
      <c r="F3750" s="325" t="s">
        <v>23</v>
      </c>
      <c r="G3750" s="325">
        <v>938</v>
      </c>
      <c r="H3750" s="325" t="s">
        <v>330</v>
      </c>
      <c r="I3750" s="325" t="s">
        <v>5</v>
      </c>
      <c r="J3750" s="325" t="str">
        <f t="shared" si="116"/>
        <v>CharWest SussexEthnicityAny other ethnic groupEthnicityAny other ethnic group</v>
      </c>
      <c r="K3750" s="325" t="s">
        <v>493</v>
      </c>
      <c r="L3750" s="325" t="s">
        <v>498</v>
      </c>
      <c r="M3750" s="325" t="str">
        <f t="shared" si="117"/>
        <v>EthnicityAny other ethnic group</v>
      </c>
      <c r="N3750" s="325" t="s">
        <v>460</v>
      </c>
      <c r="O3750" s="325" t="s">
        <v>460</v>
      </c>
      <c r="P3750" s="325">
        <v>2</v>
      </c>
      <c r="Q3750" s="325">
        <v>0.4</v>
      </c>
    </row>
    <row r="3751" spans="1:17" x14ac:dyDescent="0.25">
      <c r="A3751" s="325">
        <v>201718</v>
      </c>
      <c r="B3751" s="325" t="s">
        <v>144</v>
      </c>
      <c r="C3751" s="325" t="s">
        <v>123</v>
      </c>
      <c r="D3751" s="325" t="s">
        <v>38</v>
      </c>
      <c r="E3751" s="325" t="s">
        <v>138</v>
      </c>
      <c r="F3751" s="325" t="s">
        <v>23</v>
      </c>
      <c r="G3751" s="325">
        <v>938</v>
      </c>
      <c r="H3751" s="325" t="s">
        <v>330</v>
      </c>
      <c r="I3751" s="325" t="s">
        <v>5</v>
      </c>
      <c r="J3751" s="325" t="str">
        <f t="shared" si="116"/>
        <v>CharWest SussexEthnicityRefused or not availableEthnicityRefused or not available</v>
      </c>
      <c r="K3751" s="325" t="s">
        <v>493</v>
      </c>
      <c r="L3751" s="325" t="s">
        <v>499</v>
      </c>
      <c r="M3751" s="325" t="str">
        <f t="shared" si="117"/>
        <v>EthnicityRefused or not available</v>
      </c>
      <c r="N3751" s="325" t="s">
        <v>460</v>
      </c>
      <c r="O3751" s="325" t="s">
        <v>460</v>
      </c>
      <c r="P3751" s="325">
        <v>183</v>
      </c>
      <c r="Q3751" s="325">
        <v>38.9</v>
      </c>
    </row>
    <row r="3752" spans="1:17" x14ac:dyDescent="0.25">
      <c r="A3752" s="325">
        <v>201718</v>
      </c>
      <c r="B3752" s="325" t="s">
        <v>144</v>
      </c>
      <c r="C3752" s="325" t="s">
        <v>123</v>
      </c>
      <c r="D3752" s="325" t="s">
        <v>38</v>
      </c>
      <c r="E3752" s="325" t="s">
        <v>138</v>
      </c>
      <c r="F3752" s="325" t="s">
        <v>23</v>
      </c>
      <c r="G3752" s="325">
        <v>868</v>
      </c>
      <c r="H3752" s="325" t="s">
        <v>331</v>
      </c>
      <c r="I3752" s="325" t="s">
        <v>332</v>
      </c>
      <c r="J3752" s="325" t="str">
        <f t="shared" si="116"/>
        <v>CharWindsor and MaidenheadEthnicityWhiteEthnicityWhite</v>
      </c>
      <c r="K3752" s="325" t="s">
        <v>493</v>
      </c>
      <c r="L3752" s="325" t="s">
        <v>494</v>
      </c>
      <c r="M3752" s="325" t="str">
        <f t="shared" si="117"/>
        <v>EthnicityWhite</v>
      </c>
      <c r="N3752" s="325" t="s">
        <v>460</v>
      </c>
      <c r="O3752" s="325" t="s">
        <v>460</v>
      </c>
      <c r="P3752" s="325">
        <v>15</v>
      </c>
      <c r="Q3752" s="325">
        <v>35.700000000000003</v>
      </c>
    </row>
    <row r="3753" spans="1:17" x14ac:dyDescent="0.25">
      <c r="A3753" s="325">
        <v>201718</v>
      </c>
      <c r="B3753" s="325" t="s">
        <v>144</v>
      </c>
      <c r="C3753" s="325" t="s">
        <v>123</v>
      </c>
      <c r="D3753" s="325" t="s">
        <v>38</v>
      </c>
      <c r="E3753" s="325" t="s">
        <v>138</v>
      </c>
      <c r="F3753" s="325" t="s">
        <v>23</v>
      </c>
      <c r="G3753" s="325">
        <v>868</v>
      </c>
      <c r="H3753" s="325" t="s">
        <v>331</v>
      </c>
      <c r="I3753" s="325" t="s">
        <v>332</v>
      </c>
      <c r="J3753" s="325" t="str">
        <f t="shared" si="116"/>
        <v>CharWindsor and MaidenheadEthnicityMixedEthnicityMixed</v>
      </c>
      <c r="K3753" s="325" t="s">
        <v>493</v>
      </c>
      <c r="L3753" s="325" t="s">
        <v>495</v>
      </c>
      <c r="M3753" s="325" t="str">
        <f t="shared" si="117"/>
        <v>EthnicityMixed</v>
      </c>
      <c r="N3753" s="325" t="s">
        <v>460</v>
      </c>
      <c r="O3753" s="325" t="s">
        <v>460</v>
      </c>
      <c r="P3753" s="325">
        <v>1</v>
      </c>
      <c r="Q3753" s="325">
        <v>2.4</v>
      </c>
    </row>
    <row r="3754" spans="1:17" x14ac:dyDescent="0.25">
      <c r="A3754" s="325">
        <v>201718</v>
      </c>
      <c r="B3754" s="325" t="s">
        <v>144</v>
      </c>
      <c r="C3754" s="325" t="s">
        <v>123</v>
      </c>
      <c r="D3754" s="325" t="s">
        <v>38</v>
      </c>
      <c r="E3754" s="325" t="s">
        <v>138</v>
      </c>
      <c r="F3754" s="325" t="s">
        <v>23</v>
      </c>
      <c r="G3754" s="325">
        <v>868</v>
      </c>
      <c r="H3754" s="325" t="s">
        <v>331</v>
      </c>
      <c r="I3754" s="325" t="s">
        <v>332</v>
      </c>
      <c r="J3754" s="325" t="str">
        <f t="shared" si="116"/>
        <v>CharWindsor and MaidenheadEthnicityAsian or Asian BritishEthnicityAsian or Asian British</v>
      </c>
      <c r="K3754" s="325" t="s">
        <v>493</v>
      </c>
      <c r="L3754" s="325" t="s">
        <v>496</v>
      </c>
      <c r="M3754" s="325" t="str">
        <f t="shared" si="117"/>
        <v>EthnicityAsian or Asian British</v>
      </c>
      <c r="N3754" s="325" t="s">
        <v>460</v>
      </c>
      <c r="O3754" s="325" t="s">
        <v>460</v>
      </c>
      <c r="P3754" s="325">
        <v>2</v>
      </c>
      <c r="Q3754" s="325">
        <v>4.8</v>
      </c>
    </row>
    <row r="3755" spans="1:17" x14ac:dyDescent="0.25">
      <c r="A3755" s="325">
        <v>201718</v>
      </c>
      <c r="B3755" s="325" t="s">
        <v>144</v>
      </c>
      <c r="C3755" s="325" t="s">
        <v>123</v>
      </c>
      <c r="D3755" s="325" t="s">
        <v>38</v>
      </c>
      <c r="E3755" s="325" t="s">
        <v>138</v>
      </c>
      <c r="F3755" s="325" t="s">
        <v>23</v>
      </c>
      <c r="G3755" s="325">
        <v>868</v>
      </c>
      <c r="H3755" s="325" t="s">
        <v>331</v>
      </c>
      <c r="I3755" s="325" t="s">
        <v>332</v>
      </c>
      <c r="J3755" s="325" t="str">
        <f t="shared" si="116"/>
        <v>CharWindsor and MaidenheadEthnicityBlack or Black BritishEthnicityBlack or Black British</v>
      </c>
      <c r="K3755" s="325" t="s">
        <v>493</v>
      </c>
      <c r="L3755" s="325" t="s">
        <v>497</v>
      </c>
      <c r="M3755" s="325" t="str">
        <f t="shared" si="117"/>
        <v>EthnicityBlack or Black British</v>
      </c>
      <c r="N3755" s="325" t="s">
        <v>460</v>
      </c>
      <c r="O3755" s="325" t="s">
        <v>460</v>
      </c>
      <c r="P3755" s="325">
        <v>2</v>
      </c>
      <c r="Q3755" s="325">
        <v>4.8</v>
      </c>
    </row>
    <row r="3756" spans="1:17" x14ac:dyDescent="0.25">
      <c r="A3756" s="325">
        <v>201718</v>
      </c>
      <c r="B3756" s="325" t="s">
        <v>144</v>
      </c>
      <c r="C3756" s="325" t="s">
        <v>123</v>
      </c>
      <c r="D3756" s="325" t="s">
        <v>38</v>
      </c>
      <c r="E3756" s="325" t="s">
        <v>138</v>
      </c>
      <c r="F3756" s="325" t="s">
        <v>23</v>
      </c>
      <c r="G3756" s="325">
        <v>868</v>
      </c>
      <c r="H3756" s="325" t="s">
        <v>331</v>
      </c>
      <c r="I3756" s="325" t="s">
        <v>332</v>
      </c>
      <c r="J3756" s="325" t="str">
        <f t="shared" si="116"/>
        <v>CharWindsor and MaidenheadEthnicityAny other ethnic groupEthnicityAny other ethnic group</v>
      </c>
      <c r="K3756" s="325" t="s">
        <v>493</v>
      </c>
      <c r="L3756" s="325" t="s">
        <v>498</v>
      </c>
      <c r="M3756" s="325" t="str">
        <f t="shared" si="117"/>
        <v>EthnicityAny other ethnic group</v>
      </c>
      <c r="N3756" s="325" t="s">
        <v>460</v>
      </c>
      <c r="O3756" s="325" t="s">
        <v>460</v>
      </c>
      <c r="P3756" s="325">
        <v>0</v>
      </c>
      <c r="Q3756" s="325">
        <v>0</v>
      </c>
    </row>
    <row r="3757" spans="1:17" x14ac:dyDescent="0.25">
      <c r="A3757" s="325">
        <v>201718</v>
      </c>
      <c r="B3757" s="325" t="s">
        <v>144</v>
      </c>
      <c r="C3757" s="325" t="s">
        <v>123</v>
      </c>
      <c r="D3757" s="325" t="s">
        <v>38</v>
      </c>
      <c r="E3757" s="325" t="s">
        <v>138</v>
      </c>
      <c r="F3757" s="325" t="s">
        <v>23</v>
      </c>
      <c r="G3757" s="325">
        <v>868</v>
      </c>
      <c r="H3757" s="325" t="s">
        <v>331</v>
      </c>
      <c r="I3757" s="325" t="s">
        <v>332</v>
      </c>
      <c r="J3757" s="325" t="str">
        <f t="shared" si="116"/>
        <v>CharWindsor and MaidenheadEthnicityRefused or not availableEthnicityRefused or not available</v>
      </c>
      <c r="K3757" s="325" t="s">
        <v>493</v>
      </c>
      <c r="L3757" s="325" t="s">
        <v>499</v>
      </c>
      <c r="M3757" s="325" t="str">
        <f t="shared" si="117"/>
        <v>EthnicityRefused or not available</v>
      </c>
      <c r="N3757" s="325" t="s">
        <v>460</v>
      </c>
      <c r="O3757" s="325" t="s">
        <v>460</v>
      </c>
      <c r="P3757" s="325">
        <v>22</v>
      </c>
      <c r="Q3757" s="325">
        <v>52.4</v>
      </c>
    </row>
    <row r="3758" spans="1:17" x14ac:dyDescent="0.25">
      <c r="A3758" s="325">
        <v>201718</v>
      </c>
      <c r="B3758" s="325" t="s">
        <v>144</v>
      </c>
      <c r="C3758" s="325" t="s">
        <v>123</v>
      </c>
      <c r="D3758" s="325" t="s">
        <v>38</v>
      </c>
      <c r="E3758" s="325" t="s">
        <v>138</v>
      </c>
      <c r="F3758" s="325" t="s">
        <v>23</v>
      </c>
      <c r="G3758" s="325">
        <v>872</v>
      </c>
      <c r="H3758" s="325" t="s">
        <v>333</v>
      </c>
      <c r="I3758" s="325" t="s">
        <v>16</v>
      </c>
      <c r="J3758" s="325" t="str">
        <f t="shared" si="116"/>
        <v>CharWokinghamEthnicityWhiteEthnicityWhite</v>
      </c>
      <c r="K3758" s="325" t="s">
        <v>493</v>
      </c>
      <c r="L3758" s="325" t="s">
        <v>494</v>
      </c>
      <c r="M3758" s="325" t="str">
        <f t="shared" si="117"/>
        <v>EthnicityWhite</v>
      </c>
      <c r="N3758" s="325" t="s">
        <v>460</v>
      </c>
      <c r="O3758" s="325" t="s">
        <v>460</v>
      </c>
      <c r="P3758" s="325">
        <v>38</v>
      </c>
      <c r="Q3758" s="325">
        <v>66.7</v>
      </c>
    </row>
    <row r="3759" spans="1:17" x14ac:dyDescent="0.25">
      <c r="A3759" s="325">
        <v>201718</v>
      </c>
      <c r="B3759" s="325" t="s">
        <v>144</v>
      </c>
      <c r="C3759" s="325" t="s">
        <v>123</v>
      </c>
      <c r="D3759" s="325" t="s">
        <v>38</v>
      </c>
      <c r="E3759" s="325" t="s">
        <v>138</v>
      </c>
      <c r="F3759" s="325" t="s">
        <v>23</v>
      </c>
      <c r="G3759" s="325">
        <v>872</v>
      </c>
      <c r="H3759" s="325" t="s">
        <v>333</v>
      </c>
      <c r="I3759" s="325" t="s">
        <v>16</v>
      </c>
      <c r="J3759" s="325" t="str">
        <f t="shared" si="116"/>
        <v>CharWokinghamEthnicityMixedEthnicityMixed</v>
      </c>
      <c r="K3759" s="325" t="s">
        <v>493</v>
      </c>
      <c r="L3759" s="325" t="s">
        <v>495</v>
      </c>
      <c r="M3759" s="325" t="str">
        <f t="shared" si="117"/>
        <v>EthnicityMixed</v>
      </c>
      <c r="N3759" s="325" t="s">
        <v>460</v>
      </c>
      <c r="O3759" s="325" t="s">
        <v>460</v>
      </c>
      <c r="P3759" s="325">
        <v>1</v>
      </c>
      <c r="Q3759" s="325">
        <v>1.8</v>
      </c>
    </row>
    <row r="3760" spans="1:17" x14ac:dyDescent="0.25">
      <c r="A3760" s="325">
        <v>201718</v>
      </c>
      <c r="B3760" s="325" t="s">
        <v>144</v>
      </c>
      <c r="C3760" s="325" t="s">
        <v>123</v>
      </c>
      <c r="D3760" s="325" t="s">
        <v>38</v>
      </c>
      <c r="E3760" s="325" t="s">
        <v>138</v>
      </c>
      <c r="F3760" s="325" t="s">
        <v>23</v>
      </c>
      <c r="G3760" s="325">
        <v>872</v>
      </c>
      <c r="H3760" s="325" t="s">
        <v>333</v>
      </c>
      <c r="I3760" s="325" t="s">
        <v>16</v>
      </c>
      <c r="J3760" s="325" t="str">
        <f t="shared" si="116"/>
        <v>CharWokinghamEthnicityAsian or Asian BritishEthnicityAsian or Asian British</v>
      </c>
      <c r="K3760" s="325" t="s">
        <v>493</v>
      </c>
      <c r="L3760" s="325" t="s">
        <v>496</v>
      </c>
      <c r="M3760" s="325" t="str">
        <f t="shared" si="117"/>
        <v>EthnicityAsian or Asian British</v>
      </c>
      <c r="N3760" s="325" t="s">
        <v>460</v>
      </c>
      <c r="O3760" s="325" t="s">
        <v>460</v>
      </c>
      <c r="P3760" s="325">
        <v>1</v>
      </c>
      <c r="Q3760" s="325">
        <v>1.8</v>
      </c>
    </row>
    <row r="3761" spans="1:17" x14ac:dyDescent="0.25">
      <c r="A3761" s="325">
        <v>201718</v>
      </c>
      <c r="B3761" s="325" t="s">
        <v>144</v>
      </c>
      <c r="C3761" s="325" t="s">
        <v>123</v>
      </c>
      <c r="D3761" s="325" t="s">
        <v>38</v>
      </c>
      <c r="E3761" s="325" t="s">
        <v>138</v>
      </c>
      <c r="F3761" s="325" t="s">
        <v>23</v>
      </c>
      <c r="G3761" s="325">
        <v>872</v>
      </c>
      <c r="H3761" s="325" t="s">
        <v>333</v>
      </c>
      <c r="I3761" s="325" t="s">
        <v>16</v>
      </c>
      <c r="J3761" s="325" t="str">
        <f t="shared" si="116"/>
        <v>CharWokinghamEthnicityBlack or Black BritishEthnicityBlack or Black British</v>
      </c>
      <c r="K3761" s="325" t="s">
        <v>493</v>
      </c>
      <c r="L3761" s="325" t="s">
        <v>497</v>
      </c>
      <c r="M3761" s="325" t="str">
        <f t="shared" si="117"/>
        <v>EthnicityBlack or Black British</v>
      </c>
      <c r="N3761" s="325" t="s">
        <v>460</v>
      </c>
      <c r="O3761" s="325" t="s">
        <v>460</v>
      </c>
      <c r="P3761" s="325">
        <v>6</v>
      </c>
      <c r="Q3761" s="325">
        <v>10.5</v>
      </c>
    </row>
    <row r="3762" spans="1:17" x14ac:dyDescent="0.25">
      <c r="A3762" s="325">
        <v>201718</v>
      </c>
      <c r="B3762" s="325" t="s">
        <v>144</v>
      </c>
      <c r="C3762" s="325" t="s">
        <v>123</v>
      </c>
      <c r="D3762" s="325" t="s">
        <v>38</v>
      </c>
      <c r="E3762" s="325" t="s">
        <v>138</v>
      </c>
      <c r="F3762" s="325" t="s">
        <v>23</v>
      </c>
      <c r="G3762" s="325">
        <v>872</v>
      </c>
      <c r="H3762" s="325" t="s">
        <v>333</v>
      </c>
      <c r="I3762" s="325" t="s">
        <v>16</v>
      </c>
      <c r="J3762" s="325" t="str">
        <f t="shared" si="116"/>
        <v>CharWokinghamEthnicityAny other ethnic groupEthnicityAny other ethnic group</v>
      </c>
      <c r="K3762" s="325" t="s">
        <v>493</v>
      </c>
      <c r="L3762" s="325" t="s">
        <v>498</v>
      </c>
      <c r="M3762" s="325" t="str">
        <f t="shared" si="117"/>
        <v>EthnicityAny other ethnic group</v>
      </c>
      <c r="N3762" s="325" t="s">
        <v>460</v>
      </c>
      <c r="O3762" s="325" t="s">
        <v>460</v>
      </c>
      <c r="P3762" s="325">
        <v>0</v>
      </c>
      <c r="Q3762" s="325">
        <v>0</v>
      </c>
    </row>
    <row r="3763" spans="1:17" x14ac:dyDescent="0.25">
      <c r="A3763" s="325">
        <v>201718</v>
      </c>
      <c r="B3763" s="325" t="s">
        <v>144</v>
      </c>
      <c r="C3763" s="325" t="s">
        <v>123</v>
      </c>
      <c r="D3763" s="325" t="s">
        <v>38</v>
      </c>
      <c r="E3763" s="325" t="s">
        <v>138</v>
      </c>
      <c r="F3763" s="325" t="s">
        <v>23</v>
      </c>
      <c r="G3763" s="325">
        <v>872</v>
      </c>
      <c r="H3763" s="325" t="s">
        <v>333</v>
      </c>
      <c r="I3763" s="325" t="s">
        <v>16</v>
      </c>
      <c r="J3763" s="325" t="str">
        <f t="shared" si="116"/>
        <v>CharWokinghamEthnicityRefused or not availableEthnicityRefused or not available</v>
      </c>
      <c r="K3763" s="325" t="s">
        <v>493</v>
      </c>
      <c r="L3763" s="325" t="s">
        <v>499</v>
      </c>
      <c r="M3763" s="325" t="str">
        <f t="shared" si="117"/>
        <v>EthnicityRefused or not available</v>
      </c>
      <c r="N3763" s="325" t="s">
        <v>460</v>
      </c>
      <c r="O3763" s="325" t="s">
        <v>460</v>
      </c>
      <c r="P3763" s="325">
        <v>11</v>
      </c>
      <c r="Q3763" s="325">
        <v>19.3</v>
      </c>
    </row>
    <row r="3764" spans="1:17" x14ac:dyDescent="0.25">
      <c r="A3764" s="325">
        <v>201718</v>
      </c>
      <c r="B3764" s="325" t="s">
        <v>144</v>
      </c>
      <c r="C3764" s="325" t="s">
        <v>123</v>
      </c>
      <c r="D3764" s="325" t="s">
        <v>38</v>
      </c>
      <c r="E3764" s="325" t="s">
        <v>139</v>
      </c>
      <c r="F3764" s="325" t="s">
        <v>43</v>
      </c>
      <c r="G3764" s="325">
        <v>800</v>
      </c>
      <c r="H3764" s="325" t="s">
        <v>334</v>
      </c>
      <c r="I3764" s="325" t="s">
        <v>335</v>
      </c>
      <c r="J3764" s="325" t="str">
        <f t="shared" si="116"/>
        <v>CharBath and North East SomersetEthnicityWhiteEthnicityWhite</v>
      </c>
      <c r="K3764" s="325" t="s">
        <v>493</v>
      </c>
      <c r="L3764" s="325" t="s">
        <v>494</v>
      </c>
      <c r="M3764" s="325" t="str">
        <f t="shared" si="117"/>
        <v>EthnicityWhite</v>
      </c>
      <c r="N3764" s="325" t="s">
        <v>460</v>
      </c>
      <c r="O3764" s="325" t="s">
        <v>460</v>
      </c>
      <c r="P3764" s="325">
        <v>92</v>
      </c>
      <c r="Q3764" s="325">
        <v>86</v>
      </c>
    </row>
    <row r="3765" spans="1:17" x14ac:dyDescent="0.25">
      <c r="A3765" s="325">
        <v>201718</v>
      </c>
      <c r="B3765" s="325" t="s">
        <v>144</v>
      </c>
      <c r="C3765" s="325" t="s">
        <v>123</v>
      </c>
      <c r="D3765" s="325" t="s">
        <v>38</v>
      </c>
      <c r="E3765" s="325" t="s">
        <v>139</v>
      </c>
      <c r="F3765" s="325" t="s">
        <v>43</v>
      </c>
      <c r="G3765" s="325">
        <v>800</v>
      </c>
      <c r="H3765" s="325" t="s">
        <v>334</v>
      </c>
      <c r="I3765" s="325" t="s">
        <v>335</v>
      </c>
      <c r="J3765" s="325" t="str">
        <f t="shared" si="116"/>
        <v>CharBath and North East SomersetEthnicityMixedEthnicityMixed</v>
      </c>
      <c r="K3765" s="325" t="s">
        <v>493</v>
      </c>
      <c r="L3765" s="325" t="s">
        <v>495</v>
      </c>
      <c r="M3765" s="325" t="str">
        <f t="shared" si="117"/>
        <v>EthnicityMixed</v>
      </c>
      <c r="N3765" s="325" t="s">
        <v>460</v>
      </c>
      <c r="O3765" s="325" t="s">
        <v>460</v>
      </c>
      <c r="P3765" s="325">
        <v>1</v>
      </c>
      <c r="Q3765" s="325">
        <v>0.9</v>
      </c>
    </row>
    <row r="3766" spans="1:17" x14ac:dyDescent="0.25">
      <c r="A3766" s="325">
        <v>201718</v>
      </c>
      <c r="B3766" s="325" t="s">
        <v>144</v>
      </c>
      <c r="C3766" s="325" t="s">
        <v>123</v>
      </c>
      <c r="D3766" s="325" t="s">
        <v>38</v>
      </c>
      <c r="E3766" s="325" t="s">
        <v>139</v>
      </c>
      <c r="F3766" s="325" t="s">
        <v>43</v>
      </c>
      <c r="G3766" s="325">
        <v>800</v>
      </c>
      <c r="H3766" s="325" t="s">
        <v>334</v>
      </c>
      <c r="I3766" s="325" t="s">
        <v>335</v>
      </c>
      <c r="J3766" s="325" t="str">
        <f t="shared" si="116"/>
        <v>CharBath and North East SomersetEthnicityAsian or Asian BritishEthnicityAsian or Asian British</v>
      </c>
      <c r="K3766" s="325" t="s">
        <v>493</v>
      </c>
      <c r="L3766" s="325" t="s">
        <v>496</v>
      </c>
      <c r="M3766" s="325" t="str">
        <f t="shared" si="117"/>
        <v>EthnicityAsian or Asian British</v>
      </c>
      <c r="N3766" s="325" t="s">
        <v>460</v>
      </c>
      <c r="O3766" s="325" t="s">
        <v>460</v>
      </c>
      <c r="P3766" s="325">
        <v>2</v>
      </c>
      <c r="Q3766" s="325">
        <v>1.9</v>
      </c>
    </row>
    <row r="3767" spans="1:17" x14ac:dyDescent="0.25">
      <c r="A3767" s="325">
        <v>201718</v>
      </c>
      <c r="B3767" s="325" t="s">
        <v>144</v>
      </c>
      <c r="C3767" s="325" t="s">
        <v>123</v>
      </c>
      <c r="D3767" s="325" t="s">
        <v>38</v>
      </c>
      <c r="E3767" s="325" t="s">
        <v>139</v>
      </c>
      <c r="F3767" s="325" t="s">
        <v>43</v>
      </c>
      <c r="G3767" s="325">
        <v>800</v>
      </c>
      <c r="H3767" s="325" t="s">
        <v>334</v>
      </c>
      <c r="I3767" s="325" t="s">
        <v>335</v>
      </c>
      <c r="J3767" s="325" t="str">
        <f t="shared" si="116"/>
        <v>CharBath and North East SomersetEthnicityBlack or Black BritishEthnicityBlack or Black British</v>
      </c>
      <c r="K3767" s="325" t="s">
        <v>493</v>
      </c>
      <c r="L3767" s="325" t="s">
        <v>497</v>
      </c>
      <c r="M3767" s="325" t="str">
        <f t="shared" si="117"/>
        <v>EthnicityBlack or Black British</v>
      </c>
      <c r="N3767" s="325" t="s">
        <v>460</v>
      </c>
      <c r="O3767" s="325" t="s">
        <v>460</v>
      </c>
      <c r="P3767" s="325">
        <v>6</v>
      </c>
      <c r="Q3767" s="325">
        <v>5.6</v>
      </c>
    </row>
    <row r="3768" spans="1:17" x14ac:dyDescent="0.25">
      <c r="A3768" s="325">
        <v>201718</v>
      </c>
      <c r="B3768" s="325" t="s">
        <v>144</v>
      </c>
      <c r="C3768" s="325" t="s">
        <v>123</v>
      </c>
      <c r="D3768" s="325" t="s">
        <v>38</v>
      </c>
      <c r="E3768" s="325" t="s">
        <v>139</v>
      </c>
      <c r="F3768" s="325" t="s">
        <v>43</v>
      </c>
      <c r="G3768" s="325">
        <v>800</v>
      </c>
      <c r="H3768" s="325" t="s">
        <v>334</v>
      </c>
      <c r="I3768" s="325" t="s">
        <v>335</v>
      </c>
      <c r="J3768" s="325" t="str">
        <f t="shared" si="116"/>
        <v>CharBath and North East SomersetEthnicityAny other ethnic groupEthnicityAny other ethnic group</v>
      </c>
      <c r="K3768" s="325" t="s">
        <v>493</v>
      </c>
      <c r="L3768" s="325" t="s">
        <v>498</v>
      </c>
      <c r="M3768" s="325" t="str">
        <f t="shared" si="117"/>
        <v>EthnicityAny other ethnic group</v>
      </c>
      <c r="N3768" s="325" t="s">
        <v>460</v>
      </c>
      <c r="O3768" s="325" t="s">
        <v>460</v>
      </c>
      <c r="P3768" s="325">
        <v>1</v>
      </c>
      <c r="Q3768" s="325">
        <v>0.9</v>
      </c>
    </row>
    <row r="3769" spans="1:17" x14ac:dyDescent="0.25">
      <c r="A3769" s="325">
        <v>201718</v>
      </c>
      <c r="B3769" s="325" t="s">
        <v>144</v>
      </c>
      <c r="C3769" s="325" t="s">
        <v>123</v>
      </c>
      <c r="D3769" s="325" t="s">
        <v>38</v>
      </c>
      <c r="E3769" s="325" t="s">
        <v>139</v>
      </c>
      <c r="F3769" s="325" t="s">
        <v>43</v>
      </c>
      <c r="G3769" s="325">
        <v>800</v>
      </c>
      <c r="H3769" s="325" t="s">
        <v>334</v>
      </c>
      <c r="I3769" s="325" t="s">
        <v>335</v>
      </c>
      <c r="J3769" s="325" t="str">
        <f t="shared" si="116"/>
        <v>CharBath and North East SomersetEthnicityRefused or not availableEthnicityRefused or not available</v>
      </c>
      <c r="K3769" s="325" t="s">
        <v>493</v>
      </c>
      <c r="L3769" s="325" t="s">
        <v>499</v>
      </c>
      <c r="M3769" s="325" t="str">
        <f t="shared" si="117"/>
        <v>EthnicityRefused or not available</v>
      </c>
      <c r="N3769" s="325" t="s">
        <v>460</v>
      </c>
      <c r="O3769" s="325" t="s">
        <v>460</v>
      </c>
      <c r="P3769" s="325">
        <v>5</v>
      </c>
      <c r="Q3769" s="325">
        <v>4.7</v>
      </c>
    </row>
    <row r="3770" spans="1:17" x14ac:dyDescent="0.25">
      <c r="A3770" s="325">
        <v>201718</v>
      </c>
      <c r="B3770" s="325" t="s">
        <v>144</v>
      </c>
      <c r="C3770" s="325" t="s">
        <v>123</v>
      </c>
      <c r="D3770" s="325" t="s">
        <v>38</v>
      </c>
      <c r="E3770" s="325" t="s">
        <v>139</v>
      </c>
      <c r="F3770" s="325" t="s">
        <v>43</v>
      </c>
      <c r="G3770" s="325">
        <v>837</v>
      </c>
      <c r="H3770" s="325" t="s">
        <v>336</v>
      </c>
      <c r="I3770" s="325" t="s">
        <v>337</v>
      </c>
      <c r="J3770" s="325" t="str">
        <f t="shared" si="116"/>
        <v>CharBournemouthEthnicityWhiteEthnicityWhite</v>
      </c>
      <c r="K3770" s="325" t="s">
        <v>493</v>
      </c>
      <c r="L3770" s="325" t="s">
        <v>494</v>
      </c>
      <c r="M3770" s="325" t="str">
        <f t="shared" si="117"/>
        <v>EthnicityWhite</v>
      </c>
      <c r="N3770" s="325" t="s">
        <v>460</v>
      </c>
      <c r="O3770" s="325" t="s">
        <v>460</v>
      </c>
      <c r="P3770" s="325">
        <v>86</v>
      </c>
      <c r="Q3770" s="325">
        <v>53.1</v>
      </c>
    </row>
    <row r="3771" spans="1:17" x14ac:dyDescent="0.25">
      <c r="A3771" s="325">
        <v>201718</v>
      </c>
      <c r="B3771" s="325" t="s">
        <v>144</v>
      </c>
      <c r="C3771" s="325" t="s">
        <v>123</v>
      </c>
      <c r="D3771" s="325" t="s">
        <v>38</v>
      </c>
      <c r="E3771" s="325" t="s">
        <v>139</v>
      </c>
      <c r="F3771" s="325" t="s">
        <v>43</v>
      </c>
      <c r="G3771" s="325">
        <v>837</v>
      </c>
      <c r="H3771" s="325" t="s">
        <v>336</v>
      </c>
      <c r="I3771" s="325" t="s">
        <v>337</v>
      </c>
      <c r="J3771" s="325" t="str">
        <f t="shared" si="116"/>
        <v>CharBournemouthEthnicityMixedEthnicityMixed</v>
      </c>
      <c r="K3771" s="325" t="s">
        <v>493</v>
      </c>
      <c r="L3771" s="325" t="s">
        <v>495</v>
      </c>
      <c r="M3771" s="325" t="str">
        <f t="shared" si="117"/>
        <v>EthnicityMixed</v>
      </c>
      <c r="N3771" s="325" t="s">
        <v>460</v>
      </c>
      <c r="O3771" s="325" t="s">
        <v>460</v>
      </c>
      <c r="P3771" s="325">
        <v>3</v>
      </c>
      <c r="Q3771" s="325">
        <v>1.9</v>
      </c>
    </row>
    <row r="3772" spans="1:17" x14ac:dyDescent="0.25">
      <c r="A3772" s="325">
        <v>201718</v>
      </c>
      <c r="B3772" s="325" t="s">
        <v>144</v>
      </c>
      <c r="C3772" s="325" t="s">
        <v>123</v>
      </c>
      <c r="D3772" s="325" t="s">
        <v>38</v>
      </c>
      <c r="E3772" s="325" t="s">
        <v>139</v>
      </c>
      <c r="F3772" s="325" t="s">
        <v>43</v>
      </c>
      <c r="G3772" s="325">
        <v>837</v>
      </c>
      <c r="H3772" s="325" t="s">
        <v>336</v>
      </c>
      <c r="I3772" s="325" t="s">
        <v>337</v>
      </c>
      <c r="J3772" s="325" t="str">
        <f t="shared" si="116"/>
        <v>CharBournemouthEthnicityAsian or Asian BritishEthnicityAsian or Asian British</v>
      </c>
      <c r="K3772" s="325" t="s">
        <v>493</v>
      </c>
      <c r="L3772" s="325" t="s">
        <v>496</v>
      </c>
      <c r="M3772" s="325" t="str">
        <f t="shared" si="117"/>
        <v>EthnicityAsian or Asian British</v>
      </c>
      <c r="N3772" s="325" t="s">
        <v>460</v>
      </c>
      <c r="O3772" s="325" t="s">
        <v>460</v>
      </c>
      <c r="P3772" s="325">
        <v>2</v>
      </c>
      <c r="Q3772" s="325">
        <v>1.2</v>
      </c>
    </row>
    <row r="3773" spans="1:17" x14ac:dyDescent="0.25">
      <c r="A3773" s="325">
        <v>201718</v>
      </c>
      <c r="B3773" s="325" t="s">
        <v>144</v>
      </c>
      <c r="C3773" s="325" t="s">
        <v>123</v>
      </c>
      <c r="D3773" s="325" t="s">
        <v>38</v>
      </c>
      <c r="E3773" s="325" t="s">
        <v>139</v>
      </c>
      <c r="F3773" s="325" t="s">
        <v>43</v>
      </c>
      <c r="G3773" s="325">
        <v>837</v>
      </c>
      <c r="H3773" s="325" t="s">
        <v>336</v>
      </c>
      <c r="I3773" s="325" t="s">
        <v>337</v>
      </c>
      <c r="J3773" s="325" t="str">
        <f t="shared" si="116"/>
        <v>CharBournemouthEthnicityBlack or Black BritishEthnicityBlack or Black British</v>
      </c>
      <c r="K3773" s="325" t="s">
        <v>493</v>
      </c>
      <c r="L3773" s="325" t="s">
        <v>497</v>
      </c>
      <c r="M3773" s="325" t="str">
        <f t="shared" si="117"/>
        <v>EthnicityBlack or Black British</v>
      </c>
      <c r="N3773" s="325" t="s">
        <v>460</v>
      </c>
      <c r="O3773" s="325" t="s">
        <v>460</v>
      </c>
      <c r="P3773" s="325">
        <v>1</v>
      </c>
      <c r="Q3773" s="325">
        <v>0.6</v>
      </c>
    </row>
    <row r="3774" spans="1:17" x14ac:dyDescent="0.25">
      <c r="A3774" s="325">
        <v>201718</v>
      </c>
      <c r="B3774" s="325" t="s">
        <v>144</v>
      </c>
      <c r="C3774" s="325" t="s">
        <v>123</v>
      </c>
      <c r="D3774" s="325" t="s">
        <v>38</v>
      </c>
      <c r="E3774" s="325" t="s">
        <v>139</v>
      </c>
      <c r="F3774" s="325" t="s">
        <v>43</v>
      </c>
      <c r="G3774" s="325">
        <v>837</v>
      </c>
      <c r="H3774" s="325" t="s">
        <v>336</v>
      </c>
      <c r="I3774" s="325" t="s">
        <v>337</v>
      </c>
      <c r="J3774" s="325" t="str">
        <f t="shared" si="116"/>
        <v>CharBournemouthEthnicityAny other ethnic groupEthnicityAny other ethnic group</v>
      </c>
      <c r="K3774" s="325" t="s">
        <v>493</v>
      </c>
      <c r="L3774" s="325" t="s">
        <v>498</v>
      </c>
      <c r="M3774" s="325" t="str">
        <f t="shared" si="117"/>
        <v>EthnicityAny other ethnic group</v>
      </c>
      <c r="N3774" s="325" t="s">
        <v>460</v>
      </c>
      <c r="O3774" s="325" t="s">
        <v>460</v>
      </c>
      <c r="P3774" s="325">
        <v>0</v>
      </c>
      <c r="Q3774" s="325">
        <v>0</v>
      </c>
    </row>
    <row r="3775" spans="1:17" x14ac:dyDescent="0.25">
      <c r="A3775" s="325">
        <v>201718</v>
      </c>
      <c r="B3775" s="325" t="s">
        <v>144</v>
      </c>
      <c r="C3775" s="325" t="s">
        <v>123</v>
      </c>
      <c r="D3775" s="325" t="s">
        <v>38</v>
      </c>
      <c r="E3775" s="325" t="s">
        <v>139</v>
      </c>
      <c r="F3775" s="325" t="s">
        <v>43</v>
      </c>
      <c r="G3775" s="325">
        <v>837</v>
      </c>
      <c r="H3775" s="325" t="s">
        <v>336</v>
      </c>
      <c r="I3775" s="325" t="s">
        <v>337</v>
      </c>
      <c r="J3775" s="325" t="str">
        <f t="shared" si="116"/>
        <v>CharBournemouthEthnicityRefused or not availableEthnicityRefused or not available</v>
      </c>
      <c r="K3775" s="325" t="s">
        <v>493</v>
      </c>
      <c r="L3775" s="325" t="s">
        <v>499</v>
      </c>
      <c r="M3775" s="325" t="str">
        <f t="shared" si="117"/>
        <v>EthnicityRefused or not available</v>
      </c>
      <c r="N3775" s="325" t="s">
        <v>460</v>
      </c>
      <c r="O3775" s="325" t="s">
        <v>460</v>
      </c>
      <c r="P3775" s="325">
        <v>70</v>
      </c>
      <c r="Q3775" s="325">
        <v>43.2</v>
      </c>
    </row>
    <row r="3776" spans="1:17" x14ac:dyDescent="0.25">
      <c r="A3776" s="325">
        <v>201718</v>
      </c>
      <c r="B3776" s="325" t="s">
        <v>144</v>
      </c>
      <c r="C3776" s="325" t="s">
        <v>123</v>
      </c>
      <c r="D3776" s="325" t="s">
        <v>38</v>
      </c>
      <c r="E3776" s="325" t="s">
        <v>139</v>
      </c>
      <c r="F3776" s="325" t="s">
        <v>43</v>
      </c>
      <c r="G3776" s="325">
        <v>801</v>
      </c>
      <c r="H3776" s="325" t="s">
        <v>338</v>
      </c>
      <c r="I3776" s="325" t="s">
        <v>339</v>
      </c>
      <c r="J3776" s="325" t="str">
        <f t="shared" si="116"/>
        <v>CharBristol City ofEthnicityWhiteEthnicityWhite</v>
      </c>
      <c r="K3776" s="325" t="s">
        <v>493</v>
      </c>
      <c r="L3776" s="325" t="s">
        <v>494</v>
      </c>
      <c r="M3776" s="325" t="str">
        <f t="shared" si="117"/>
        <v>EthnicityWhite</v>
      </c>
      <c r="N3776" s="325" t="s">
        <v>460</v>
      </c>
      <c r="O3776" s="325" t="s">
        <v>460</v>
      </c>
      <c r="P3776" s="325">
        <v>230</v>
      </c>
      <c r="Q3776" s="325">
        <v>74</v>
      </c>
    </row>
    <row r="3777" spans="1:17" x14ac:dyDescent="0.25">
      <c r="A3777" s="325">
        <v>201718</v>
      </c>
      <c r="B3777" s="325" t="s">
        <v>144</v>
      </c>
      <c r="C3777" s="325" t="s">
        <v>123</v>
      </c>
      <c r="D3777" s="325" t="s">
        <v>38</v>
      </c>
      <c r="E3777" s="325" t="s">
        <v>139</v>
      </c>
      <c r="F3777" s="325" t="s">
        <v>43</v>
      </c>
      <c r="G3777" s="325">
        <v>801</v>
      </c>
      <c r="H3777" s="325" t="s">
        <v>338</v>
      </c>
      <c r="I3777" s="325" t="s">
        <v>339</v>
      </c>
      <c r="J3777" s="325" t="str">
        <f t="shared" si="116"/>
        <v>CharBristol City ofEthnicityMixedEthnicityMixed</v>
      </c>
      <c r="K3777" s="325" t="s">
        <v>493</v>
      </c>
      <c r="L3777" s="325" t="s">
        <v>495</v>
      </c>
      <c r="M3777" s="325" t="str">
        <f t="shared" si="117"/>
        <v>EthnicityMixed</v>
      </c>
      <c r="N3777" s="325" t="s">
        <v>460</v>
      </c>
      <c r="O3777" s="325" t="s">
        <v>460</v>
      </c>
      <c r="P3777" s="325">
        <v>10</v>
      </c>
      <c r="Q3777" s="325">
        <v>3.2</v>
      </c>
    </row>
    <row r="3778" spans="1:17" x14ac:dyDescent="0.25">
      <c r="A3778" s="325">
        <v>201718</v>
      </c>
      <c r="B3778" s="325" t="s">
        <v>144</v>
      </c>
      <c r="C3778" s="325" t="s">
        <v>123</v>
      </c>
      <c r="D3778" s="325" t="s">
        <v>38</v>
      </c>
      <c r="E3778" s="325" t="s">
        <v>139</v>
      </c>
      <c r="F3778" s="325" t="s">
        <v>43</v>
      </c>
      <c r="G3778" s="325">
        <v>801</v>
      </c>
      <c r="H3778" s="325" t="s">
        <v>338</v>
      </c>
      <c r="I3778" s="325" t="s">
        <v>339</v>
      </c>
      <c r="J3778" s="325" t="str">
        <f t="shared" si="116"/>
        <v>CharBristol City ofEthnicityAsian or Asian BritishEthnicityAsian or Asian British</v>
      </c>
      <c r="K3778" s="325" t="s">
        <v>493</v>
      </c>
      <c r="L3778" s="325" t="s">
        <v>496</v>
      </c>
      <c r="M3778" s="325" t="str">
        <f t="shared" si="117"/>
        <v>EthnicityAsian or Asian British</v>
      </c>
      <c r="N3778" s="325" t="s">
        <v>460</v>
      </c>
      <c r="O3778" s="325" t="s">
        <v>460</v>
      </c>
      <c r="P3778" s="325">
        <v>4</v>
      </c>
      <c r="Q3778" s="325">
        <v>1.3</v>
      </c>
    </row>
    <row r="3779" spans="1:17" x14ac:dyDescent="0.25">
      <c r="A3779" s="325">
        <v>201718</v>
      </c>
      <c r="B3779" s="325" t="s">
        <v>144</v>
      </c>
      <c r="C3779" s="325" t="s">
        <v>123</v>
      </c>
      <c r="D3779" s="325" t="s">
        <v>38</v>
      </c>
      <c r="E3779" s="325" t="s">
        <v>139</v>
      </c>
      <c r="F3779" s="325" t="s">
        <v>43</v>
      </c>
      <c r="G3779" s="325">
        <v>801</v>
      </c>
      <c r="H3779" s="325" t="s">
        <v>338</v>
      </c>
      <c r="I3779" s="325" t="s">
        <v>339</v>
      </c>
      <c r="J3779" s="325" t="str">
        <f t="shared" ref="J3779:J3842" si="118">CONCATENATE("Char",I3779,K3779,L3779,M3779)</f>
        <v>CharBristol City ofEthnicityBlack or Black BritishEthnicityBlack or Black British</v>
      </c>
      <c r="K3779" s="325" t="s">
        <v>493</v>
      </c>
      <c r="L3779" s="325" t="s">
        <v>497</v>
      </c>
      <c r="M3779" s="325" t="str">
        <f t="shared" ref="M3779:M3842" si="119">CONCATENATE(K3779,L3779,)</f>
        <v>EthnicityBlack or Black British</v>
      </c>
      <c r="N3779" s="325" t="s">
        <v>460</v>
      </c>
      <c r="O3779" s="325" t="s">
        <v>460</v>
      </c>
      <c r="P3779" s="325">
        <v>19</v>
      </c>
      <c r="Q3779" s="325">
        <v>6.1</v>
      </c>
    </row>
    <row r="3780" spans="1:17" x14ac:dyDescent="0.25">
      <c r="A3780" s="325">
        <v>201718</v>
      </c>
      <c r="B3780" s="325" t="s">
        <v>144</v>
      </c>
      <c r="C3780" s="325" t="s">
        <v>123</v>
      </c>
      <c r="D3780" s="325" t="s">
        <v>38</v>
      </c>
      <c r="E3780" s="325" t="s">
        <v>139</v>
      </c>
      <c r="F3780" s="325" t="s">
        <v>43</v>
      </c>
      <c r="G3780" s="325">
        <v>801</v>
      </c>
      <c r="H3780" s="325" t="s">
        <v>338</v>
      </c>
      <c r="I3780" s="325" t="s">
        <v>339</v>
      </c>
      <c r="J3780" s="325" t="str">
        <f t="shared" si="118"/>
        <v>CharBristol City ofEthnicityAny other ethnic groupEthnicityAny other ethnic group</v>
      </c>
      <c r="K3780" s="325" t="s">
        <v>493</v>
      </c>
      <c r="L3780" s="325" t="s">
        <v>498</v>
      </c>
      <c r="M3780" s="325" t="str">
        <f t="shared" si="119"/>
        <v>EthnicityAny other ethnic group</v>
      </c>
      <c r="N3780" s="325" t="s">
        <v>460</v>
      </c>
      <c r="O3780" s="325" t="s">
        <v>460</v>
      </c>
      <c r="P3780" s="325">
        <v>4</v>
      </c>
      <c r="Q3780" s="325">
        <v>1.3</v>
      </c>
    </row>
    <row r="3781" spans="1:17" x14ac:dyDescent="0.25">
      <c r="A3781" s="325">
        <v>201718</v>
      </c>
      <c r="B3781" s="325" t="s">
        <v>144</v>
      </c>
      <c r="C3781" s="325" t="s">
        <v>123</v>
      </c>
      <c r="D3781" s="325" t="s">
        <v>38</v>
      </c>
      <c r="E3781" s="325" t="s">
        <v>139</v>
      </c>
      <c r="F3781" s="325" t="s">
        <v>43</v>
      </c>
      <c r="G3781" s="325">
        <v>801</v>
      </c>
      <c r="H3781" s="325" t="s">
        <v>338</v>
      </c>
      <c r="I3781" s="325" t="s">
        <v>339</v>
      </c>
      <c r="J3781" s="325" t="str">
        <f t="shared" si="118"/>
        <v>CharBristol City ofEthnicityRefused or not availableEthnicityRefused or not available</v>
      </c>
      <c r="K3781" s="325" t="s">
        <v>493</v>
      </c>
      <c r="L3781" s="325" t="s">
        <v>499</v>
      </c>
      <c r="M3781" s="325" t="str">
        <f t="shared" si="119"/>
        <v>EthnicityRefused or not available</v>
      </c>
      <c r="N3781" s="325" t="s">
        <v>460</v>
      </c>
      <c r="O3781" s="325" t="s">
        <v>460</v>
      </c>
      <c r="P3781" s="325">
        <v>44</v>
      </c>
      <c r="Q3781" s="325">
        <v>14.1</v>
      </c>
    </row>
    <row r="3782" spans="1:17" x14ac:dyDescent="0.25">
      <c r="A3782" s="325">
        <v>201718</v>
      </c>
      <c r="B3782" s="325" t="s">
        <v>144</v>
      </c>
      <c r="C3782" s="325" t="s">
        <v>123</v>
      </c>
      <c r="D3782" s="325" t="s">
        <v>38</v>
      </c>
      <c r="E3782" s="325" t="s">
        <v>139</v>
      </c>
      <c r="F3782" s="325" t="s">
        <v>43</v>
      </c>
      <c r="G3782" s="325">
        <v>908</v>
      </c>
      <c r="H3782" s="325" t="s">
        <v>340</v>
      </c>
      <c r="I3782" s="325" t="s">
        <v>341</v>
      </c>
      <c r="J3782" s="325" t="str">
        <f t="shared" si="118"/>
        <v>CharCornwallEthnicityWhiteEthnicityWhite</v>
      </c>
      <c r="K3782" s="325" t="s">
        <v>493</v>
      </c>
      <c r="L3782" s="325" t="s">
        <v>494</v>
      </c>
      <c r="M3782" s="325" t="str">
        <f t="shared" si="119"/>
        <v>EthnicityWhite</v>
      </c>
      <c r="N3782" s="325" t="s">
        <v>460</v>
      </c>
      <c r="O3782" s="325" t="s">
        <v>460</v>
      </c>
      <c r="P3782" s="325">
        <v>184</v>
      </c>
      <c r="Q3782" s="325">
        <v>69.7</v>
      </c>
    </row>
    <row r="3783" spans="1:17" x14ac:dyDescent="0.25">
      <c r="A3783" s="325">
        <v>201718</v>
      </c>
      <c r="B3783" s="325" t="s">
        <v>144</v>
      </c>
      <c r="C3783" s="325" t="s">
        <v>123</v>
      </c>
      <c r="D3783" s="325" t="s">
        <v>38</v>
      </c>
      <c r="E3783" s="325" t="s">
        <v>139</v>
      </c>
      <c r="F3783" s="325" t="s">
        <v>43</v>
      </c>
      <c r="G3783" s="325">
        <v>908</v>
      </c>
      <c r="H3783" s="325" t="s">
        <v>340</v>
      </c>
      <c r="I3783" s="325" t="s">
        <v>341</v>
      </c>
      <c r="J3783" s="325" t="str">
        <f t="shared" si="118"/>
        <v>CharCornwallEthnicityMixedEthnicityMixed</v>
      </c>
      <c r="K3783" s="325" t="s">
        <v>493</v>
      </c>
      <c r="L3783" s="325" t="s">
        <v>495</v>
      </c>
      <c r="M3783" s="325" t="str">
        <f t="shared" si="119"/>
        <v>EthnicityMixed</v>
      </c>
      <c r="N3783" s="325" t="s">
        <v>460</v>
      </c>
      <c r="O3783" s="325" t="s">
        <v>460</v>
      </c>
      <c r="P3783" s="325">
        <v>1</v>
      </c>
      <c r="Q3783" s="325">
        <v>0.4</v>
      </c>
    </row>
    <row r="3784" spans="1:17" x14ac:dyDescent="0.25">
      <c r="A3784" s="325">
        <v>201718</v>
      </c>
      <c r="B3784" s="325" t="s">
        <v>144</v>
      </c>
      <c r="C3784" s="325" t="s">
        <v>123</v>
      </c>
      <c r="D3784" s="325" t="s">
        <v>38</v>
      </c>
      <c r="E3784" s="325" t="s">
        <v>139</v>
      </c>
      <c r="F3784" s="325" t="s">
        <v>43</v>
      </c>
      <c r="G3784" s="325">
        <v>908</v>
      </c>
      <c r="H3784" s="325" t="s">
        <v>340</v>
      </c>
      <c r="I3784" s="325" t="s">
        <v>341</v>
      </c>
      <c r="J3784" s="325" t="str">
        <f t="shared" si="118"/>
        <v>CharCornwallEthnicityAsian or Asian BritishEthnicityAsian or Asian British</v>
      </c>
      <c r="K3784" s="325" t="s">
        <v>493</v>
      </c>
      <c r="L3784" s="325" t="s">
        <v>496</v>
      </c>
      <c r="M3784" s="325" t="str">
        <f t="shared" si="119"/>
        <v>EthnicityAsian or Asian British</v>
      </c>
      <c r="N3784" s="325" t="s">
        <v>460</v>
      </c>
      <c r="O3784" s="325" t="s">
        <v>460</v>
      </c>
      <c r="P3784" s="325">
        <v>1</v>
      </c>
      <c r="Q3784" s="325">
        <v>0.4</v>
      </c>
    </row>
    <row r="3785" spans="1:17" x14ac:dyDescent="0.25">
      <c r="A3785" s="325">
        <v>201718</v>
      </c>
      <c r="B3785" s="325" t="s">
        <v>144</v>
      </c>
      <c r="C3785" s="325" t="s">
        <v>123</v>
      </c>
      <c r="D3785" s="325" t="s">
        <v>38</v>
      </c>
      <c r="E3785" s="325" t="s">
        <v>139</v>
      </c>
      <c r="F3785" s="325" t="s">
        <v>43</v>
      </c>
      <c r="G3785" s="325">
        <v>908</v>
      </c>
      <c r="H3785" s="325" t="s">
        <v>340</v>
      </c>
      <c r="I3785" s="325" t="s">
        <v>341</v>
      </c>
      <c r="J3785" s="325" t="str">
        <f t="shared" si="118"/>
        <v>CharCornwallEthnicityBlack or Black BritishEthnicityBlack or Black British</v>
      </c>
      <c r="K3785" s="325" t="s">
        <v>493</v>
      </c>
      <c r="L3785" s="325" t="s">
        <v>497</v>
      </c>
      <c r="M3785" s="325" t="str">
        <f t="shared" si="119"/>
        <v>EthnicityBlack or Black British</v>
      </c>
      <c r="N3785" s="325" t="s">
        <v>460</v>
      </c>
      <c r="O3785" s="325" t="s">
        <v>460</v>
      </c>
      <c r="P3785" s="325">
        <v>0</v>
      </c>
      <c r="Q3785" s="325">
        <v>0</v>
      </c>
    </row>
    <row r="3786" spans="1:17" x14ac:dyDescent="0.25">
      <c r="A3786" s="325">
        <v>201718</v>
      </c>
      <c r="B3786" s="325" t="s">
        <v>144</v>
      </c>
      <c r="C3786" s="325" t="s">
        <v>123</v>
      </c>
      <c r="D3786" s="325" t="s">
        <v>38</v>
      </c>
      <c r="E3786" s="325" t="s">
        <v>139</v>
      </c>
      <c r="F3786" s="325" t="s">
        <v>43</v>
      </c>
      <c r="G3786" s="325">
        <v>908</v>
      </c>
      <c r="H3786" s="325" t="s">
        <v>340</v>
      </c>
      <c r="I3786" s="325" t="s">
        <v>341</v>
      </c>
      <c r="J3786" s="325" t="str">
        <f t="shared" si="118"/>
        <v>CharCornwallEthnicityAny other ethnic groupEthnicityAny other ethnic group</v>
      </c>
      <c r="K3786" s="325" t="s">
        <v>493</v>
      </c>
      <c r="L3786" s="325" t="s">
        <v>498</v>
      </c>
      <c r="M3786" s="325" t="str">
        <f t="shared" si="119"/>
        <v>EthnicityAny other ethnic group</v>
      </c>
      <c r="N3786" s="325" t="s">
        <v>460</v>
      </c>
      <c r="O3786" s="325" t="s">
        <v>460</v>
      </c>
      <c r="P3786" s="325">
        <v>24</v>
      </c>
      <c r="Q3786" s="325">
        <v>9.1</v>
      </c>
    </row>
    <row r="3787" spans="1:17" x14ac:dyDescent="0.25">
      <c r="A3787" s="325">
        <v>201718</v>
      </c>
      <c r="B3787" s="325" t="s">
        <v>144</v>
      </c>
      <c r="C3787" s="325" t="s">
        <v>123</v>
      </c>
      <c r="D3787" s="325" t="s">
        <v>38</v>
      </c>
      <c r="E3787" s="325" t="s">
        <v>139</v>
      </c>
      <c r="F3787" s="325" t="s">
        <v>43</v>
      </c>
      <c r="G3787" s="325">
        <v>908</v>
      </c>
      <c r="H3787" s="325" t="s">
        <v>340</v>
      </c>
      <c r="I3787" s="325" t="s">
        <v>341</v>
      </c>
      <c r="J3787" s="325" t="str">
        <f t="shared" si="118"/>
        <v>CharCornwallEthnicityRefused or not availableEthnicityRefused or not available</v>
      </c>
      <c r="K3787" s="325" t="s">
        <v>493</v>
      </c>
      <c r="L3787" s="325" t="s">
        <v>499</v>
      </c>
      <c r="M3787" s="325" t="str">
        <f t="shared" si="119"/>
        <v>EthnicityRefused or not available</v>
      </c>
      <c r="N3787" s="325" t="s">
        <v>460</v>
      </c>
      <c r="O3787" s="325" t="s">
        <v>460</v>
      </c>
      <c r="P3787" s="325">
        <v>54</v>
      </c>
      <c r="Q3787" s="325">
        <v>20.5</v>
      </c>
    </row>
    <row r="3788" spans="1:17" x14ac:dyDescent="0.25">
      <c r="A3788" s="325">
        <v>201718</v>
      </c>
      <c r="B3788" s="325" t="s">
        <v>144</v>
      </c>
      <c r="C3788" s="325" t="s">
        <v>123</v>
      </c>
      <c r="D3788" s="325" t="s">
        <v>38</v>
      </c>
      <c r="E3788" s="325" t="s">
        <v>139</v>
      </c>
      <c r="F3788" s="325" t="s">
        <v>43</v>
      </c>
      <c r="G3788" s="325">
        <v>878</v>
      </c>
      <c r="H3788" s="325" t="s">
        <v>342</v>
      </c>
      <c r="I3788" s="325" t="s">
        <v>343</v>
      </c>
      <c r="J3788" s="325" t="str">
        <f t="shared" si="118"/>
        <v>CharDevonEthnicityWhiteEthnicityWhite</v>
      </c>
      <c r="K3788" s="325" t="s">
        <v>493</v>
      </c>
      <c r="L3788" s="325" t="s">
        <v>494</v>
      </c>
      <c r="M3788" s="325" t="str">
        <f t="shared" si="119"/>
        <v>EthnicityWhite</v>
      </c>
      <c r="N3788" s="325" t="s">
        <v>460</v>
      </c>
      <c r="O3788" s="325" t="s">
        <v>460</v>
      </c>
      <c r="P3788" s="325">
        <v>90</v>
      </c>
      <c r="Q3788" s="325">
        <v>26.1</v>
      </c>
    </row>
    <row r="3789" spans="1:17" x14ac:dyDescent="0.25">
      <c r="A3789" s="325">
        <v>201718</v>
      </c>
      <c r="B3789" s="325" t="s">
        <v>144</v>
      </c>
      <c r="C3789" s="325" t="s">
        <v>123</v>
      </c>
      <c r="D3789" s="325" t="s">
        <v>38</v>
      </c>
      <c r="E3789" s="325" t="s">
        <v>139</v>
      </c>
      <c r="F3789" s="325" t="s">
        <v>43</v>
      </c>
      <c r="G3789" s="325">
        <v>878</v>
      </c>
      <c r="H3789" s="325" t="s">
        <v>342</v>
      </c>
      <c r="I3789" s="325" t="s">
        <v>343</v>
      </c>
      <c r="J3789" s="325" t="str">
        <f t="shared" si="118"/>
        <v>CharDevonEthnicityMixedEthnicityMixed</v>
      </c>
      <c r="K3789" s="325" t="s">
        <v>493</v>
      </c>
      <c r="L3789" s="325" t="s">
        <v>495</v>
      </c>
      <c r="M3789" s="325" t="str">
        <f t="shared" si="119"/>
        <v>EthnicityMixed</v>
      </c>
      <c r="N3789" s="325" t="s">
        <v>460</v>
      </c>
      <c r="O3789" s="325" t="s">
        <v>460</v>
      </c>
      <c r="P3789" s="325">
        <v>1</v>
      </c>
      <c r="Q3789" s="325">
        <v>0.3</v>
      </c>
    </row>
    <row r="3790" spans="1:17" x14ac:dyDescent="0.25">
      <c r="A3790" s="325">
        <v>201718</v>
      </c>
      <c r="B3790" s="325" t="s">
        <v>144</v>
      </c>
      <c r="C3790" s="325" t="s">
        <v>123</v>
      </c>
      <c r="D3790" s="325" t="s">
        <v>38</v>
      </c>
      <c r="E3790" s="325" t="s">
        <v>139</v>
      </c>
      <c r="F3790" s="325" t="s">
        <v>43</v>
      </c>
      <c r="G3790" s="325">
        <v>878</v>
      </c>
      <c r="H3790" s="325" t="s">
        <v>342</v>
      </c>
      <c r="I3790" s="325" t="s">
        <v>343</v>
      </c>
      <c r="J3790" s="325" t="str">
        <f t="shared" si="118"/>
        <v>CharDevonEthnicityAsian or Asian BritishEthnicityAsian or Asian British</v>
      </c>
      <c r="K3790" s="325" t="s">
        <v>493</v>
      </c>
      <c r="L3790" s="325" t="s">
        <v>496</v>
      </c>
      <c r="M3790" s="325" t="str">
        <f t="shared" si="119"/>
        <v>EthnicityAsian or Asian British</v>
      </c>
      <c r="N3790" s="325" t="s">
        <v>460</v>
      </c>
      <c r="O3790" s="325" t="s">
        <v>460</v>
      </c>
      <c r="P3790" s="325">
        <v>0</v>
      </c>
      <c r="Q3790" s="325">
        <v>0</v>
      </c>
    </row>
    <row r="3791" spans="1:17" x14ac:dyDescent="0.25">
      <c r="A3791" s="325">
        <v>201718</v>
      </c>
      <c r="B3791" s="325" t="s">
        <v>144</v>
      </c>
      <c r="C3791" s="325" t="s">
        <v>123</v>
      </c>
      <c r="D3791" s="325" t="s">
        <v>38</v>
      </c>
      <c r="E3791" s="325" t="s">
        <v>139</v>
      </c>
      <c r="F3791" s="325" t="s">
        <v>43</v>
      </c>
      <c r="G3791" s="325">
        <v>878</v>
      </c>
      <c r="H3791" s="325" t="s">
        <v>342</v>
      </c>
      <c r="I3791" s="325" t="s">
        <v>343</v>
      </c>
      <c r="J3791" s="325" t="str">
        <f t="shared" si="118"/>
        <v>CharDevonEthnicityBlack or Black BritishEthnicityBlack or Black British</v>
      </c>
      <c r="K3791" s="325" t="s">
        <v>493</v>
      </c>
      <c r="L3791" s="325" t="s">
        <v>497</v>
      </c>
      <c r="M3791" s="325" t="str">
        <f t="shared" si="119"/>
        <v>EthnicityBlack or Black British</v>
      </c>
      <c r="N3791" s="325" t="s">
        <v>460</v>
      </c>
      <c r="O3791" s="325" t="s">
        <v>460</v>
      </c>
      <c r="P3791" s="325">
        <v>0</v>
      </c>
      <c r="Q3791" s="325">
        <v>0</v>
      </c>
    </row>
    <row r="3792" spans="1:17" x14ac:dyDescent="0.25">
      <c r="A3792" s="325">
        <v>201718</v>
      </c>
      <c r="B3792" s="325" t="s">
        <v>144</v>
      </c>
      <c r="C3792" s="325" t="s">
        <v>123</v>
      </c>
      <c r="D3792" s="325" t="s">
        <v>38</v>
      </c>
      <c r="E3792" s="325" t="s">
        <v>139</v>
      </c>
      <c r="F3792" s="325" t="s">
        <v>43</v>
      </c>
      <c r="G3792" s="325">
        <v>878</v>
      </c>
      <c r="H3792" s="325" t="s">
        <v>342</v>
      </c>
      <c r="I3792" s="325" t="s">
        <v>343</v>
      </c>
      <c r="J3792" s="325" t="str">
        <f t="shared" si="118"/>
        <v>CharDevonEthnicityAny other ethnic groupEthnicityAny other ethnic group</v>
      </c>
      <c r="K3792" s="325" t="s">
        <v>493</v>
      </c>
      <c r="L3792" s="325" t="s">
        <v>498</v>
      </c>
      <c r="M3792" s="325" t="str">
        <f t="shared" si="119"/>
        <v>EthnicityAny other ethnic group</v>
      </c>
      <c r="N3792" s="325" t="s">
        <v>460</v>
      </c>
      <c r="O3792" s="325" t="s">
        <v>460</v>
      </c>
      <c r="P3792" s="325">
        <v>1</v>
      </c>
      <c r="Q3792" s="325">
        <v>0.3</v>
      </c>
    </row>
    <row r="3793" spans="1:17" x14ac:dyDescent="0.25">
      <c r="A3793" s="325">
        <v>201718</v>
      </c>
      <c r="B3793" s="325" t="s">
        <v>144</v>
      </c>
      <c r="C3793" s="325" t="s">
        <v>123</v>
      </c>
      <c r="D3793" s="325" t="s">
        <v>38</v>
      </c>
      <c r="E3793" s="325" t="s">
        <v>139</v>
      </c>
      <c r="F3793" s="325" t="s">
        <v>43</v>
      </c>
      <c r="G3793" s="325">
        <v>878</v>
      </c>
      <c r="H3793" s="325" t="s">
        <v>342</v>
      </c>
      <c r="I3793" s="325" t="s">
        <v>343</v>
      </c>
      <c r="J3793" s="325" t="str">
        <f t="shared" si="118"/>
        <v>CharDevonEthnicityRefused or not availableEthnicityRefused or not available</v>
      </c>
      <c r="K3793" s="325" t="s">
        <v>493</v>
      </c>
      <c r="L3793" s="325" t="s">
        <v>499</v>
      </c>
      <c r="M3793" s="325" t="str">
        <f t="shared" si="119"/>
        <v>EthnicityRefused or not available</v>
      </c>
      <c r="N3793" s="325" t="s">
        <v>460</v>
      </c>
      <c r="O3793" s="325" t="s">
        <v>460</v>
      </c>
      <c r="P3793" s="325">
        <v>253</v>
      </c>
      <c r="Q3793" s="325">
        <v>73.3</v>
      </c>
    </row>
    <row r="3794" spans="1:17" x14ac:dyDescent="0.25">
      <c r="A3794" s="325">
        <v>201718</v>
      </c>
      <c r="B3794" s="325" t="s">
        <v>144</v>
      </c>
      <c r="C3794" s="325" t="s">
        <v>123</v>
      </c>
      <c r="D3794" s="325" t="s">
        <v>38</v>
      </c>
      <c r="E3794" s="325" t="s">
        <v>139</v>
      </c>
      <c r="F3794" s="325" t="s">
        <v>43</v>
      </c>
      <c r="G3794" s="325">
        <v>835</v>
      </c>
      <c r="H3794" s="325" t="s">
        <v>344</v>
      </c>
      <c r="I3794" s="325" t="s">
        <v>345</v>
      </c>
      <c r="J3794" s="325" t="str">
        <f t="shared" si="118"/>
        <v>CharDorsetEthnicityWhiteEthnicityWhite</v>
      </c>
      <c r="K3794" s="325" t="s">
        <v>493</v>
      </c>
      <c r="L3794" s="325" t="s">
        <v>494</v>
      </c>
      <c r="M3794" s="325" t="str">
        <f t="shared" si="119"/>
        <v>EthnicityWhite</v>
      </c>
      <c r="N3794" s="325" t="s">
        <v>460</v>
      </c>
      <c r="O3794" s="325" t="s">
        <v>460</v>
      </c>
      <c r="P3794" s="325">
        <v>180</v>
      </c>
      <c r="Q3794" s="325">
        <v>83.3</v>
      </c>
    </row>
    <row r="3795" spans="1:17" x14ac:dyDescent="0.25">
      <c r="A3795" s="325">
        <v>201718</v>
      </c>
      <c r="B3795" s="325" t="s">
        <v>144</v>
      </c>
      <c r="C3795" s="325" t="s">
        <v>123</v>
      </c>
      <c r="D3795" s="325" t="s">
        <v>38</v>
      </c>
      <c r="E3795" s="325" t="s">
        <v>139</v>
      </c>
      <c r="F3795" s="325" t="s">
        <v>43</v>
      </c>
      <c r="G3795" s="325">
        <v>835</v>
      </c>
      <c r="H3795" s="325" t="s">
        <v>344</v>
      </c>
      <c r="I3795" s="325" t="s">
        <v>345</v>
      </c>
      <c r="J3795" s="325" t="str">
        <f t="shared" si="118"/>
        <v>CharDorsetEthnicityMixedEthnicityMixed</v>
      </c>
      <c r="K3795" s="325" t="s">
        <v>493</v>
      </c>
      <c r="L3795" s="325" t="s">
        <v>495</v>
      </c>
      <c r="M3795" s="325" t="str">
        <f t="shared" si="119"/>
        <v>EthnicityMixed</v>
      </c>
      <c r="N3795" s="325" t="s">
        <v>460</v>
      </c>
      <c r="O3795" s="325" t="s">
        <v>460</v>
      </c>
      <c r="P3795" s="325">
        <v>4</v>
      </c>
      <c r="Q3795" s="325">
        <v>1.9</v>
      </c>
    </row>
    <row r="3796" spans="1:17" x14ac:dyDescent="0.25">
      <c r="A3796" s="325">
        <v>201718</v>
      </c>
      <c r="B3796" s="325" t="s">
        <v>144</v>
      </c>
      <c r="C3796" s="325" t="s">
        <v>123</v>
      </c>
      <c r="D3796" s="325" t="s">
        <v>38</v>
      </c>
      <c r="E3796" s="325" t="s">
        <v>139</v>
      </c>
      <c r="F3796" s="325" t="s">
        <v>43</v>
      </c>
      <c r="G3796" s="325">
        <v>835</v>
      </c>
      <c r="H3796" s="325" t="s">
        <v>344</v>
      </c>
      <c r="I3796" s="325" t="s">
        <v>345</v>
      </c>
      <c r="J3796" s="325" t="str">
        <f t="shared" si="118"/>
        <v>CharDorsetEthnicityAsian or Asian BritishEthnicityAsian or Asian British</v>
      </c>
      <c r="K3796" s="325" t="s">
        <v>493</v>
      </c>
      <c r="L3796" s="325" t="s">
        <v>496</v>
      </c>
      <c r="M3796" s="325" t="str">
        <f t="shared" si="119"/>
        <v>EthnicityAsian or Asian British</v>
      </c>
      <c r="N3796" s="325" t="s">
        <v>460</v>
      </c>
      <c r="O3796" s="325" t="s">
        <v>460</v>
      </c>
      <c r="P3796" s="325">
        <v>2</v>
      </c>
      <c r="Q3796" s="325">
        <v>0.9</v>
      </c>
    </row>
    <row r="3797" spans="1:17" x14ac:dyDescent="0.25">
      <c r="A3797" s="325">
        <v>201718</v>
      </c>
      <c r="B3797" s="325" t="s">
        <v>144</v>
      </c>
      <c r="C3797" s="325" t="s">
        <v>123</v>
      </c>
      <c r="D3797" s="325" t="s">
        <v>38</v>
      </c>
      <c r="E3797" s="325" t="s">
        <v>139</v>
      </c>
      <c r="F3797" s="325" t="s">
        <v>43</v>
      </c>
      <c r="G3797" s="325">
        <v>835</v>
      </c>
      <c r="H3797" s="325" t="s">
        <v>344</v>
      </c>
      <c r="I3797" s="325" t="s">
        <v>345</v>
      </c>
      <c r="J3797" s="325" t="str">
        <f t="shared" si="118"/>
        <v>CharDorsetEthnicityBlack or Black BritishEthnicityBlack or Black British</v>
      </c>
      <c r="K3797" s="325" t="s">
        <v>493</v>
      </c>
      <c r="L3797" s="325" t="s">
        <v>497</v>
      </c>
      <c r="M3797" s="325" t="str">
        <f t="shared" si="119"/>
        <v>EthnicityBlack or Black British</v>
      </c>
      <c r="N3797" s="325" t="s">
        <v>460</v>
      </c>
      <c r="O3797" s="325" t="s">
        <v>460</v>
      </c>
      <c r="P3797" s="325">
        <v>3</v>
      </c>
      <c r="Q3797" s="325">
        <v>1.4</v>
      </c>
    </row>
    <row r="3798" spans="1:17" x14ac:dyDescent="0.25">
      <c r="A3798" s="325">
        <v>201718</v>
      </c>
      <c r="B3798" s="325" t="s">
        <v>144</v>
      </c>
      <c r="C3798" s="325" t="s">
        <v>123</v>
      </c>
      <c r="D3798" s="325" t="s">
        <v>38</v>
      </c>
      <c r="E3798" s="325" t="s">
        <v>139</v>
      </c>
      <c r="F3798" s="325" t="s">
        <v>43</v>
      </c>
      <c r="G3798" s="325">
        <v>835</v>
      </c>
      <c r="H3798" s="325" t="s">
        <v>344</v>
      </c>
      <c r="I3798" s="325" t="s">
        <v>345</v>
      </c>
      <c r="J3798" s="325" t="str">
        <f t="shared" si="118"/>
        <v>CharDorsetEthnicityAny other ethnic groupEthnicityAny other ethnic group</v>
      </c>
      <c r="K3798" s="325" t="s">
        <v>493</v>
      </c>
      <c r="L3798" s="325" t="s">
        <v>498</v>
      </c>
      <c r="M3798" s="325" t="str">
        <f t="shared" si="119"/>
        <v>EthnicityAny other ethnic group</v>
      </c>
      <c r="N3798" s="325" t="s">
        <v>460</v>
      </c>
      <c r="O3798" s="325" t="s">
        <v>460</v>
      </c>
      <c r="P3798" s="325">
        <v>0</v>
      </c>
      <c r="Q3798" s="325">
        <v>0</v>
      </c>
    </row>
    <row r="3799" spans="1:17" x14ac:dyDescent="0.25">
      <c r="A3799" s="325">
        <v>201718</v>
      </c>
      <c r="B3799" s="325" t="s">
        <v>144</v>
      </c>
      <c r="C3799" s="325" t="s">
        <v>123</v>
      </c>
      <c r="D3799" s="325" t="s">
        <v>38</v>
      </c>
      <c r="E3799" s="325" t="s">
        <v>139</v>
      </c>
      <c r="F3799" s="325" t="s">
        <v>43</v>
      </c>
      <c r="G3799" s="325">
        <v>835</v>
      </c>
      <c r="H3799" s="325" t="s">
        <v>344</v>
      </c>
      <c r="I3799" s="325" t="s">
        <v>345</v>
      </c>
      <c r="J3799" s="325" t="str">
        <f t="shared" si="118"/>
        <v>CharDorsetEthnicityRefused or not availableEthnicityRefused or not available</v>
      </c>
      <c r="K3799" s="325" t="s">
        <v>493</v>
      </c>
      <c r="L3799" s="325" t="s">
        <v>499</v>
      </c>
      <c r="M3799" s="325" t="str">
        <f t="shared" si="119"/>
        <v>EthnicityRefused or not available</v>
      </c>
      <c r="N3799" s="325" t="s">
        <v>460</v>
      </c>
      <c r="O3799" s="325" t="s">
        <v>460</v>
      </c>
      <c r="P3799" s="325">
        <v>27</v>
      </c>
      <c r="Q3799" s="325">
        <v>12.5</v>
      </c>
    </row>
    <row r="3800" spans="1:17" x14ac:dyDescent="0.25">
      <c r="A3800" s="325">
        <v>201718</v>
      </c>
      <c r="B3800" s="325" t="s">
        <v>144</v>
      </c>
      <c r="C3800" s="325" t="s">
        <v>123</v>
      </c>
      <c r="D3800" s="325" t="s">
        <v>38</v>
      </c>
      <c r="E3800" s="325" t="s">
        <v>139</v>
      </c>
      <c r="F3800" s="325" t="s">
        <v>43</v>
      </c>
      <c r="G3800" s="325">
        <v>916</v>
      </c>
      <c r="H3800" s="325" t="s">
        <v>346</v>
      </c>
      <c r="I3800" s="325" t="s">
        <v>347</v>
      </c>
      <c r="J3800" s="325" t="str">
        <f t="shared" si="118"/>
        <v>CharGloucestershireEthnicityWhiteEthnicityWhite</v>
      </c>
      <c r="K3800" s="325" t="s">
        <v>493</v>
      </c>
      <c r="L3800" s="325" t="s">
        <v>494</v>
      </c>
      <c r="M3800" s="325" t="str">
        <f t="shared" si="119"/>
        <v>EthnicityWhite</v>
      </c>
      <c r="N3800" s="325" t="s">
        <v>460</v>
      </c>
      <c r="O3800" s="325" t="s">
        <v>460</v>
      </c>
      <c r="P3800" s="325">
        <v>183</v>
      </c>
      <c r="Q3800" s="325">
        <v>61.8</v>
      </c>
    </row>
    <row r="3801" spans="1:17" x14ac:dyDescent="0.25">
      <c r="A3801" s="325">
        <v>201718</v>
      </c>
      <c r="B3801" s="325" t="s">
        <v>144</v>
      </c>
      <c r="C3801" s="325" t="s">
        <v>123</v>
      </c>
      <c r="D3801" s="325" t="s">
        <v>38</v>
      </c>
      <c r="E3801" s="325" t="s">
        <v>139</v>
      </c>
      <c r="F3801" s="325" t="s">
        <v>43</v>
      </c>
      <c r="G3801" s="325">
        <v>916</v>
      </c>
      <c r="H3801" s="325" t="s">
        <v>346</v>
      </c>
      <c r="I3801" s="325" t="s">
        <v>347</v>
      </c>
      <c r="J3801" s="325" t="str">
        <f t="shared" si="118"/>
        <v>CharGloucestershireEthnicityMixedEthnicityMixed</v>
      </c>
      <c r="K3801" s="325" t="s">
        <v>493</v>
      </c>
      <c r="L3801" s="325" t="s">
        <v>495</v>
      </c>
      <c r="M3801" s="325" t="str">
        <f t="shared" si="119"/>
        <v>EthnicityMixed</v>
      </c>
      <c r="N3801" s="325" t="s">
        <v>460</v>
      </c>
      <c r="O3801" s="325" t="s">
        <v>460</v>
      </c>
      <c r="P3801" s="325">
        <v>6</v>
      </c>
      <c r="Q3801" s="325">
        <v>2</v>
      </c>
    </row>
    <row r="3802" spans="1:17" x14ac:dyDescent="0.25">
      <c r="A3802" s="325">
        <v>201718</v>
      </c>
      <c r="B3802" s="325" t="s">
        <v>144</v>
      </c>
      <c r="C3802" s="325" t="s">
        <v>123</v>
      </c>
      <c r="D3802" s="325" t="s">
        <v>38</v>
      </c>
      <c r="E3802" s="325" t="s">
        <v>139</v>
      </c>
      <c r="F3802" s="325" t="s">
        <v>43</v>
      </c>
      <c r="G3802" s="325">
        <v>916</v>
      </c>
      <c r="H3802" s="325" t="s">
        <v>346</v>
      </c>
      <c r="I3802" s="325" t="s">
        <v>347</v>
      </c>
      <c r="J3802" s="325" t="str">
        <f t="shared" si="118"/>
        <v>CharGloucestershireEthnicityAsian or Asian BritishEthnicityAsian or Asian British</v>
      </c>
      <c r="K3802" s="325" t="s">
        <v>493</v>
      </c>
      <c r="L3802" s="325" t="s">
        <v>496</v>
      </c>
      <c r="M3802" s="325" t="str">
        <f t="shared" si="119"/>
        <v>EthnicityAsian or Asian British</v>
      </c>
      <c r="N3802" s="325" t="s">
        <v>460</v>
      </c>
      <c r="O3802" s="325" t="s">
        <v>460</v>
      </c>
      <c r="P3802" s="325">
        <v>4</v>
      </c>
      <c r="Q3802" s="325">
        <v>1.4</v>
      </c>
    </row>
    <row r="3803" spans="1:17" x14ac:dyDescent="0.25">
      <c r="A3803" s="325">
        <v>201718</v>
      </c>
      <c r="B3803" s="325" t="s">
        <v>144</v>
      </c>
      <c r="C3803" s="325" t="s">
        <v>123</v>
      </c>
      <c r="D3803" s="325" t="s">
        <v>38</v>
      </c>
      <c r="E3803" s="325" t="s">
        <v>139</v>
      </c>
      <c r="F3803" s="325" t="s">
        <v>43</v>
      </c>
      <c r="G3803" s="325">
        <v>916</v>
      </c>
      <c r="H3803" s="325" t="s">
        <v>346</v>
      </c>
      <c r="I3803" s="325" t="s">
        <v>347</v>
      </c>
      <c r="J3803" s="325" t="str">
        <f t="shared" si="118"/>
        <v>CharGloucestershireEthnicityBlack or Black BritishEthnicityBlack or Black British</v>
      </c>
      <c r="K3803" s="325" t="s">
        <v>493</v>
      </c>
      <c r="L3803" s="325" t="s">
        <v>497</v>
      </c>
      <c r="M3803" s="325" t="str">
        <f t="shared" si="119"/>
        <v>EthnicityBlack or Black British</v>
      </c>
      <c r="N3803" s="325" t="s">
        <v>460</v>
      </c>
      <c r="O3803" s="325" t="s">
        <v>460</v>
      </c>
      <c r="P3803" s="325">
        <v>8</v>
      </c>
      <c r="Q3803" s="325">
        <v>2.7</v>
      </c>
    </row>
    <row r="3804" spans="1:17" x14ac:dyDescent="0.25">
      <c r="A3804" s="325">
        <v>201718</v>
      </c>
      <c r="B3804" s="325" t="s">
        <v>144</v>
      </c>
      <c r="C3804" s="325" t="s">
        <v>123</v>
      </c>
      <c r="D3804" s="325" t="s">
        <v>38</v>
      </c>
      <c r="E3804" s="325" t="s">
        <v>139</v>
      </c>
      <c r="F3804" s="325" t="s">
        <v>43</v>
      </c>
      <c r="G3804" s="325">
        <v>916</v>
      </c>
      <c r="H3804" s="325" t="s">
        <v>346</v>
      </c>
      <c r="I3804" s="325" t="s">
        <v>347</v>
      </c>
      <c r="J3804" s="325" t="str">
        <f t="shared" si="118"/>
        <v>CharGloucestershireEthnicityAny other ethnic groupEthnicityAny other ethnic group</v>
      </c>
      <c r="K3804" s="325" t="s">
        <v>493</v>
      </c>
      <c r="L3804" s="325" t="s">
        <v>498</v>
      </c>
      <c r="M3804" s="325" t="str">
        <f t="shared" si="119"/>
        <v>EthnicityAny other ethnic group</v>
      </c>
      <c r="N3804" s="325" t="s">
        <v>460</v>
      </c>
      <c r="O3804" s="325" t="s">
        <v>460</v>
      </c>
      <c r="P3804" s="325">
        <v>1</v>
      </c>
      <c r="Q3804" s="325">
        <v>0.3</v>
      </c>
    </row>
    <row r="3805" spans="1:17" x14ac:dyDescent="0.25">
      <c r="A3805" s="325">
        <v>201718</v>
      </c>
      <c r="B3805" s="325" t="s">
        <v>144</v>
      </c>
      <c r="C3805" s="325" t="s">
        <v>123</v>
      </c>
      <c r="D3805" s="325" t="s">
        <v>38</v>
      </c>
      <c r="E3805" s="325" t="s">
        <v>139</v>
      </c>
      <c r="F3805" s="325" t="s">
        <v>43</v>
      </c>
      <c r="G3805" s="325">
        <v>916</v>
      </c>
      <c r="H3805" s="325" t="s">
        <v>346</v>
      </c>
      <c r="I3805" s="325" t="s">
        <v>347</v>
      </c>
      <c r="J3805" s="325" t="str">
        <f t="shared" si="118"/>
        <v>CharGloucestershireEthnicityRefused or not availableEthnicityRefused or not available</v>
      </c>
      <c r="K3805" s="325" t="s">
        <v>493</v>
      </c>
      <c r="L3805" s="325" t="s">
        <v>499</v>
      </c>
      <c r="M3805" s="325" t="str">
        <f t="shared" si="119"/>
        <v>EthnicityRefused or not available</v>
      </c>
      <c r="N3805" s="325" t="s">
        <v>460</v>
      </c>
      <c r="O3805" s="325" t="s">
        <v>460</v>
      </c>
      <c r="P3805" s="325">
        <v>94</v>
      </c>
      <c r="Q3805" s="325">
        <v>31.8</v>
      </c>
    </row>
    <row r="3806" spans="1:17" x14ac:dyDescent="0.25">
      <c r="A3806" s="325">
        <v>201718</v>
      </c>
      <c r="B3806" s="325" t="s">
        <v>144</v>
      </c>
      <c r="C3806" s="325" t="s">
        <v>123</v>
      </c>
      <c r="D3806" s="325" t="s">
        <v>38</v>
      </c>
      <c r="E3806" s="325" t="s">
        <v>139</v>
      </c>
      <c r="F3806" s="325" t="s">
        <v>43</v>
      </c>
      <c r="G3806" s="325">
        <v>420</v>
      </c>
      <c r="H3806" s="325" t="s">
        <v>348</v>
      </c>
      <c r="I3806" s="325" t="s">
        <v>349</v>
      </c>
      <c r="J3806" s="325" t="str">
        <f t="shared" si="118"/>
        <v>CharIsles of ScillyEthnicityWhiteEthnicityWhite</v>
      </c>
      <c r="K3806" s="325" t="s">
        <v>493</v>
      </c>
      <c r="L3806" s="325" t="s">
        <v>494</v>
      </c>
      <c r="M3806" s="325" t="str">
        <f t="shared" si="119"/>
        <v>EthnicityWhite</v>
      </c>
      <c r="N3806" s="325" t="s">
        <v>460</v>
      </c>
      <c r="O3806" s="325" t="s">
        <v>460</v>
      </c>
      <c r="P3806" s="325">
        <v>2</v>
      </c>
      <c r="Q3806" s="325">
        <v>100</v>
      </c>
    </row>
    <row r="3807" spans="1:17" x14ac:dyDescent="0.25">
      <c r="A3807" s="325">
        <v>201718</v>
      </c>
      <c r="B3807" s="325" t="s">
        <v>144</v>
      </c>
      <c r="C3807" s="325" t="s">
        <v>123</v>
      </c>
      <c r="D3807" s="325" t="s">
        <v>38</v>
      </c>
      <c r="E3807" s="325" t="s">
        <v>139</v>
      </c>
      <c r="F3807" s="325" t="s">
        <v>43</v>
      </c>
      <c r="G3807" s="325">
        <v>420</v>
      </c>
      <c r="H3807" s="325" t="s">
        <v>348</v>
      </c>
      <c r="I3807" s="325" t="s">
        <v>349</v>
      </c>
      <c r="J3807" s="325" t="str">
        <f t="shared" si="118"/>
        <v>CharIsles of ScillyEthnicityMixedEthnicityMixed</v>
      </c>
      <c r="K3807" s="325" t="s">
        <v>493</v>
      </c>
      <c r="L3807" s="325" t="s">
        <v>495</v>
      </c>
      <c r="M3807" s="325" t="str">
        <f t="shared" si="119"/>
        <v>EthnicityMixed</v>
      </c>
      <c r="N3807" s="325" t="s">
        <v>460</v>
      </c>
      <c r="O3807" s="325" t="s">
        <v>460</v>
      </c>
      <c r="P3807" s="325">
        <v>0</v>
      </c>
      <c r="Q3807" s="325">
        <v>0</v>
      </c>
    </row>
    <row r="3808" spans="1:17" x14ac:dyDescent="0.25">
      <c r="A3808" s="325">
        <v>201718</v>
      </c>
      <c r="B3808" s="325" t="s">
        <v>144</v>
      </c>
      <c r="C3808" s="325" t="s">
        <v>123</v>
      </c>
      <c r="D3808" s="325" t="s">
        <v>38</v>
      </c>
      <c r="E3808" s="325" t="s">
        <v>139</v>
      </c>
      <c r="F3808" s="325" t="s">
        <v>43</v>
      </c>
      <c r="G3808" s="325">
        <v>420</v>
      </c>
      <c r="H3808" s="325" t="s">
        <v>348</v>
      </c>
      <c r="I3808" s="325" t="s">
        <v>349</v>
      </c>
      <c r="J3808" s="325" t="str">
        <f t="shared" si="118"/>
        <v>CharIsles of ScillyEthnicityAsian or Asian BritishEthnicityAsian or Asian British</v>
      </c>
      <c r="K3808" s="325" t="s">
        <v>493</v>
      </c>
      <c r="L3808" s="325" t="s">
        <v>496</v>
      </c>
      <c r="M3808" s="325" t="str">
        <f t="shared" si="119"/>
        <v>EthnicityAsian or Asian British</v>
      </c>
      <c r="N3808" s="325" t="s">
        <v>460</v>
      </c>
      <c r="O3808" s="325" t="s">
        <v>460</v>
      </c>
      <c r="P3808" s="325">
        <v>0</v>
      </c>
      <c r="Q3808" s="325">
        <v>0</v>
      </c>
    </row>
    <row r="3809" spans="1:17" x14ac:dyDescent="0.25">
      <c r="A3809" s="325">
        <v>201718</v>
      </c>
      <c r="B3809" s="325" t="s">
        <v>144</v>
      </c>
      <c r="C3809" s="325" t="s">
        <v>123</v>
      </c>
      <c r="D3809" s="325" t="s">
        <v>38</v>
      </c>
      <c r="E3809" s="325" t="s">
        <v>139</v>
      </c>
      <c r="F3809" s="325" t="s">
        <v>43</v>
      </c>
      <c r="G3809" s="325">
        <v>420</v>
      </c>
      <c r="H3809" s="325" t="s">
        <v>348</v>
      </c>
      <c r="I3809" s="325" t="s">
        <v>349</v>
      </c>
      <c r="J3809" s="325" t="str">
        <f t="shared" si="118"/>
        <v>CharIsles of ScillyEthnicityBlack or Black BritishEthnicityBlack or Black British</v>
      </c>
      <c r="K3809" s="325" t="s">
        <v>493</v>
      </c>
      <c r="L3809" s="325" t="s">
        <v>497</v>
      </c>
      <c r="M3809" s="325" t="str">
        <f t="shared" si="119"/>
        <v>EthnicityBlack or Black British</v>
      </c>
      <c r="N3809" s="325" t="s">
        <v>460</v>
      </c>
      <c r="O3809" s="325" t="s">
        <v>460</v>
      </c>
      <c r="P3809" s="325">
        <v>0</v>
      </c>
      <c r="Q3809" s="325">
        <v>0</v>
      </c>
    </row>
    <row r="3810" spans="1:17" x14ac:dyDescent="0.25">
      <c r="A3810" s="325">
        <v>201718</v>
      </c>
      <c r="B3810" s="325" t="s">
        <v>144</v>
      </c>
      <c r="C3810" s="325" t="s">
        <v>123</v>
      </c>
      <c r="D3810" s="325" t="s">
        <v>38</v>
      </c>
      <c r="E3810" s="325" t="s">
        <v>139</v>
      </c>
      <c r="F3810" s="325" t="s">
        <v>43</v>
      </c>
      <c r="G3810" s="325">
        <v>420</v>
      </c>
      <c r="H3810" s="325" t="s">
        <v>348</v>
      </c>
      <c r="I3810" s="325" t="s">
        <v>349</v>
      </c>
      <c r="J3810" s="325" t="str">
        <f t="shared" si="118"/>
        <v>CharIsles of ScillyEthnicityAny other ethnic groupEthnicityAny other ethnic group</v>
      </c>
      <c r="K3810" s="325" t="s">
        <v>493</v>
      </c>
      <c r="L3810" s="325" t="s">
        <v>498</v>
      </c>
      <c r="M3810" s="325" t="str">
        <f t="shared" si="119"/>
        <v>EthnicityAny other ethnic group</v>
      </c>
      <c r="N3810" s="325" t="s">
        <v>460</v>
      </c>
      <c r="O3810" s="325" t="s">
        <v>460</v>
      </c>
      <c r="P3810" s="325">
        <v>0</v>
      </c>
      <c r="Q3810" s="325">
        <v>0</v>
      </c>
    </row>
    <row r="3811" spans="1:17" x14ac:dyDescent="0.25">
      <c r="A3811" s="325">
        <v>201718</v>
      </c>
      <c r="B3811" s="325" t="s">
        <v>144</v>
      </c>
      <c r="C3811" s="325" t="s">
        <v>123</v>
      </c>
      <c r="D3811" s="325" t="s">
        <v>38</v>
      </c>
      <c r="E3811" s="325" t="s">
        <v>139</v>
      </c>
      <c r="F3811" s="325" t="s">
        <v>43</v>
      </c>
      <c r="G3811" s="325">
        <v>420</v>
      </c>
      <c r="H3811" s="325" t="s">
        <v>348</v>
      </c>
      <c r="I3811" s="325" t="s">
        <v>349</v>
      </c>
      <c r="J3811" s="325" t="str">
        <f t="shared" si="118"/>
        <v>CharIsles of ScillyEthnicityRefused or not availableEthnicityRefused or not available</v>
      </c>
      <c r="K3811" s="325" t="s">
        <v>493</v>
      </c>
      <c r="L3811" s="325" t="s">
        <v>499</v>
      </c>
      <c r="M3811" s="325" t="str">
        <f t="shared" si="119"/>
        <v>EthnicityRefused or not available</v>
      </c>
      <c r="N3811" s="325" t="s">
        <v>460</v>
      </c>
      <c r="O3811" s="325" t="s">
        <v>460</v>
      </c>
      <c r="P3811" s="325">
        <v>0</v>
      </c>
      <c r="Q3811" s="325">
        <v>0</v>
      </c>
    </row>
    <row r="3812" spans="1:17" x14ac:dyDescent="0.25">
      <c r="A3812" s="325">
        <v>201718</v>
      </c>
      <c r="B3812" s="325" t="s">
        <v>144</v>
      </c>
      <c r="C3812" s="325" t="s">
        <v>123</v>
      </c>
      <c r="D3812" s="325" t="s">
        <v>38</v>
      </c>
      <c r="E3812" s="325" t="s">
        <v>139</v>
      </c>
      <c r="F3812" s="325" t="s">
        <v>43</v>
      </c>
      <c r="G3812" s="325">
        <v>802</v>
      </c>
      <c r="H3812" s="325" t="s">
        <v>351</v>
      </c>
      <c r="I3812" s="325" t="s">
        <v>352</v>
      </c>
      <c r="J3812" s="325" t="str">
        <f t="shared" si="118"/>
        <v>CharNorth SomersetEthnicityWhiteEthnicityWhite</v>
      </c>
      <c r="K3812" s="325" t="s">
        <v>493</v>
      </c>
      <c r="L3812" s="325" t="s">
        <v>494</v>
      </c>
      <c r="M3812" s="325" t="str">
        <f t="shared" si="119"/>
        <v>EthnicityWhite</v>
      </c>
      <c r="N3812" s="325" t="s">
        <v>460</v>
      </c>
      <c r="O3812" s="325" t="s">
        <v>460</v>
      </c>
      <c r="P3812" s="325">
        <v>83</v>
      </c>
      <c r="Q3812" s="325">
        <v>87.4</v>
      </c>
    </row>
    <row r="3813" spans="1:17" x14ac:dyDescent="0.25">
      <c r="A3813" s="325">
        <v>201718</v>
      </c>
      <c r="B3813" s="325" t="s">
        <v>144</v>
      </c>
      <c r="C3813" s="325" t="s">
        <v>123</v>
      </c>
      <c r="D3813" s="325" t="s">
        <v>38</v>
      </c>
      <c r="E3813" s="325" t="s">
        <v>139</v>
      </c>
      <c r="F3813" s="325" t="s">
        <v>43</v>
      </c>
      <c r="G3813" s="325">
        <v>802</v>
      </c>
      <c r="H3813" s="325" t="s">
        <v>351</v>
      </c>
      <c r="I3813" s="325" t="s">
        <v>352</v>
      </c>
      <c r="J3813" s="325" t="str">
        <f t="shared" si="118"/>
        <v>CharNorth SomersetEthnicityMixedEthnicityMixed</v>
      </c>
      <c r="K3813" s="325" t="s">
        <v>493</v>
      </c>
      <c r="L3813" s="325" t="s">
        <v>495</v>
      </c>
      <c r="M3813" s="325" t="str">
        <f t="shared" si="119"/>
        <v>EthnicityMixed</v>
      </c>
      <c r="N3813" s="325" t="s">
        <v>460</v>
      </c>
      <c r="O3813" s="325" t="s">
        <v>460</v>
      </c>
      <c r="P3813" s="325">
        <v>5</v>
      </c>
      <c r="Q3813" s="325">
        <v>5.3</v>
      </c>
    </row>
    <row r="3814" spans="1:17" x14ac:dyDescent="0.25">
      <c r="A3814" s="325">
        <v>201718</v>
      </c>
      <c r="B3814" s="325" t="s">
        <v>144</v>
      </c>
      <c r="C3814" s="325" t="s">
        <v>123</v>
      </c>
      <c r="D3814" s="325" t="s">
        <v>38</v>
      </c>
      <c r="E3814" s="325" t="s">
        <v>139</v>
      </c>
      <c r="F3814" s="325" t="s">
        <v>43</v>
      </c>
      <c r="G3814" s="325">
        <v>802</v>
      </c>
      <c r="H3814" s="325" t="s">
        <v>351</v>
      </c>
      <c r="I3814" s="325" t="s">
        <v>352</v>
      </c>
      <c r="J3814" s="325" t="str">
        <f t="shared" si="118"/>
        <v>CharNorth SomersetEthnicityAsian or Asian BritishEthnicityAsian or Asian British</v>
      </c>
      <c r="K3814" s="325" t="s">
        <v>493</v>
      </c>
      <c r="L3814" s="325" t="s">
        <v>496</v>
      </c>
      <c r="M3814" s="325" t="str">
        <f t="shared" si="119"/>
        <v>EthnicityAsian or Asian British</v>
      </c>
      <c r="N3814" s="325" t="s">
        <v>460</v>
      </c>
      <c r="O3814" s="325" t="s">
        <v>460</v>
      </c>
      <c r="P3814" s="325">
        <v>0</v>
      </c>
      <c r="Q3814" s="325">
        <v>0</v>
      </c>
    </row>
    <row r="3815" spans="1:17" x14ac:dyDescent="0.25">
      <c r="A3815" s="325">
        <v>201718</v>
      </c>
      <c r="B3815" s="325" t="s">
        <v>144</v>
      </c>
      <c r="C3815" s="325" t="s">
        <v>123</v>
      </c>
      <c r="D3815" s="325" t="s">
        <v>38</v>
      </c>
      <c r="E3815" s="325" t="s">
        <v>139</v>
      </c>
      <c r="F3815" s="325" t="s">
        <v>43</v>
      </c>
      <c r="G3815" s="325">
        <v>802</v>
      </c>
      <c r="H3815" s="325" t="s">
        <v>351</v>
      </c>
      <c r="I3815" s="325" t="s">
        <v>352</v>
      </c>
      <c r="J3815" s="325" t="str">
        <f t="shared" si="118"/>
        <v>CharNorth SomersetEthnicityBlack or Black BritishEthnicityBlack or Black British</v>
      </c>
      <c r="K3815" s="325" t="s">
        <v>493</v>
      </c>
      <c r="L3815" s="325" t="s">
        <v>497</v>
      </c>
      <c r="M3815" s="325" t="str">
        <f t="shared" si="119"/>
        <v>EthnicityBlack or Black British</v>
      </c>
      <c r="N3815" s="325" t="s">
        <v>460</v>
      </c>
      <c r="O3815" s="325" t="s">
        <v>460</v>
      </c>
      <c r="P3815" s="325">
        <v>0</v>
      </c>
      <c r="Q3815" s="325">
        <v>0</v>
      </c>
    </row>
    <row r="3816" spans="1:17" x14ac:dyDescent="0.25">
      <c r="A3816" s="325">
        <v>201718</v>
      </c>
      <c r="B3816" s="325" t="s">
        <v>144</v>
      </c>
      <c r="C3816" s="325" t="s">
        <v>123</v>
      </c>
      <c r="D3816" s="325" t="s">
        <v>38</v>
      </c>
      <c r="E3816" s="325" t="s">
        <v>139</v>
      </c>
      <c r="F3816" s="325" t="s">
        <v>43</v>
      </c>
      <c r="G3816" s="325">
        <v>802</v>
      </c>
      <c r="H3816" s="325" t="s">
        <v>351</v>
      </c>
      <c r="I3816" s="325" t="s">
        <v>352</v>
      </c>
      <c r="J3816" s="325" t="str">
        <f t="shared" si="118"/>
        <v>CharNorth SomersetEthnicityAny other ethnic groupEthnicityAny other ethnic group</v>
      </c>
      <c r="K3816" s="325" t="s">
        <v>493</v>
      </c>
      <c r="L3816" s="325" t="s">
        <v>498</v>
      </c>
      <c r="M3816" s="325" t="str">
        <f t="shared" si="119"/>
        <v>EthnicityAny other ethnic group</v>
      </c>
      <c r="N3816" s="325" t="s">
        <v>460</v>
      </c>
      <c r="O3816" s="325" t="s">
        <v>460</v>
      </c>
      <c r="P3816" s="325">
        <v>0</v>
      </c>
      <c r="Q3816" s="325">
        <v>0</v>
      </c>
    </row>
    <row r="3817" spans="1:17" x14ac:dyDescent="0.25">
      <c r="A3817" s="325">
        <v>201718</v>
      </c>
      <c r="B3817" s="325" t="s">
        <v>144</v>
      </c>
      <c r="C3817" s="325" t="s">
        <v>123</v>
      </c>
      <c r="D3817" s="325" t="s">
        <v>38</v>
      </c>
      <c r="E3817" s="325" t="s">
        <v>139</v>
      </c>
      <c r="F3817" s="325" t="s">
        <v>43</v>
      </c>
      <c r="G3817" s="325">
        <v>802</v>
      </c>
      <c r="H3817" s="325" t="s">
        <v>351</v>
      </c>
      <c r="I3817" s="325" t="s">
        <v>352</v>
      </c>
      <c r="J3817" s="325" t="str">
        <f t="shared" si="118"/>
        <v>CharNorth SomersetEthnicityRefused or not availableEthnicityRefused or not available</v>
      </c>
      <c r="K3817" s="325" t="s">
        <v>493</v>
      </c>
      <c r="L3817" s="325" t="s">
        <v>499</v>
      </c>
      <c r="M3817" s="325" t="str">
        <f t="shared" si="119"/>
        <v>EthnicityRefused or not available</v>
      </c>
      <c r="N3817" s="325" t="s">
        <v>460</v>
      </c>
      <c r="O3817" s="325" t="s">
        <v>460</v>
      </c>
      <c r="P3817" s="325">
        <v>7</v>
      </c>
      <c r="Q3817" s="325">
        <v>7.4</v>
      </c>
    </row>
    <row r="3818" spans="1:17" x14ac:dyDescent="0.25">
      <c r="A3818" s="325">
        <v>201718</v>
      </c>
      <c r="B3818" s="325" t="s">
        <v>144</v>
      </c>
      <c r="C3818" s="325" t="s">
        <v>123</v>
      </c>
      <c r="D3818" s="325" t="s">
        <v>38</v>
      </c>
      <c r="E3818" s="325" t="s">
        <v>139</v>
      </c>
      <c r="F3818" s="325" t="s">
        <v>43</v>
      </c>
      <c r="G3818" s="325">
        <v>879</v>
      </c>
      <c r="H3818" s="325" t="s">
        <v>353</v>
      </c>
      <c r="I3818" s="325" t="s">
        <v>354</v>
      </c>
      <c r="J3818" s="325" t="str">
        <f t="shared" si="118"/>
        <v>CharPlymouthEthnicityWhiteEthnicityWhite</v>
      </c>
      <c r="K3818" s="325" t="s">
        <v>493</v>
      </c>
      <c r="L3818" s="325" t="s">
        <v>494</v>
      </c>
      <c r="M3818" s="325" t="str">
        <f t="shared" si="119"/>
        <v>EthnicityWhite</v>
      </c>
      <c r="N3818" s="325" t="s">
        <v>460</v>
      </c>
      <c r="O3818" s="325" t="s">
        <v>460</v>
      </c>
      <c r="P3818" s="325">
        <v>156</v>
      </c>
      <c r="Q3818" s="325">
        <v>91.8</v>
      </c>
    </row>
    <row r="3819" spans="1:17" x14ac:dyDescent="0.25">
      <c r="A3819" s="325">
        <v>201718</v>
      </c>
      <c r="B3819" s="325" t="s">
        <v>144</v>
      </c>
      <c r="C3819" s="325" t="s">
        <v>123</v>
      </c>
      <c r="D3819" s="325" t="s">
        <v>38</v>
      </c>
      <c r="E3819" s="325" t="s">
        <v>139</v>
      </c>
      <c r="F3819" s="325" t="s">
        <v>43</v>
      </c>
      <c r="G3819" s="325">
        <v>879</v>
      </c>
      <c r="H3819" s="325" t="s">
        <v>353</v>
      </c>
      <c r="I3819" s="325" t="s">
        <v>354</v>
      </c>
      <c r="J3819" s="325" t="str">
        <f t="shared" si="118"/>
        <v>CharPlymouthEthnicityMixedEthnicityMixed</v>
      </c>
      <c r="K3819" s="325" t="s">
        <v>493</v>
      </c>
      <c r="L3819" s="325" t="s">
        <v>495</v>
      </c>
      <c r="M3819" s="325" t="str">
        <f t="shared" si="119"/>
        <v>EthnicityMixed</v>
      </c>
      <c r="N3819" s="325" t="s">
        <v>460</v>
      </c>
      <c r="O3819" s="325" t="s">
        <v>460</v>
      </c>
      <c r="P3819" s="325">
        <v>0</v>
      </c>
      <c r="Q3819" s="325">
        <v>0</v>
      </c>
    </row>
    <row r="3820" spans="1:17" x14ac:dyDescent="0.25">
      <c r="A3820" s="325">
        <v>201718</v>
      </c>
      <c r="B3820" s="325" t="s">
        <v>144</v>
      </c>
      <c r="C3820" s="325" t="s">
        <v>123</v>
      </c>
      <c r="D3820" s="325" t="s">
        <v>38</v>
      </c>
      <c r="E3820" s="325" t="s">
        <v>139</v>
      </c>
      <c r="F3820" s="325" t="s">
        <v>43</v>
      </c>
      <c r="G3820" s="325">
        <v>879</v>
      </c>
      <c r="H3820" s="325" t="s">
        <v>353</v>
      </c>
      <c r="I3820" s="325" t="s">
        <v>354</v>
      </c>
      <c r="J3820" s="325" t="str">
        <f t="shared" si="118"/>
        <v>CharPlymouthEthnicityAsian or Asian BritishEthnicityAsian or Asian British</v>
      </c>
      <c r="K3820" s="325" t="s">
        <v>493</v>
      </c>
      <c r="L3820" s="325" t="s">
        <v>496</v>
      </c>
      <c r="M3820" s="325" t="str">
        <f t="shared" si="119"/>
        <v>EthnicityAsian or Asian British</v>
      </c>
      <c r="N3820" s="325" t="s">
        <v>460</v>
      </c>
      <c r="O3820" s="325" t="s">
        <v>460</v>
      </c>
      <c r="P3820" s="325">
        <v>2</v>
      </c>
      <c r="Q3820" s="325">
        <v>1.2</v>
      </c>
    </row>
    <row r="3821" spans="1:17" x14ac:dyDescent="0.25">
      <c r="A3821" s="325">
        <v>201718</v>
      </c>
      <c r="B3821" s="325" t="s">
        <v>144</v>
      </c>
      <c r="C3821" s="325" t="s">
        <v>123</v>
      </c>
      <c r="D3821" s="325" t="s">
        <v>38</v>
      </c>
      <c r="E3821" s="325" t="s">
        <v>139</v>
      </c>
      <c r="F3821" s="325" t="s">
        <v>43</v>
      </c>
      <c r="G3821" s="325">
        <v>879</v>
      </c>
      <c r="H3821" s="325" t="s">
        <v>353</v>
      </c>
      <c r="I3821" s="325" t="s">
        <v>354</v>
      </c>
      <c r="J3821" s="325" t="str">
        <f t="shared" si="118"/>
        <v>CharPlymouthEthnicityBlack or Black BritishEthnicityBlack or Black British</v>
      </c>
      <c r="K3821" s="325" t="s">
        <v>493</v>
      </c>
      <c r="L3821" s="325" t="s">
        <v>497</v>
      </c>
      <c r="M3821" s="325" t="str">
        <f t="shared" si="119"/>
        <v>EthnicityBlack or Black British</v>
      </c>
      <c r="N3821" s="325" t="s">
        <v>460</v>
      </c>
      <c r="O3821" s="325" t="s">
        <v>460</v>
      </c>
      <c r="P3821" s="325">
        <v>5</v>
      </c>
      <c r="Q3821" s="325">
        <v>2.9</v>
      </c>
    </row>
    <row r="3822" spans="1:17" x14ac:dyDescent="0.25">
      <c r="A3822" s="325">
        <v>201718</v>
      </c>
      <c r="B3822" s="325" t="s">
        <v>144</v>
      </c>
      <c r="C3822" s="325" t="s">
        <v>123</v>
      </c>
      <c r="D3822" s="325" t="s">
        <v>38</v>
      </c>
      <c r="E3822" s="325" t="s">
        <v>139</v>
      </c>
      <c r="F3822" s="325" t="s">
        <v>43</v>
      </c>
      <c r="G3822" s="325">
        <v>879</v>
      </c>
      <c r="H3822" s="325" t="s">
        <v>353</v>
      </c>
      <c r="I3822" s="325" t="s">
        <v>354</v>
      </c>
      <c r="J3822" s="325" t="str">
        <f t="shared" si="118"/>
        <v>CharPlymouthEthnicityAny other ethnic groupEthnicityAny other ethnic group</v>
      </c>
      <c r="K3822" s="325" t="s">
        <v>493</v>
      </c>
      <c r="L3822" s="325" t="s">
        <v>498</v>
      </c>
      <c r="M3822" s="325" t="str">
        <f t="shared" si="119"/>
        <v>EthnicityAny other ethnic group</v>
      </c>
      <c r="N3822" s="325" t="s">
        <v>460</v>
      </c>
      <c r="O3822" s="325" t="s">
        <v>460</v>
      </c>
      <c r="P3822" s="325">
        <v>2</v>
      </c>
      <c r="Q3822" s="325">
        <v>1.2</v>
      </c>
    </row>
    <row r="3823" spans="1:17" x14ac:dyDescent="0.25">
      <c r="A3823" s="325">
        <v>201718</v>
      </c>
      <c r="B3823" s="325" t="s">
        <v>144</v>
      </c>
      <c r="C3823" s="325" t="s">
        <v>123</v>
      </c>
      <c r="D3823" s="325" t="s">
        <v>38</v>
      </c>
      <c r="E3823" s="325" t="s">
        <v>139</v>
      </c>
      <c r="F3823" s="325" t="s">
        <v>43</v>
      </c>
      <c r="G3823" s="325">
        <v>879</v>
      </c>
      <c r="H3823" s="325" t="s">
        <v>353</v>
      </c>
      <c r="I3823" s="325" t="s">
        <v>354</v>
      </c>
      <c r="J3823" s="325" t="str">
        <f t="shared" si="118"/>
        <v>CharPlymouthEthnicityRefused or not availableEthnicityRefused or not available</v>
      </c>
      <c r="K3823" s="325" t="s">
        <v>493</v>
      </c>
      <c r="L3823" s="325" t="s">
        <v>499</v>
      </c>
      <c r="M3823" s="325" t="str">
        <f t="shared" si="119"/>
        <v>EthnicityRefused or not available</v>
      </c>
      <c r="N3823" s="325" t="s">
        <v>460</v>
      </c>
      <c r="O3823" s="325" t="s">
        <v>460</v>
      </c>
      <c r="P3823" s="325">
        <v>5</v>
      </c>
      <c r="Q3823" s="325">
        <v>2.9</v>
      </c>
    </row>
    <row r="3824" spans="1:17" x14ac:dyDescent="0.25">
      <c r="A3824" s="325">
        <v>201718</v>
      </c>
      <c r="B3824" s="325" t="s">
        <v>144</v>
      </c>
      <c r="C3824" s="325" t="s">
        <v>123</v>
      </c>
      <c r="D3824" s="325" t="s">
        <v>38</v>
      </c>
      <c r="E3824" s="325" t="s">
        <v>139</v>
      </c>
      <c r="F3824" s="325" t="s">
        <v>43</v>
      </c>
      <c r="G3824" s="325">
        <v>836</v>
      </c>
      <c r="H3824" s="325" t="s">
        <v>355</v>
      </c>
      <c r="I3824" s="325" t="s">
        <v>356</v>
      </c>
      <c r="J3824" s="325" t="str">
        <f t="shared" si="118"/>
        <v>CharPooleEthnicityWhiteEthnicityWhite</v>
      </c>
      <c r="K3824" s="325" t="s">
        <v>493</v>
      </c>
      <c r="L3824" s="325" t="s">
        <v>494</v>
      </c>
      <c r="M3824" s="325" t="str">
        <f t="shared" si="119"/>
        <v>EthnicityWhite</v>
      </c>
      <c r="N3824" s="325" t="s">
        <v>460</v>
      </c>
      <c r="O3824" s="325" t="s">
        <v>460</v>
      </c>
      <c r="P3824" s="325">
        <v>104</v>
      </c>
      <c r="Q3824" s="325">
        <v>95.4</v>
      </c>
    </row>
    <row r="3825" spans="1:17" x14ac:dyDescent="0.25">
      <c r="A3825" s="325">
        <v>201718</v>
      </c>
      <c r="B3825" s="325" t="s">
        <v>144</v>
      </c>
      <c r="C3825" s="325" t="s">
        <v>123</v>
      </c>
      <c r="D3825" s="325" t="s">
        <v>38</v>
      </c>
      <c r="E3825" s="325" t="s">
        <v>139</v>
      </c>
      <c r="F3825" s="325" t="s">
        <v>43</v>
      </c>
      <c r="G3825" s="325">
        <v>836</v>
      </c>
      <c r="H3825" s="325" t="s">
        <v>355</v>
      </c>
      <c r="I3825" s="325" t="s">
        <v>356</v>
      </c>
      <c r="J3825" s="325" t="str">
        <f t="shared" si="118"/>
        <v>CharPooleEthnicityMixedEthnicityMixed</v>
      </c>
      <c r="K3825" s="325" t="s">
        <v>493</v>
      </c>
      <c r="L3825" s="325" t="s">
        <v>495</v>
      </c>
      <c r="M3825" s="325" t="str">
        <f t="shared" si="119"/>
        <v>EthnicityMixed</v>
      </c>
      <c r="N3825" s="325" t="s">
        <v>460</v>
      </c>
      <c r="O3825" s="325" t="s">
        <v>460</v>
      </c>
      <c r="P3825" s="325">
        <v>2</v>
      </c>
      <c r="Q3825" s="325">
        <v>1.8</v>
      </c>
    </row>
    <row r="3826" spans="1:17" x14ac:dyDescent="0.25">
      <c r="A3826" s="325">
        <v>201718</v>
      </c>
      <c r="B3826" s="325" t="s">
        <v>144</v>
      </c>
      <c r="C3826" s="325" t="s">
        <v>123</v>
      </c>
      <c r="D3826" s="325" t="s">
        <v>38</v>
      </c>
      <c r="E3826" s="325" t="s">
        <v>139</v>
      </c>
      <c r="F3826" s="325" t="s">
        <v>43</v>
      </c>
      <c r="G3826" s="325">
        <v>836</v>
      </c>
      <c r="H3826" s="325" t="s">
        <v>355</v>
      </c>
      <c r="I3826" s="325" t="s">
        <v>356</v>
      </c>
      <c r="J3826" s="325" t="str">
        <f t="shared" si="118"/>
        <v>CharPooleEthnicityAsian or Asian BritishEthnicityAsian or Asian British</v>
      </c>
      <c r="K3826" s="325" t="s">
        <v>493</v>
      </c>
      <c r="L3826" s="325" t="s">
        <v>496</v>
      </c>
      <c r="M3826" s="325" t="str">
        <f t="shared" si="119"/>
        <v>EthnicityAsian or Asian British</v>
      </c>
      <c r="N3826" s="325" t="s">
        <v>460</v>
      </c>
      <c r="O3826" s="325" t="s">
        <v>460</v>
      </c>
      <c r="P3826" s="325">
        <v>1</v>
      </c>
      <c r="Q3826" s="325">
        <v>0.9</v>
      </c>
    </row>
    <row r="3827" spans="1:17" x14ac:dyDescent="0.25">
      <c r="A3827" s="325">
        <v>201718</v>
      </c>
      <c r="B3827" s="325" t="s">
        <v>144</v>
      </c>
      <c r="C3827" s="325" t="s">
        <v>123</v>
      </c>
      <c r="D3827" s="325" t="s">
        <v>38</v>
      </c>
      <c r="E3827" s="325" t="s">
        <v>139</v>
      </c>
      <c r="F3827" s="325" t="s">
        <v>43</v>
      </c>
      <c r="G3827" s="325">
        <v>836</v>
      </c>
      <c r="H3827" s="325" t="s">
        <v>355</v>
      </c>
      <c r="I3827" s="325" t="s">
        <v>356</v>
      </c>
      <c r="J3827" s="325" t="str">
        <f t="shared" si="118"/>
        <v>CharPooleEthnicityBlack or Black BritishEthnicityBlack or Black British</v>
      </c>
      <c r="K3827" s="325" t="s">
        <v>493</v>
      </c>
      <c r="L3827" s="325" t="s">
        <v>497</v>
      </c>
      <c r="M3827" s="325" t="str">
        <f t="shared" si="119"/>
        <v>EthnicityBlack or Black British</v>
      </c>
      <c r="N3827" s="325" t="s">
        <v>460</v>
      </c>
      <c r="O3827" s="325" t="s">
        <v>460</v>
      </c>
      <c r="P3827" s="325">
        <v>0</v>
      </c>
      <c r="Q3827" s="325">
        <v>0</v>
      </c>
    </row>
    <row r="3828" spans="1:17" x14ac:dyDescent="0.25">
      <c r="A3828" s="325">
        <v>201718</v>
      </c>
      <c r="B3828" s="325" t="s">
        <v>144</v>
      </c>
      <c r="C3828" s="325" t="s">
        <v>123</v>
      </c>
      <c r="D3828" s="325" t="s">
        <v>38</v>
      </c>
      <c r="E3828" s="325" t="s">
        <v>139</v>
      </c>
      <c r="F3828" s="325" t="s">
        <v>43</v>
      </c>
      <c r="G3828" s="325">
        <v>836</v>
      </c>
      <c r="H3828" s="325" t="s">
        <v>355</v>
      </c>
      <c r="I3828" s="325" t="s">
        <v>356</v>
      </c>
      <c r="J3828" s="325" t="str">
        <f t="shared" si="118"/>
        <v>CharPooleEthnicityAny other ethnic groupEthnicityAny other ethnic group</v>
      </c>
      <c r="K3828" s="325" t="s">
        <v>493</v>
      </c>
      <c r="L3828" s="325" t="s">
        <v>498</v>
      </c>
      <c r="M3828" s="325" t="str">
        <f t="shared" si="119"/>
        <v>EthnicityAny other ethnic group</v>
      </c>
      <c r="N3828" s="325" t="s">
        <v>460</v>
      </c>
      <c r="O3828" s="325" t="s">
        <v>460</v>
      </c>
      <c r="P3828" s="325">
        <v>1</v>
      </c>
      <c r="Q3828" s="325">
        <v>0.9</v>
      </c>
    </row>
    <row r="3829" spans="1:17" x14ac:dyDescent="0.25">
      <c r="A3829" s="325">
        <v>201718</v>
      </c>
      <c r="B3829" s="325" t="s">
        <v>144</v>
      </c>
      <c r="C3829" s="325" t="s">
        <v>123</v>
      </c>
      <c r="D3829" s="325" t="s">
        <v>38</v>
      </c>
      <c r="E3829" s="325" t="s">
        <v>139</v>
      </c>
      <c r="F3829" s="325" t="s">
        <v>43</v>
      </c>
      <c r="G3829" s="325">
        <v>836</v>
      </c>
      <c r="H3829" s="325" t="s">
        <v>355</v>
      </c>
      <c r="I3829" s="325" t="s">
        <v>356</v>
      </c>
      <c r="J3829" s="325" t="str">
        <f t="shared" si="118"/>
        <v>CharPooleEthnicityRefused or not availableEthnicityRefused or not available</v>
      </c>
      <c r="K3829" s="325" t="s">
        <v>493</v>
      </c>
      <c r="L3829" s="325" t="s">
        <v>499</v>
      </c>
      <c r="M3829" s="325" t="str">
        <f t="shared" si="119"/>
        <v>EthnicityRefused or not available</v>
      </c>
      <c r="N3829" s="325" t="s">
        <v>460</v>
      </c>
      <c r="O3829" s="325" t="s">
        <v>460</v>
      </c>
      <c r="P3829" s="325">
        <v>1</v>
      </c>
      <c r="Q3829" s="325">
        <v>0.9</v>
      </c>
    </row>
    <row r="3830" spans="1:17" x14ac:dyDescent="0.25">
      <c r="A3830" s="325">
        <v>201718</v>
      </c>
      <c r="B3830" s="325" t="s">
        <v>144</v>
      </c>
      <c r="C3830" s="325" t="s">
        <v>123</v>
      </c>
      <c r="D3830" s="325" t="s">
        <v>38</v>
      </c>
      <c r="E3830" s="325" t="s">
        <v>139</v>
      </c>
      <c r="F3830" s="325" t="s">
        <v>43</v>
      </c>
      <c r="G3830" s="325">
        <v>933</v>
      </c>
      <c r="H3830" s="325" t="s">
        <v>357</v>
      </c>
      <c r="I3830" s="325" t="s">
        <v>27</v>
      </c>
      <c r="J3830" s="325" t="str">
        <f t="shared" si="118"/>
        <v>CharSomersetEthnicityWhiteEthnicityWhite</v>
      </c>
      <c r="K3830" s="325" t="s">
        <v>493</v>
      </c>
      <c r="L3830" s="325" t="s">
        <v>494</v>
      </c>
      <c r="M3830" s="325" t="str">
        <f t="shared" si="119"/>
        <v>EthnicityWhite</v>
      </c>
      <c r="N3830" s="325" t="s">
        <v>460</v>
      </c>
      <c r="O3830" s="325" t="s">
        <v>460</v>
      </c>
      <c r="P3830" s="325">
        <v>234</v>
      </c>
      <c r="Q3830" s="325">
        <v>92.5</v>
      </c>
    </row>
    <row r="3831" spans="1:17" x14ac:dyDescent="0.25">
      <c r="A3831" s="325">
        <v>201718</v>
      </c>
      <c r="B3831" s="325" t="s">
        <v>144</v>
      </c>
      <c r="C3831" s="325" t="s">
        <v>123</v>
      </c>
      <c r="D3831" s="325" t="s">
        <v>38</v>
      </c>
      <c r="E3831" s="325" t="s">
        <v>139</v>
      </c>
      <c r="F3831" s="325" t="s">
        <v>43</v>
      </c>
      <c r="G3831" s="325">
        <v>933</v>
      </c>
      <c r="H3831" s="325" t="s">
        <v>357</v>
      </c>
      <c r="I3831" s="325" t="s">
        <v>27</v>
      </c>
      <c r="J3831" s="325" t="str">
        <f t="shared" si="118"/>
        <v>CharSomersetEthnicityMixedEthnicityMixed</v>
      </c>
      <c r="K3831" s="325" t="s">
        <v>493</v>
      </c>
      <c r="L3831" s="325" t="s">
        <v>495</v>
      </c>
      <c r="M3831" s="325" t="str">
        <f t="shared" si="119"/>
        <v>EthnicityMixed</v>
      </c>
      <c r="N3831" s="325" t="s">
        <v>460</v>
      </c>
      <c r="O3831" s="325" t="s">
        <v>460</v>
      </c>
      <c r="P3831" s="325">
        <v>3</v>
      </c>
      <c r="Q3831" s="325">
        <v>1.2</v>
      </c>
    </row>
    <row r="3832" spans="1:17" x14ac:dyDescent="0.25">
      <c r="A3832" s="325">
        <v>201718</v>
      </c>
      <c r="B3832" s="325" t="s">
        <v>144</v>
      </c>
      <c r="C3832" s="325" t="s">
        <v>123</v>
      </c>
      <c r="D3832" s="325" t="s">
        <v>38</v>
      </c>
      <c r="E3832" s="325" t="s">
        <v>139</v>
      </c>
      <c r="F3832" s="325" t="s">
        <v>43</v>
      </c>
      <c r="G3832" s="325">
        <v>933</v>
      </c>
      <c r="H3832" s="325" t="s">
        <v>357</v>
      </c>
      <c r="I3832" s="325" t="s">
        <v>27</v>
      </c>
      <c r="J3832" s="325" t="str">
        <f t="shared" si="118"/>
        <v>CharSomersetEthnicityAsian or Asian BritishEthnicityAsian or Asian British</v>
      </c>
      <c r="K3832" s="325" t="s">
        <v>493</v>
      </c>
      <c r="L3832" s="325" t="s">
        <v>496</v>
      </c>
      <c r="M3832" s="325" t="str">
        <f t="shared" si="119"/>
        <v>EthnicityAsian or Asian British</v>
      </c>
      <c r="N3832" s="325" t="s">
        <v>460</v>
      </c>
      <c r="O3832" s="325" t="s">
        <v>460</v>
      </c>
      <c r="P3832" s="325">
        <v>0</v>
      </c>
      <c r="Q3832" s="325">
        <v>0</v>
      </c>
    </row>
    <row r="3833" spans="1:17" x14ac:dyDescent="0.25">
      <c r="A3833" s="325">
        <v>201718</v>
      </c>
      <c r="B3833" s="325" t="s">
        <v>144</v>
      </c>
      <c r="C3833" s="325" t="s">
        <v>123</v>
      </c>
      <c r="D3833" s="325" t="s">
        <v>38</v>
      </c>
      <c r="E3833" s="325" t="s">
        <v>139</v>
      </c>
      <c r="F3833" s="325" t="s">
        <v>43</v>
      </c>
      <c r="G3833" s="325">
        <v>933</v>
      </c>
      <c r="H3833" s="325" t="s">
        <v>357</v>
      </c>
      <c r="I3833" s="325" t="s">
        <v>27</v>
      </c>
      <c r="J3833" s="325" t="str">
        <f t="shared" si="118"/>
        <v>CharSomersetEthnicityBlack or Black BritishEthnicityBlack or Black British</v>
      </c>
      <c r="K3833" s="325" t="s">
        <v>493</v>
      </c>
      <c r="L3833" s="325" t="s">
        <v>497</v>
      </c>
      <c r="M3833" s="325" t="str">
        <f t="shared" si="119"/>
        <v>EthnicityBlack or Black British</v>
      </c>
      <c r="N3833" s="325" t="s">
        <v>460</v>
      </c>
      <c r="O3833" s="325" t="s">
        <v>460</v>
      </c>
      <c r="P3833" s="325">
        <v>8</v>
      </c>
      <c r="Q3833" s="325">
        <v>3.2</v>
      </c>
    </row>
    <row r="3834" spans="1:17" x14ac:dyDescent="0.25">
      <c r="A3834" s="325">
        <v>201718</v>
      </c>
      <c r="B3834" s="325" t="s">
        <v>144</v>
      </c>
      <c r="C3834" s="325" t="s">
        <v>123</v>
      </c>
      <c r="D3834" s="325" t="s">
        <v>38</v>
      </c>
      <c r="E3834" s="325" t="s">
        <v>139</v>
      </c>
      <c r="F3834" s="325" t="s">
        <v>43</v>
      </c>
      <c r="G3834" s="325">
        <v>933</v>
      </c>
      <c r="H3834" s="325" t="s">
        <v>357</v>
      </c>
      <c r="I3834" s="325" t="s">
        <v>27</v>
      </c>
      <c r="J3834" s="325" t="str">
        <f t="shared" si="118"/>
        <v>CharSomersetEthnicityAny other ethnic groupEthnicityAny other ethnic group</v>
      </c>
      <c r="K3834" s="325" t="s">
        <v>493</v>
      </c>
      <c r="L3834" s="325" t="s">
        <v>498</v>
      </c>
      <c r="M3834" s="325" t="str">
        <f t="shared" si="119"/>
        <v>EthnicityAny other ethnic group</v>
      </c>
      <c r="N3834" s="325" t="s">
        <v>460</v>
      </c>
      <c r="O3834" s="325" t="s">
        <v>460</v>
      </c>
      <c r="P3834" s="325">
        <v>0</v>
      </c>
      <c r="Q3834" s="325">
        <v>0</v>
      </c>
    </row>
    <row r="3835" spans="1:17" x14ac:dyDescent="0.25">
      <c r="A3835" s="325">
        <v>201718</v>
      </c>
      <c r="B3835" s="325" t="s">
        <v>144</v>
      </c>
      <c r="C3835" s="325" t="s">
        <v>123</v>
      </c>
      <c r="D3835" s="325" t="s">
        <v>38</v>
      </c>
      <c r="E3835" s="325" t="s">
        <v>139</v>
      </c>
      <c r="F3835" s="325" t="s">
        <v>43</v>
      </c>
      <c r="G3835" s="325">
        <v>933</v>
      </c>
      <c r="H3835" s="325" t="s">
        <v>357</v>
      </c>
      <c r="I3835" s="325" t="s">
        <v>27</v>
      </c>
      <c r="J3835" s="325" t="str">
        <f t="shared" si="118"/>
        <v>CharSomersetEthnicityRefused or not availableEthnicityRefused or not available</v>
      </c>
      <c r="K3835" s="325" t="s">
        <v>493</v>
      </c>
      <c r="L3835" s="325" t="s">
        <v>499</v>
      </c>
      <c r="M3835" s="325" t="str">
        <f t="shared" si="119"/>
        <v>EthnicityRefused or not available</v>
      </c>
      <c r="N3835" s="325" t="s">
        <v>460</v>
      </c>
      <c r="O3835" s="325" t="s">
        <v>460</v>
      </c>
      <c r="P3835" s="325">
        <v>8</v>
      </c>
      <c r="Q3835" s="325">
        <v>3.2</v>
      </c>
    </row>
    <row r="3836" spans="1:17" x14ac:dyDescent="0.25">
      <c r="A3836" s="325">
        <v>201718</v>
      </c>
      <c r="B3836" s="325" t="s">
        <v>144</v>
      </c>
      <c r="C3836" s="325" t="s">
        <v>123</v>
      </c>
      <c r="D3836" s="325" t="s">
        <v>38</v>
      </c>
      <c r="E3836" s="325" t="s">
        <v>139</v>
      </c>
      <c r="F3836" s="325" t="s">
        <v>43</v>
      </c>
      <c r="G3836" s="325">
        <v>803</v>
      </c>
      <c r="H3836" s="325" t="s">
        <v>358</v>
      </c>
      <c r="I3836" s="325" t="s">
        <v>359</v>
      </c>
      <c r="J3836" s="325" t="str">
        <f t="shared" si="118"/>
        <v>CharSouth GloucestershireEthnicityWhiteEthnicityWhite</v>
      </c>
      <c r="K3836" s="325" t="s">
        <v>493</v>
      </c>
      <c r="L3836" s="325" t="s">
        <v>494</v>
      </c>
      <c r="M3836" s="325" t="str">
        <f t="shared" si="119"/>
        <v>EthnicityWhite</v>
      </c>
      <c r="N3836" s="325" t="s">
        <v>460</v>
      </c>
      <c r="O3836" s="325" t="s">
        <v>460</v>
      </c>
      <c r="P3836" s="325">
        <v>100</v>
      </c>
      <c r="Q3836" s="325">
        <v>81.3</v>
      </c>
    </row>
    <row r="3837" spans="1:17" x14ac:dyDescent="0.25">
      <c r="A3837" s="325">
        <v>201718</v>
      </c>
      <c r="B3837" s="325" t="s">
        <v>144</v>
      </c>
      <c r="C3837" s="325" t="s">
        <v>123</v>
      </c>
      <c r="D3837" s="325" t="s">
        <v>38</v>
      </c>
      <c r="E3837" s="325" t="s">
        <v>139</v>
      </c>
      <c r="F3837" s="325" t="s">
        <v>43</v>
      </c>
      <c r="G3837" s="325">
        <v>803</v>
      </c>
      <c r="H3837" s="325" t="s">
        <v>358</v>
      </c>
      <c r="I3837" s="325" t="s">
        <v>359</v>
      </c>
      <c r="J3837" s="325" t="str">
        <f t="shared" si="118"/>
        <v>CharSouth GloucestershireEthnicityMixedEthnicityMixed</v>
      </c>
      <c r="K3837" s="325" t="s">
        <v>493</v>
      </c>
      <c r="L3837" s="325" t="s">
        <v>495</v>
      </c>
      <c r="M3837" s="325" t="str">
        <f t="shared" si="119"/>
        <v>EthnicityMixed</v>
      </c>
      <c r="N3837" s="325" t="s">
        <v>460</v>
      </c>
      <c r="O3837" s="325" t="s">
        <v>460</v>
      </c>
      <c r="P3837" s="325">
        <v>1</v>
      </c>
      <c r="Q3837" s="325">
        <v>0.8</v>
      </c>
    </row>
    <row r="3838" spans="1:17" x14ac:dyDescent="0.25">
      <c r="A3838" s="325">
        <v>201718</v>
      </c>
      <c r="B3838" s="325" t="s">
        <v>144</v>
      </c>
      <c r="C3838" s="325" t="s">
        <v>123</v>
      </c>
      <c r="D3838" s="325" t="s">
        <v>38</v>
      </c>
      <c r="E3838" s="325" t="s">
        <v>139</v>
      </c>
      <c r="F3838" s="325" t="s">
        <v>43</v>
      </c>
      <c r="G3838" s="325">
        <v>803</v>
      </c>
      <c r="H3838" s="325" t="s">
        <v>358</v>
      </c>
      <c r="I3838" s="325" t="s">
        <v>359</v>
      </c>
      <c r="J3838" s="325" t="str">
        <f t="shared" si="118"/>
        <v>CharSouth GloucestershireEthnicityAsian or Asian BritishEthnicityAsian or Asian British</v>
      </c>
      <c r="K3838" s="325" t="s">
        <v>493</v>
      </c>
      <c r="L3838" s="325" t="s">
        <v>496</v>
      </c>
      <c r="M3838" s="325" t="str">
        <f t="shared" si="119"/>
        <v>EthnicityAsian or Asian British</v>
      </c>
      <c r="N3838" s="325" t="s">
        <v>460</v>
      </c>
      <c r="O3838" s="325" t="s">
        <v>460</v>
      </c>
      <c r="P3838" s="325">
        <v>0</v>
      </c>
      <c r="Q3838" s="325">
        <v>0</v>
      </c>
    </row>
    <row r="3839" spans="1:17" x14ac:dyDescent="0.25">
      <c r="A3839" s="325">
        <v>201718</v>
      </c>
      <c r="B3839" s="325" t="s">
        <v>144</v>
      </c>
      <c r="C3839" s="325" t="s">
        <v>123</v>
      </c>
      <c r="D3839" s="325" t="s">
        <v>38</v>
      </c>
      <c r="E3839" s="325" t="s">
        <v>139</v>
      </c>
      <c r="F3839" s="325" t="s">
        <v>43</v>
      </c>
      <c r="G3839" s="325">
        <v>803</v>
      </c>
      <c r="H3839" s="325" t="s">
        <v>358</v>
      </c>
      <c r="I3839" s="325" t="s">
        <v>359</v>
      </c>
      <c r="J3839" s="325" t="str">
        <f t="shared" si="118"/>
        <v>CharSouth GloucestershireEthnicityBlack or Black BritishEthnicityBlack or Black British</v>
      </c>
      <c r="K3839" s="325" t="s">
        <v>493</v>
      </c>
      <c r="L3839" s="325" t="s">
        <v>497</v>
      </c>
      <c r="M3839" s="325" t="str">
        <f t="shared" si="119"/>
        <v>EthnicityBlack or Black British</v>
      </c>
      <c r="N3839" s="325" t="s">
        <v>460</v>
      </c>
      <c r="O3839" s="325" t="s">
        <v>460</v>
      </c>
      <c r="P3839" s="325">
        <v>1</v>
      </c>
      <c r="Q3839" s="325">
        <v>0.8</v>
      </c>
    </row>
    <row r="3840" spans="1:17" x14ac:dyDescent="0.25">
      <c r="A3840" s="325">
        <v>201718</v>
      </c>
      <c r="B3840" s="325" t="s">
        <v>144</v>
      </c>
      <c r="C3840" s="325" t="s">
        <v>123</v>
      </c>
      <c r="D3840" s="325" t="s">
        <v>38</v>
      </c>
      <c r="E3840" s="325" t="s">
        <v>139</v>
      </c>
      <c r="F3840" s="325" t="s">
        <v>43</v>
      </c>
      <c r="G3840" s="325">
        <v>803</v>
      </c>
      <c r="H3840" s="325" t="s">
        <v>358</v>
      </c>
      <c r="I3840" s="325" t="s">
        <v>359</v>
      </c>
      <c r="J3840" s="325" t="str">
        <f t="shared" si="118"/>
        <v>CharSouth GloucestershireEthnicityAny other ethnic groupEthnicityAny other ethnic group</v>
      </c>
      <c r="K3840" s="325" t="s">
        <v>493</v>
      </c>
      <c r="L3840" s="325" t="s">
        <v>498</v>
      </c>
      <c r="M3840" s="325" t="str">
        <f t="shared" si="119"/>
        <v>EthnicityAny other ethnic group</v>
      </c>
      <c r="N3840" s="325" t="s">
        <v>460</v>
      </c>
      <c r="O3840" s="325" t="s">
        <v>460</v>
      </c>
      <c r="P3840" s="325">
        <v>2</v>
      </c>
      <c r="Q3840" s="325">
        <v>1.6</v>
      </c>
    </row>
    <row r="3841" spans="1:17" x14ac:dyDescent="0.25">
      <c r="A3841" s="325">
        <v>201718</v>
      </c>
      <c r="B3841" s="325" t="s">
        <v>144</v>
      </c>
      <c r="C3841" s="325" t="s">
        <v>123</v>
      </c>
      <c r="D3841" s="325" t="s">
        <v>38</v>
      </c>
      <c r="E3841" s="325" t="s">
        <v>139</v>
      </c>
      <c r="F3841" s="325" t="s">
        <v>43</v>
      </c>
      <c r="G3841" s="325">
        <v>803</v>
      </c>
      <c r="H3841" s="325" t="s">
        <v>358</v>
      </c>
      <c r="I3841" s="325" t="s">
        <v>359</v>
      </c>
      <c r="J3841" s="325" t="str">
        <f t="shared" si="118"/>
        <v>CharSouth GloucestershireEthnicityRefused or not availableEthnicityRefused or not available</v>
      </c>
      <c r="K3841" s="325" t="s">
        <v>493</v>
      </c>
      <c r="L3841" s="325" t="s">
        <v>499</v>
      </c>
      <c r="M3841" s="325" t="str">
        <f t="shared" si="119"/>
        <v>EthnicityRefused or not available</v>
      </c>
      <c r="N3841" s="325" t="s">
        <v>460</v>
      </c>
      <c r="O3841" s="325" t="s">
        <v>460</v>
      </c>
      <c r="P3841" s="325">
        <v>19</v>
      </c>
      <c r="Q3841" s="325">
        <v>15.4</v>
      </c>
    </row>
    <row r="3842" spans="1:17" x14ac:dyDescent="0.25">
      <c r="A3842" s="325">
        <v>201718</v>
      </c>
      <c r="B3842" s="325" t="s">
        <v>144</v>
      </c>
      <c r="C3842" s="325" t="s">
        <v>123</v>
      </c>
      <c r="D3842" s="325" t="s">
        <v>38</v>
      </c>
      <c r="E3842" s="325" t="s">
        <v>139</v>
      </c>
      <c r="F3842" s="325" t="s">
        <v>43</v>
      </c>
      <c r="G3842" s="325">
        <v>866</v>
      </c>
      <c r="H3842" s="325" t="s">
        <v>360</v>
      </c>
      <c r="I3842" s="325" t="s">
        <v>41</v>
      </c>
      <c r="J3842" s="325" t="str">
        <f t="shared" si="118"/>
        <v>CharSwindonEthnicityWhiteEthnicityWhite</v>
      </c>
      <c r="K3842" s="325" t="s">
        <v>493</v>
      </c>
      <c r="L3842" s="325" t="s">
        <v>494</v>
      </c>
      <c r="M3842" s="325" t="str">
        <f t="shared" si="119"/>
        <v>EthnicityWhite</v>
      </c>
      <c r="N3842" s="325" t="s">
        <v>460</v>
      </c>
      <c r="O3842" s="325" t="s">
        <v>460</v>
      </c>
      <c r="P3842" s="325">
        <v>89</v>
      </c>
      <c r="Q3842" s="325">
        <v>93.7</v>
      </c>
    </row>
    <row r="3843" spans="1:17" x14ac:dyDescent="0.25">
      <c r="A3843" s="325">
        <v>201718</v>
      </c>
      <c r="B3843" s="325" t="s">
        <v>144</v>
      </c>
      <c r="C3843" s="325" t="s">
        <v>123</v>
      </c>
      <c r="D3843" s="325" t="s">
        <v>38</v>
      </c>
      <c r="E3843" s="325" t="s">
        <v>139</v>
      </c>
      <c r="F3843" s="325" t="s">
        <v>43</v>
      </c>
      <c r="G3843" s="325">
        <v>866</v>
      </c>
      <c r="H3843" s="325" t="s">
        <v>360</v>
      </c>
      <c r="I3843" s="325" t="s">
        <v>41</v>
      </c>
      <c r="J3843" s="325" t="str">
        <f t="shared" ref="J3843:J3906" si="120">CONCATENATE("Char",I3843,K3843,L3843,M3843)</f>
        <v>CharSwindonEthnicityMixedEthnicityMixed</v>
      </c>
      <c r="K3843" s="325" t="s">
        <v>493</v>
      </c>
      <c r="L3843" s="325" t="s">
        <v>495</v>
      </c>
      <c r="M3843" s="325" t="str">
        <f t="shared" ref="M3843:M3906" si="121">CONCATENATE(K3843,L3843,)</f>
        <v>EthnicityMixed</v>
      </c>
      <c r="N3843" s="325" t="s">
        <v>460</v>
      </c>
      <c r="O3843" s="325" t="s">
        <v>460</v>
      </c>
      <c r="P3843" s="325">
        <v>1</v>
      </c>
      <c r="Q3843" s="325">
        <v>1.1000000000000001</v>
      </c>
    </row>
    <row r="3844" spans="1:17" x14ac:dyDescent="0.25">
      <c r="A3844" s="325">
        <v>201718</v>
      </c>
      <c r="B3844" s="325" t="s">
        <v>144</v>
      </c>
      <c r="C3844" s="325" t="s">
        <v>123</v>
      </c>
      <c r="D3844" s="325" t="s">
        <v>38</v>
      </c>
      <c r="E3844" s="325" t="s">
        <v>139</v>
      </c>
      <c r="F3844" s="325" t="s">
        <v>43</v>
      </c>
      <c r="G3844" s="325">
        <v>866</v>
      </c>
      <c r="H3844" s="325" t="s">
        <v>360</v>
      </c>
      <c r="I3844" s="325" t="s">
        <v>41</v>
      </c>
      <c r="J3844" s="325" t="str">
        <f t="shared" si="120"/>
        <v>CharSwindonEthnicityAsian or Asian BritishEthnicityAsian or Asian British</v>
      </c>
      <c r="K3844" s="325" t="s">
        <v>493</v>
      </c>
      <c r="L3844" s="325" t="s">
        <v>496</v>
      </c>
      <c r="M3844" s="325" t="str">
        <f t="shared" si="121"/>
        <v>EthnicityAsian or Asian British</v>
      </c>
      <c r="N3844" s="325" t="s">
        <v>460</v>
      </c>
      <c r="O3844" s="325" t="s">
        <v>460</v>
      </c>
      <c r="P3844" s="325">
        <v>1</v>
      </c>
      <c r="Q3844" s="325">
        <v>1.1000000000000001</v>
      </c>
    </row>
    <row r="3845" spans="1:17" x14ac:dyDescent="0.25">
      <c r="A3845" s="325">
        <v>201718</v>
      </c>
      <c r="B3845" s="325" t="s">
        <v>144</v>
      </c>
      <c r="C3845" s="325" t="s">
        <v>123</v>
      </c>
      <c r="D3845" s="325" t="s">
        <v>38</v>
      </c>
      <c r="E3845" s="325" t="s">
        <v>139</v>
      </c>
      <c r="F3845" s="325" t="s">
        <v>43</v>
      </c>
      <c r="G3845" s="325">
        <v>866</v>
      </c>
      <c r="H3845" s="325" t="s">
        <v>360</v>
      </c>
      <c r="I3845" s="325" t="s">
        <v>41</v>
      </c>
      <c r="J3845" s="325" t="str">
        <f t="shared" si="120"/>
        <v>CharSwindonEthnicityBlack or Black BritishEthnicityBlack or Black British</v>
      </c>
      <c r="K3845" s="325" t="s">
        <v>493</v>
      </c>
      <c r="L3845" s="325" t="s">
        <v>497</v>
      </c>
      <c r="M3845" s="325" t="str">
        <f t="shared" si="121"/>
        <v>EthnicityBlack or Black British</v>
      </c>
      <c r="N3845" s="325" t="s">
        <v>460</v>
      </c>
      <c r="O3845" s="325" t="s">
        <v>460</v>
      </c>
      <c r="P3845" s="325">
        <v>4</v>
      </c>
      <c r="Q3845" s="325">
        <v>4.2</v>
      </c>
    </row>
    <row r="3846" spans="1:17" x14ac:dyDescent="0.25">
      <c r="A3846" s="325">
        <v>201718</v>
      </c>
      <c r="B3846" s="325" t="s">
        <v>144</v>
      </c>
      <c r="C3846" s="325" t="s">
        <v>123</v>
      </c>
      <c r="D3846" s="325" t="s">
        <v>38</v>
      </c>
      <c r="E3846" s="325" t="s">
        <v>139</v>
      </c>
      <c r="F3846" s="325" t="s">
        <v>43</v>
      </c>
      <c r="G3846" s="325">
        <v>866</v>
      </c>
      <c r="H3846" s="325" t="s">
        <v>360</v>
      </c>
      <c r="I3846" s="325" t="s">
        <v>41</v>
      </c>
      <c r="J3846" s="325" t="str">
        <f t="shared" si="120"/>
        <v>CharSwindonEthnicityAny other ethnic groupEthnicityAny other ethnic group</v>
      </c>
      <c r="K3846" s="325" t="s">
        <v>493</v>
      </c>
      <c r="L3846" s="325" t="s">
        <v>498</v>
      </c>
      <c r="M3846" s="325" t="str">
        <f t="shared" si="121"/>
        <v>EthnicityAny other ethnic group</v>
      </c>
      <c r="N3846" s="325" t="s">
        <v>460</v>
      </c>
      <c r="O3846" s="325" t="s">
        <v>460</v>
      </c>
      <c r="P3846" s="325">
        <v>0</v>
      </c>
      <c r="Q3846" s="325">
        <v>0</v>
      </c>
    </row>
    <row r="3847" spans="1:17" x14ac:dyDescent="0.25">
      <c r="A3847" s="325">
        <v>201718</v>
      </c>
      <c r="B3847" s="325" t="s">
        <v>144</v>
      </c>
      <c r="C3847" s="325" t="s">
        <v>123</v>
      </c>
      <c r="D3847" s="325" t="s">
        <v>38</v>
      </c>
      <c r="E3847" s="325" t="s">
        <v>139</v>
      </c>
      <c r="F3847" s="325" t="s">
        <v>43</v>
      </c>
      <c r="G3847" s="325">
        <v>866</v>
      </c>
      <c r="H3847" s="325" t="s">
        <v>360</v>
      </c>
      <c r="I3847" s="325" t="s">
        <v>41</v>
      </c>
      <c r="J3847" s="325" t="str">
        <f t="shared" si="120"/>
        <v>CharSwindonEthnicityRefused or not availableEthnicityRefused or not available</v>
      </c>
      <c r="K3847" s="325" t="s">
        <v>493</v>
      </c>
      <c r="L3847" s="325" t="s">
        <v>499</v>
      </c>
      <c r="M3847" s="325" t="str">
        <f t="shared" si="121"/>
        <v>EthnicityRefused or not available</v>
      </c>
      <c r="N3847" s="325" t="s">
        <v>460</v>
      </c>
      <c r="O3847" s="325" t="s">
        <v>460</v>
      </c>
      <c r="P3847" s="325">
        <v>0</v>
      </c>
      <c r="Q3847" s="325">
        <v>0</v>
      </c>
    </row>
    <row r="3848" spans="1:17" x14ac:dyDescent="0.25">
      <c r="A3848" s="325">
        <v>201718</v>
      </c>
      <c r="B3848" s="325" t="s">
        <v>144</v>
      </c>
      <c r="C3848" s="325" t="s">
        <v>123</v>
      </c>
      <c r="D3848" s="325" t="s">
        <v>38</v>
      </c>
      <c r="E3848" s="325" t="s">
        <v>139</v>
      </c>
      <c r="F3848" s="325" t="s">
        <v>43</v>
      </c>
      <c r="G3848" s="325">
        <v>880</v>
      </c>
      <c r="H3848" s="325" t="s">
        <v>361</v>
      </c>
      <c r="I3848" s="325" t="s">
        <v>76</v>
      </c>
      <c r="J3848" s="325" t="str">
        <f t="shared" si="120"/>
        <v>CharTorbayEthnicityWhiteEthnicityWhite</v>
      </c>
      <c r="K3848" s="325" t="s">
        <v>493</v>
      </c>
      <c r="L3848" s="325" t="s">
        <v>494</v>
      </c>
      <c r="M3848" s="325" t="str">
        <f t="shared" si="121"/>
        <v>EthnicityWhite</v>
      </c>
      <c r="N3848" s="325" t="s">
        <v>460</v>
      </c>
      <c r="O3848" s="325" t="s">
        <v>460</v>
      </c>
      <c r="P3848" s="325">
        <v>64</v>
      </c>
      <c r="Q3848" s="325">
        <v>81</v>
      </c>
    </row>
    <row r="3849" spans="1:17" x14ac:dyDescent="0.25">
      <c r="A3849" s="325">
        <v>201718</v>
      </c>
      <c r="B3849" s="325" t="s">
        <v>144</v>
      </c>
      <c r="C3849" s="325" t="s">
        <v>123</v>
      </c>
      <c r="D3849" s="325" t="s">
        <v>38</v>
      </c>
      <c r="E3849" s="325" t="s">
        <v>139</v>
      </c>
      <c r="F3849" s="325" t="s">
        <v>43</v>
      </c>
      <c r="G3849" s="325">
        <v>880</v>
      </c>
      <c r="H3849" s="325" t="s">
        <v>361</v>
      </c>
      <c r="I3849" s="325" t="s">
        <v>76</v>
      </c>
      <c r="J3849" s="325" t="str">
        <f t="shared" si="120"/>
        <v>CharTorbayEthnicityMixedEthnicityMixed</v>
      </c>
      <c r="K3849" s="325" t="s">
        <v>493</v>
      </c>
      <c r="L3849" s="325" t="s">
        <v>495</v>
      </c>
      <c r="M3849" s="325" t="str">
        <f t="shared" si="121"/>
        <v>EthnicityMixed</v>
      </c>
      <c r="N3849" s="325" t="s">
        <v>460</v>
      </c>
      <c r="O3849" s="325" t="s">
        <v>460</v>
      </c>
      <c r="P3849" s="325">
        <v>0</v>
      </c>
      <c r="Q3849" s="325">
        <v>0</v>
      </c>
    </row>
    <row r="3850" spans="1:17" x14ac:dyDescent="0.25">
      <c r="A3850" s="325">
        <v>201718</v>
      </c>
      <c r="B3850" s="325" t="s">
        <v>144</v>
      </c>
      <c r="C3850" s="325" t="s">
        <v>123</v>
      </c>
      <c r="D3850" s="325" t="s">
        <v>38</v>
      </c>
      <c r="E3850" s="325" t="s">
        <v>139</v>
      </c>
      <c r="F3850" s="325" t="s">
        <v>43</v>
      </c>
      <c r="G3850" s="325">
        <v>880</v>
      </c>
      <c r="H3850" s="325" t="s">
        <v>361</v>
      </c>
      <c r="I3850" s="325" t="s">
        <v>76</v>
      </c>
      <c r="J3850" s="325" t="str">
        <f t="shared" si="120"/>
        <v>CharTorbayEthnicityAsian or Asian BritishEthnicityAsian or Asian British</v>
      </c>
      <c r="K3850" s="325" t="s">
        <v>493</v>
      </c>
      <c r="L3850" s="325" t="s">
        <v>496</v>
      </c>
      <c r="M3850" s="325" t="str">
        <f t="shared" si="121"/>
        <v>EthnicityAsian or Asian British</v>
      </c>
      <c r="N3850" s="325" t="s">
        <v>460</v>
      </c>
      <c r="O3850" s="325" t="s">
        <v>460</v>
      </c>
      <c r="P3850" s="325">
        <v>0</v>
      </c>
      <c r="Q3850" s="325">
        <v>0</v>
      </c>
    </row>
    <row r="3851" spans="1:17" x14ac:dyDescent="0.25">
      <c r="A3851" s="325">
        <v>201718</v>
      </c>
      <c r="B3851" s="325" t="s">
        <v>144</v>
      </c>
      <c r="C3851" s="325" t="s">
        <v>123</v>
      </c>
      <c r="D3851" s="325" t="s">
        <v>38</v>
      </c>
      <c r="E3851" s="325" t="s">
        <v>139</v>
      </c>
      <c r="F3851" s="325" t="s">
        <v>43</v>
      </c>
      <c r="G3851" s="325">
        <v>880</v>
      </c>
      <c r="H3851" s="325" t="s">
        <v>361</v>
      </c>
      <c r="I3851" s="325" t="s">
        <v>76</v>
      </c>
      <c r="J3851" s="325" t="str">
        <f t="shared" si="120"/>
        <v>CharTorbayEthnicityBlack or Black BritishEthnicityBlack or Black British</v>
      </c>
      <c r="K3851" s="325" t="s">
        <v>493</v>
      </c>
      <c r="L3851" s="325" t="s">
        <v>497</v>
      </c>
      <c r="M3851" s="325" t="str">
        <f t="shared" si="121"/>
        <v>EthnicityBlack or Black British</v>
      </c>
      <c r="N3851" s="325" t="s">
        <v>460</v>
      </c>
      <c r="O3851" s="325" t="s">
        <v>460</v>
      </c>
      <c r="P3851" s="325">
        <v>4</v>
      </c>
      <c r="Q3851" s="325">
        <v>5.0999999999999996</v>
      </c>
    </row>
    <row r="3852" spans="1:17" x14ac:dyDescent="0.25">
      <c r="A3852" s="325">
        <v>201718</v>
      </c>
      <c r="B3852" s="325" t="s">
        <v>144</v>
      </c>
      <c r="C3852" s="325" t="s">
        <v>123</v>
      </c>
      <c r="D3852" s="325" t="s">
        <v>38</v>
      </c>
      <c r="E3852" s="325" t="s">
        <v>139</v>
      </c>
      <c r="F3852" s="325" t="s">
        <v>43</v>
      </c>
      <c r="G3852" s="325">
        <v>880</v>
      </c>
      <c r="H3852" s="325" t="s">
        <v>361</v>
      </c>
      <c r="I3852" s="325" t="s">
        <v>76</v>
      </c>
      <c r="J3852" s="325" t="str">
        <f t="shared" si="120"/>
        <v>CharTorbayEthnicityAny other ethnic groupEthnicityAny other ethnic group</v>
      </c>
      <c r="K3852" s="325" t="s">
        <v>493</v>
      </c>
      <c r="L3852" s="325" t="s">
        <v>498</v>
      </c>
      <c r="M3852" s="325" t="str">
        <f t="shared" si="121"/>
        <v>EthnicityAny other ethnic group</v>
      </c>
      <c r="N3852" s="325" t="s">
        <v>460</v>
      </c>
      <c r="O3852" s="325" t="s">
        <v>460</v>
      </c>
      <c r="P3852" s="325">
        <v>0</v>
      </c>
      <c r="Q3852" s="325">
        <v>0</v>
      </c>
    </row>
    <row r="3853" spans="1:17" x14ac:dyDescent="0.25">
      <c r="A3853" s="325">
        <v>201718</v>
      </c>
      <c r="B3853" s="325" t="s">
        <v>144</v>
      </c>
      <c r="C3853" s="325" t="s">
        <v>123</v>
      </c>
      <c r="D3853" s="325" t="s">
        <v>38</v>
      </c>
      <c r="E3853" s="325" t="s">
        <v>139</v>
      </c>
      <c r="F3853" s="325" t="s">
        <v>43</v>
      </c>
      <c r="G3853" s="325">
        <v>880</v>
      </c>
      <c r="H3853" s="325" t="s">
        <v>361</v>
      </c>
      <c r="I3853" s="325" t="s">
        <v>76</v>
      </c>
      <c r="J3853" s="325" t="str">
        <f t="shared" si="120"/>
        <v>CharTorbayEthnicityRefused or not availableEthnicityRefused or not available</v>
      </c>
      <c r="K3853" s="325" t="s">
        <v>493</v>
      </c>
      <c r="L3853" s="325" t="s">
        <v>499</v>
      </c>
      <c r="M3853" s="325" t="str">
        <f t="shared" si="121"/>
        <v>EthnicityRefused or not available</v>
      </c>
      <c r="N3853" s="325" t="s">
        <v>460</v>
      </c>
      <c r="O3853" s="325" t="s">
        <v>460</v>
      </c>
      <c r="P3853" s="325">
        <v>11</v>
      </c>
      <c r="Q3853" s="325">
        <v>13.9</v>
      </c>
    </row>
    <row r="3854" spans="1:17" x14ac:dyDescent="0.25">
      <c r="A3854" s="325">
        <v>201718</v>
      </c>
      <c r="B3854" s="325" t="s">
        <v>144</v>
      </c>
      <c r="C3854" s="325" t="s">
        <v>123</v>
      </c>
      <c r="D3854" s="325" t="s">
        <v>38</v>
      </c>
      <c r="E3854" s="325" t="s">
        <v>139</v>
      </c>
      <c r="F3854" s="325" t="s">
        <v>43</v>
      </c>
      <c r="G3854" s="325">
        <v>865</v>
      </c>
      <c r="H3854" s="325" t="s">
        <v>363</v>
      </c>
      <c r="I3854" s="325" t="s">
        <v>364</v>
      </c>
      <c r="J3854" s="325" t="str">
        <f t="shared" si="120"/>
        <v>CharWiltshireEthnicityWhiteEthnicityWhite</v>
      </c>
      <c r="K3854" s="325" t="s">
        <v>493</v>
      </c>
      <c r="L3854" s="325" t="s">
        <v>494</v>
      </c>
      <c r="M3854" s="325" t="str">
        <f t="shared" si="121"/>
        <v>EthnicityWhite</v>
      </c>
      <c r="N3854" s="325" t="s">
        <v>460</v>
      </c>
      <c r="O3854" s="325" t="s">
        <v>460</v>
      </c>
      <c r="P3854" s="325">
        <v>179</v>
      </c>
      <c r="Q3854" s="325">
        <v>79.2</v>
      </c>
    </row>
    <row r="3855" spans="1:17" x14ac:dyDescent="0.25">
      <c r="A3855" s="325">
        <v>201718</v>
      </c>
      <c r="B3855" s="325" t="s">
        <v>144</v>
      </c>
      <c r="C3855" s="325" t="s">
        <v>123</v>
      </c>
      <c r="D3855" s="325" t="s">
        <v>38</v>
      </c>
      <c r="E3855" s="325" t="s">
        <v>139</v>
      </c>
      <c r="F3855" s="325" t="s">
        <v>43</v>
      </c>
      <c r="G3855" s="325">
        <v>865</v>
      </c>
      <c r="H3855" s="325" t="s">
        <v>363</v>
      </c>
      <c r="I3855" s="325" t="s">
        <v>364</v>
      </c>
      <c r="J3855" s="325" t="str">
        <f t="shared" si="120"/>
        <v>CharWiltshireEthnicityMixedEthnicityMixed</v>
      </c>
      <c r="K3855" s="325" t="s">
        <v>493</v>
      </c>
      <c r="L3855" s="325" t="s">
        <v>495</v>
      </c>
      <c r="M3855" s="325" t="str">
        <f t="shared" si="121"/>
        <v>EthnicityMixed</v>
      </c>
      <c r="N3855" s="325" t="s">
        <v>460</v>
      </c>
      <c r="O3855" s="325" t="s">
        <v>460</v>
      </c>
      <c r="P3855" s="325">
        <v>4</v>
      </c>
      <c r="Q3855" s="325">
        <v>1.8</v>
      </c>
    </row>
    <row r="3856" spans="1:17" x14ac:dyDescent="0.25">
      <c r="A3856" s="325">
        <v>201718</v>
      </c>
      <c r="B3856" s="325" t="s">
        <v>144</v>
      </c>
      <c r="C3856" s="325" t="s">
        <v>123</v>
      </c>
      <c r="D3856" s="325" t="s">
        <v>38</v>
      </c>
      <c r="E3856" s="325" t="s">
        <v>139</v>
      </c>
      <c r="F3856" s="325" t="s">
        <v>43</v>
      </c>
      <c r="G3856" s="325">
        <v>865</v>
      </c>
      <c r="H3856" s="325" t="s">
        <v>363</v>
      </c>
      <c r="I3856" s="325" t="s">
        <v>364</v>
      </c>
      <c r="J3856" s="325" t="str">
        <f t="shared" si="120"/>
        <v>CharWiltshireEthnicityAsian or Asian BritishEthnicityAsian or Asian British</v>
      </c>
      <c r="K3856" s="325" t="s">
        <v>493</v>
      </c>
      <c r="L3856" s="325" t="s">
        <v>496</v>
      </c>
      <c r="M3856" s="325" t="str">
        <f t="shared" si="121"/>
        <v>EthnicityAsian or Asian British</v>
      </c>
      <c r="N3856" s="325" t="s">
        <v>460</v>
      </c>
      <c r="O3856" s="325" t="s">
        <v>460</v>
      </c>
      <c r="P3856" s="325">
        <v>2</v>
      </c>
      <c r="Q3856" s="325">
        <v>0.9</v>
      </c>
    </row>
    <row r="3857" spans="1:17" x14ac:dyDescent="0.25">
      <c r="A3857" s="325">
        <v>201718</v>
      </c>
      <c r="B3857" s="325" t="s">
        <v>144</v>
      </c>
      <c r="C3857" s="325" t="s">
        <v>123</v>
      </c>
      <c r="D3857" s="325" t="s">
        <v>38</v>
      </c>
      <c r="E3857" s="325" t="s">
        <v>139</v>
      </c>
      <c r="F3857" s="325" t="s">
        <v>43</v>
      </c>
      <c r="G3857" s="325">
        <v>865</v>
      </c>
      <c r="H3857" s="325" t="s">
        <v>363</v>
      </c>
      <c r="I3857" s="325" t="s">
        <v>364</v>
      </c>
      <c r="J3857" s="325" t="str">
        <f t="shared" si="120"/>
        <v>CharWiltshireEthnicityBlack or Black BritishEthnicityBlack or Black British</v>
      </c>
      <c r="K3857" s="325" t="s">
        <v>493</v>
      </c>
      <c r="L3857" s="325" t="s">
        <v>497</v>
      </c>
      <c r="M3857" s="325" t="str">
        <f t="shared" si="121"/>
        <v>EthnicityBlack or Black British</v>
      </c>
      <c r="N3857" s="325" t="s">
        <v>460</v>
      </c>
      <c r="O3857" s="325" t="s">
        <v>460</v>
      </c>
      <c r="P3857" s="325">
        <v>8</v>
      </c>
      <c r="Q3857" s="325">
        <v>3.5</v>
      </c>
    </row>
    <row r="3858" spans="1:17" x14ac:dyDescent="0.25">
      <c r="A3858" s="325">
        <v>201718</v>
      </c>
      <c r="B3858" s="325" t="s">
        <v>144</v>
      </c>
      <c r="C3858" s="325" t="s">
        <v>123</v>
      </c>
      <c r="D3858" s="325" t="s">
        <v>38</v>
      </c>
      <c r="E3858" s="325" t="s">
        <v>139</v>
      </c>
      <c r="F3858" s="325" t="s">
        <v>43</v>
      </c>
      <c r="G3858" s="325">
        <v>865</v>
      </c>
      <c r="H3858" s="325" t="s">
        <v>363</v>
      </c>
      <c r="I3858" s="325" t="s">
        <v>364</v>
      </c>
      <c r="J3858" s="325" t="str">
        <f t="shared" si="120"/>
        <v>CharWiltshireEthnicityAny other ethnic groupEthnicityAny other ethnic group</v>
      </c>
      <c r="K3858" s="325" t="s">
        <v>493</v>
      </c>
      <c r="L3858" s="325" t="s">
        <v>498</v>
      </c>
      <c r="M3858" s="325" t="str">
        <f t="shared" si="121"/>
        <v>EthnicityAny other ethnic group</v>
      </c>
      <c r="N3858" s="325" t="s">
        <v>460</v>
      </c>
      <c r="O3858" s="325" t="s">
        <v>460</v>
      </c>
      <c r="P3858" s="325">
        <v>0</v>
      </c>
      <c r="Q3858" s="325">
        <v>0</v>
      </c>
    </row>
    <row r="3859" spans="1:17" x14ac:dyDescent="0.25">
      <c r="A3859" s="325">
        <v>201718</v>
      </c>
      <c r="B3859" s="325" t="s">
        <v>144</v>
      </c>
      <c r="C3859" s="325" t="s">
        <v>123</v>
      </c>
      <c r="D3859" s="325" t="s">
        <v>38</v>
      </c>
      <c r="E3859" s="325" t="s">
        <v>139</v>
      </c>
      <c r="F3859" s="325" t="s">
        <v>43</v>
      </c>
      <c r="G3859" s="325">
        <v>865</v>
      </c>
      <c r="H3859" s="325" t="s">
        <v>363</v>
      </c>
      <c r="I3859" s="325" t="s">
        <v>364</v>
      </c>
      <c r="J3859" s="325" t="str">
        <f t="shared" si="120"/>
        <v>CharWiltshireEthnicityRefused or not availableEthnicityRefused or not available</v>
      </c>
      <c r="K3859" s="325" t="s">
        <v>493</v>
      </c>
      <c r="L3859" s="325" t="s">
        <v>499</v>
      </c>
      <c r="M3859" s="325" t="str">
        <f t="shared" si="121"/>
        <v>EthnicityRefused or not available</v>
      </c>
      <c r="N3859" s="325" t="s">
        <v>460</v>
      </c>
      <c r="O3859" s="325" t="s">
        <v>460</v>
      </c>
      <c r="P3859" s="325">
        <v>33</v>
      </c>
      <c r="Q3859" s="325">
        <v>14.6</v>
      </c>
    </row>
    <row r="3860" spans="1:17" x14ac:dyDescent="0.25">
      <c r="A3860" s="325">
        <v>201718</v>
      </c>
      <c r="B3860" s="325" t="s">
        <v>144</v>
      </c>
      <c r="C3860" s="325" t="s">
        <v>123</v>
      </c>
      <c r="D3860" s="325" t="s">
        <v>38</v>
      </c>
      <c r="E3860" s="325" t="s">
        <v>140</v>
      </c>
      <c r="F3860" s="325" t="s">
        <v>141</v>
      </c>
      <c r="G3860" s="325">
        <v>202</v>
      </c>
      <c r="H3860" s="325" t="s">
        <v>365</v>
      </c>
      <c r="I3860" s="325" t="s">
        <v>366</v>
      </c>
      <c r="J3860" s="325" t="str">
        <f t="shared" si="120"/>
        <v>CharCamdenEthnicityWhiteEthnicityWhite</v>
      </c>
      <c r="K3860" s="325" t="s">
        <v>493</v>
      </c>
      <c r="L3860" s="325" t="s">
        <v>494</v>
      </c>
      <c r="M3860" s="325" t="str">
        <f t="shared" si="121"/>
        <v>EthnicityWhite</v>
      </c>
      <c r="N3860" s="325" t="s">
        <v>460</v>
      </c>
      <c r="O3860" s="325" t="s">
        <v>460</v>
      </c>
      <c r="P3860" s="325">
        <v>97</v>
      </c>
      <c r="Q3860" s="325">
        <v>50.3</v>
      </c>
    </row>
    <row r="3861" spans="1:17" x14ac:dyDescent="0.25">
      <c r="A3861" s="325">
        <v>201718</v>
      </c>
      <c r="B3861" s="325" t="s">
        <v>144</v>
      </c>
      <c r="C3861" s="325" t="s">
        <v>123</v>
      </c>
      <c r="D3861" s="325" t="s">
        <v>38</v>
      </c>
      <c r="E3861" s="325" t="s">
        <v>140</v>
      </c>
      <c r="F3861" s="325" t="s">
        <v>141</v>
      </c>
      <c r="G3861" s="325">
        <v>202</v>
      </c>
      <c r="H3861" s="325" t="s">
        <v>365</v>
      </c>
      <c r="I3861" s="325" t="s">
        <v>366</v>
      </c>
      <c r="J3861" s="325" t="str">
        <f t="shared" si="120"/>
        <v>CharCamdenEthnicityMixedEthnicityMixed</v>
      </c>
      <c r="K3861" s="325" t="s">
        <v>493</v>
      </c>
      <c r="L3861" s="325" t="s">
        <v>495</v>
      </c>
      <c r="M3861" s="325" t="str">
        <f t="shared" si="121"/>
        <v>EthnicityMixed</v>
      </c>
      <c r="N3861" s="325" t="s">
        <v>460</v>
      </c>
      <c r="O3861" s="325" t="s">
        <v>460</v>
      </c>
      <c r="P3861" s="325">
        <v>12</v>
      </c>
      <c r="Q3861" s="325">
        <v>6.2</v>
      </c>
    </row>
    <row r="3862" spans="1:17" x14ac:dyDescent="0.25">
      <c r="A3862" s="325">
        <v>201718</v>
      </c>
      <c r="B3862" s="325" t="s">
        <v>144</v>
      </c>
      <c r="C3862" s="325" t="s">
        <v>123</v>
      </c>
      <c r="D3862" s="325" t="s">
        <v>38</v>
      </c>
      <c r="E3862" s="325" t="s">
        <v>140</v>
      </c>
      <c r="F3862" s="325" t="s">
        <v>141</v>
      </c>
      <c r="G3862" s="325">
        <v>202</v>
      </c>
      <c r="H3862" s="325" t="s">
        <v>365</v>
      </c>
      <c r="I3862" s="325" t="s">
        <v>366</v>
      </c>
      <c r="J3862" s="325" t="str">
        <f t="shared" si="120"/>
        <v>CharCamdenEthnicityAsian or Asian BritishEthnicityAsian or Asian British</v>
      </c>
      <c r="K3862" s="325" t="s">
        <v>493</v>
      </c>
      <c r="L3862" s="325" t="s">
        <v>496</v>
      </c>
      <c r="M3862" s="325" t="str">
        <f t="shared" si="121"/>
        <v>EthnicityAsian or Asian British</v>
      </c>
      <c r="N3862" s="325" t="s">
        <v>460</v>
      </c>
      <c r="O3862" s="325" t="s">
        <v>460</v>
      </c>
      <c r="P3862" s="325">
        <v>13</v>
      </c>
      <c r="Q3862" s="325">
        <v>6.7</v>
      </c>
    </row>
    <row r="3863" spans="1:17" x14ac:dyDescent="0.25">
      <c r="A3863" s="325">
        <v>201718</v>
      </c>
      <c r="B3863" s="325" t="s">
        <v>144</v>
      </c>
      <c r="C3863" s="325" t="s">
        <v>123</v>
      </c>
      <c r="D3863" s="325" t="s">
        <v>38</v>
      </c>
      <c r="E3863" s="325" t="s">
        <v>140</v>
      </c>
      <c r="F3863" s="325" t="s">
        <v>141</v>
      </c>
      <c r="G3863" s="325">
        <v>202</v>
      </c>
      <c r="H3863" s="325" t="s">
        <v>365</v>
      </c>
      <c r="I3863" s="325" t="s">
        <v>366</v>
      </c>
      <c r="J3863" s="325" t="str">
        <f t="shared" si="120"/>
        <v>CharCamdenEthnicityBlack or Black BritishEthnicityBlack or Black British</v>
      </c>
      <c r="K3863" s="325" t="s">
        <v>493</v>
      </c>
      <c r="L3863" s="325" t="s">
        <v>497</v>
      </c>
      <c r="M3863" s="325" t="str">
        <f t="shared" si="121"/>
        <v>EthnicityBlack or Black British</v>
      </c>
      <c r="N3863" s="325" t="s">
        <v>460</v>
      </c>
      <c r="O3863" s="325" t="s">
        <v>460</v>
      </c>
      <c r="P3863" s="325">
        <v>38</v>
      </c>
      <c r="Q3863" s="325">
        <v>19.7</v>
      </c>
    </row>
    <row r="3864" spans="1:17" x14ac:dyDescent="0.25">
      <c r="A3864" s="325">
        <v>201718</v>
      </c>
      <c r="B3864" s="325" t="s">
        <v>144</v>
      </c>
      <c r="C3864" s="325" t="s">
        <v>123</v>
      </c>
      <c r="D3864" s="325" t="s">
        <v>38</v>
      </c>
      <c r="E3864" s="325" t="s">
        <v>140</v>
      </c>
      <c r="F3864" s="325" t="s">
        <v>141</v>
      </c>
      <c r="G3864" s="325">
        <v>202</v>
      </c>
      <c r="H3864" s="325" t="s">
        <v>365</v>
      </c>
      <c r="I3864" s="325" t="s">
        <v>366</v>
      </c>
      <c r="J3864" s="325" t="str">
        <f t="shared" si="120"/>
        <v>CharCamdenEthnicityAny other ethnic groupEthnicityAny other ethnic group</v>
      </c>
      <c r="K3864" s="325" t="s">
        <v>493</v>
      </c>
      <c r="L3864" s="325" t="s">
        <v>498</v>
      </c>
      <c r="M3864" s="325" t="str">
        <f t="shared" si="121"/>
        <v>EthnicityAny other ethnic group</v>
      </c>
      <c r="N3864" s="325" t="s">
        <v>460</v>
      </c>
      <c r="O3864" s="325" t="s">
        <v>460</v>
      </c>
      <c r="P3864" s="325">
        <v>2</v>
      </c>
      <c r="Q3864" s="325">
        <v>1</v>
      </c>
    </row>
    <row r="3865" spans="1:17" x14ac:dyDescent="0.25">
      <c r="A3865" s="325">
        <v>201718</v>
      </c>
      <c r="B3865" s="325" t="s">
        <v>144</v>
      </c>
      <c r="C3865" s="325" t="s">
        <v>123</v>
      </c>
      <c r="D3865" s="325" t="s">
        <v>38</v>
      </c>
      <c r="E3865" s="325" t="s">
        <v>140</v>
      </c>
      <c r="F3865" s="325" t="s">
        <v>141</v>
      </c>
      <c r="G3865" s="325">
        <v>202</v>
      </c>
      <c r="H3865" s="325" t="s">
        <v>365</v>
      </c>
      <c r="I3865" s="325" t="s">
        <v>366</v>
      </c>
      <c r="J3865" s="325" t="str">
        <f t="shared" si="120"/>
        <v>CharCamdenEthnicityRefused or not availableEthnicityRefused or not available</v>
      </c>
      <c r="K3865" s="325" t="s">
        <v>493</v>
      </c>
      <c r="L3865" s="325" t="s">
        <v>499</v>
      </c>
      <c r="M3865" s="325" t="str">
        <f t="shared" si="121"/>
        <v>EthnicityRefused or not available</v>
      </c>
      <c r="N3865" s="325" t="s">
        <v>460</v>
      </c>
      <c r="O3865" s="325" t="s">
        <v>460</v>
      </c>
      <c r="P3865" s="325">
        <v>31</v>
      </c>
      <c r="Q3865" s="325">
        <v>16.100000000000001</v>
      </c>
    </row>
    <row r="3866" spans="1:17" x14ac:dyDescent="0.25">
      <c r="A3866" s="325">
        <v>201718</v>
      </c>
      <c r="B3866" s="325" t="s">
        <v>144</v>
      </c>
      <c r="C3866" s="325" t="s">
        <v>123</v>
      </c>
      <c r="D3866" s="325" t="s">
        <v>38</v>
      </c>
      <c r="E3866" s="325" t="s">
        <v>140</v>
      </c>
      <c r="F3866" s="325" t="s">
        <v>141</v>
      </c>
      <c r="G3866" s="325">
        <v>201</v>
      </c>
      <c r="H3866" s="325" t="s">
        <v>367</v>
      </c>
      <c r="I3866" s="325" t="s">
        <v>368</v>
      </c>
      <c r="J3866" s="325" t="str">
        <f t="shared" si="120"/>
        <v>CharCity of LondonEthnicityWhiteEthnicityWhite</v>
      </c>
      <c r="K3866" s="325" t="s">
        <v>493</v>
      </c>
      <c r="L3866" s="325" t="s">
        <v>494</v>
      </c>
      <c r="M3866" s="325" t="str">
        <f t="shared" si="121"/>
        <v>EthnicityWhite</v>
      </c>
      <c r="N3866" s="325" t="s">
        <v>460</v>
      </c>
      <c r="O3866" s="325" t="s">
        <v>460</v>
      </c>
      <c r="P3866" s="325">
        <v>7</v>
      </c>
      <c r="Q3866" s="325">
        <v>87.5</v>
      </c>
    </row>
    <row r="3867" spans="1:17" x14ac:dyDescent="0.25">
      <c r="A3867" s="325">
        <v>201718</v>
      </c>
      <c r="B3867" s="325" t="s">
        <v>144</v>
      </c>
      <c r="C3867" s="325" t="s">
        <v>123</v>
      </c>
      <c r="D3867" s="325" t="s">
        <v>38</v>
      </c>
      <c r="E3867" s="325" t="s">
        <v>140</v>
      </c>
      <c r="F3867" s="325" t="s">
        <v>141</v>
      </c>
      <c r="G3867" s="325">
        <v>201</v>
      </c>
      <c r="H3867" s="325" t="s">
        <v>367</v>
      </c>
      <c r="I3867" s="325" t="s">
        <v>368</v>
      </c>
      <c r="J3867" s="325" t="str">
        <f t="shared" si="120"/>
        <v>CharCity of LondonEthnicityMixedEthnicityMixed</v>
      </c>
      <c r="K3867" s="325" t="s">
        <v>493</v>
      </c>
      <c r="L3867" s="325" t="s">
        <v>495</v>
      </c>
      <c r="M3867" s="325" t="str">
        <f t="shared" si="121"/>
        <v>EthnicityMixed</v>
      </c>
      <c r="N3867" s="325" t="s">
        <v>460</v>
      </c>
      <c r="O3867" s="325" t="s">
        <v>460</v>
      </c>
      <c r="P3867" s="325">
        <v>0</v>
      </c>
      <c r="Q3867" s="325">
        <v>0</v>
      </c>
    </row>
    <row r="3868" spans="1:17" x14ac:dyDescent="0.25">
      <c r="A3868" s="325">
        <v>201718</v>
      </c>
      <c r="B3868" s="325" t="s">
        <v>144</v>
      </c>
      <c r="C3868" s="325" t="s">
        <v>123</v>
      </c>
      <c r="D3868" s="325" t="s">
        <v>38</v>
      </c>
      <c r="E3868" s="325" t="s">
        <v>140</v>
      </c>
      <c r="F3868" s="325" t="s">
        <v>141</v>
      </c>
      <c r="G3868" s="325">
        <v>201</v>
      </c>
      <c r="H3868" s="325" t="s">
        <v>367</v>
      </c>
      <c r="I3868" s="325" t="s">
        <v>368</v>
      </c>
      <c r="J3868" s="325" t="str">
        <f t="shared" si="120"/>
        <v>CharCity of LondonEthnicityAsian or Asian BritishEthnicityAsian or Asian British</v>
      </c>
      <c r="K3868" s="325" t="s">
        <v>493</v>
      </c>
      <c r="L3868" s="325" t="s">
        <v>496</v>
      </c>
      <c r="M3868" s="325" t="str">
        <f t="shared" si="121"/>
        <v>EthnicityAsian or Asian British</v>
      </c>
      <c r="N3868" s="325" t="s">
        <v>460</v>
      </c>
      <c r="O3868" s="325" t="s">
        <v>460</v>
      </c>
      <c r="P3868" s="325">
        <v>1</v>
      </c>
      <c r="Q3868" s="325">
        <v>12.5</v>
      </c>
    </row>
    <row r="3869" spans="1:17" x14ac:dyDescent="0.25">
      <c r="A3869" s="325">
        <v>201718</v>
      </c>
      <c r="B3869" s="325" t="s">
        <v>144</v>
      </c>
      <c r="C3869" s="325" t="s">
        <v>123</v>
      </c>
      <c r="D3869" s="325" t="s">
        <v>38</v>
      </c>
      <c r="E3869" s="325" t="s">
        <v>140</v>
      </c>
      <c r="F3869" s="325" t="s">
        <v>141</v>
      </c>
      <c r="G3869" s="325">
        <v>201</v>
      </c>
      <c r="H3869" s="325" t="s">
        <v>367</v>
      </c>
      <c r="I3869" s="325" t="s">
        <v>368</v>
      </c>
      <c r="J3869" s="325" t="str">
        <f t="shared" si="120"/>
        <v>CharCity of LondonEthnicityBlack or Black BritishEthnicityBlack or Black British</v>
      </c>
      <c r="K3869" s="325" t="s">
        <v>493</v>
      </c>
      <c r="L3869" s="325" t="s">
        <v>497</v>
      </c>
      <c r="M3869" s="325" t="str">
        <f t="shared" si="121"/>
        <v>EthnicityBlack or Black British</v>
      </c>
      <c r="N3869" s="325" t="s">
        <v>460</v>
      </c>
      <c r="O3869" s="325" t="s">
        <v>460</v>
      </c>
      <c r="P3869" s="325">
        <v>0</v>
      </c>
      <c r="Q3869" s="325">
        <v>0</v>
      </c>
    </row>
    <row r="3870" spans="1:17" x14ac:dyDescent="0.25">
      <c r="A3870" s="325">
        <v>201718</v>
      </c>
      <c r="B3870" s="325" t="s">
        <v>144</v>
      </c>
      <c r="C3870" s="325" t="s">
        <v>123</v>
      </c>
      <c r="D3870" s="325" t="s">
        <v>38</v>
      </c>
      <c r="E3870" s="325" t="s">
        <v>140</v>
      </c>
      <c r="F3870" s="325" t="s">
        <v>141</v>
      </c>
      <c r="G3870" s="325">
        <v>201</v>
      </c>
      <c r="H3870" s="325" t="s">
        <v>367</v>
      </c>
      <c r="I3870" s="325" t="s">
        <v>368</v>
      </c>
      <c r="J3870" s="325" t="str">
        <f t="shared" si="120"/>
        <v>CharCity of LondonEthnicityAny other ethnic groupEthnicityAny other ethnic group</v>
      </c>
      <c r="K3870" s="325" t="s">
        <v>493</v>
      </c>
      <c r="L3870" s="325" t="s">
        <v>498</v>
      </c>
      <c r="M3870" s="325" t="str">
        <f t="shared" si="121"/>
        <v>EthnicityAny other ethnic group</v>
      </c>
      <c r="N3870" s="325" t="s">
        <v>460</v>
      </c>
      <c r="O3870" s="325" t="s">
        <v>460</v>
      </c>
      <c r="P3870" s="325">
        <v>0</v>
      </c>
      <c r="Q3870" s="325">
        <v>0</v>
      </c>
    </row>
    <row r="3871" spans="1:17" x14ac:dyDescent="0.25">
      <c r="A3871" s="325">
        <v>201718</v>
      </c>
      <c r="B3871" s="325" t="s">
        <v>144</v>
      </c>
      <c r="C3871" s="325" t="s">
        <v>123</v>
      </c>
      <c r="D3871" s="325" t="s">
        <v>38</v>
      </c>
      <c r="E3871" s="325" t="s">
        <v>140</v>
      </c>
      <c r="F3871" s="325" t="s">
        <v>141</v>
      </c>
      <c r="G3871" s="325">
        <v>201</v>
      </c>
      <c r="H3871" s="325" t="s">
        <v>367</v>
      </c>
      <c r="I3871" s="325" t="s">
        <v>368</v>
      </c>
      <c r="J3871" s="325" t="str">
        <f t="shared" si="120"/>
        <v>CharCity of LondonEthnicityRefused or not availableEthnicityRefused or not available</v>
      </c>
      <c r="K3871" s="325" t="s">
        <v>493</v>
      </c>
      <c r="L3871" s="325" t="s">
        <v>499</v>
      </c>
      <c r="M3871" s="325" t="str">
        <f t="shared" si="121"/>
        <v>EthnicityRefused or not available</v>
      </c>
      <c r="N3871" s="325" t="s">
        <v>460</v>
      </c>
      <c r="O3871" s="325" t="s">
        <v>460</v>
      </c>
      <c r="P3871" s="325">
        <v>0</v>
      </c>
      <c r="Q3871" s="325">
        <v>0</v>
      </c>
    </row>
    <row r="3872" spans="1:17" x14ac:dyDescent="0.25">
      <c r="A3872" s="325">
        <v>201718</v>
      </c>
      <c r="B3872" s="325" t="s">
        <v>144</v>
      </c>
      <c r="C3872" s="325" t="s">
        <v>123</v>
      </c>
      <c r="D3872" s="325" t="s">
        <v>38</v>
      </c>
      <c r="E3872" s="325" t="s">
        <v>140</v>
      </c>
      <c r="F3872" s="325" t="s">
        <v>141</v>
      </c>
      <c r="G3872" s="325">
        <v>204</v>
      </c>
      <c r="H3872" s="325" t="s">
        <v>369</v>
      </c>
      <c r="I3872" s="325" t="s">
        <v>370</v>
      </c>
      <c r="J3872" s="325" t="str">
        <f t="shared" si="120"/>
        <v>CharHackneyEthnicityWhiteEthnicityWhite</v>
      </c>
      <c r="K3872" s="325" t="s">
        <v>493</v>
      </c>
      <c r="L3872" s="325" t="s">
        <v>494</v>
      </c>
      <c r="M3872" s="325" t="str">
        <f t="shared" si="121"/>
        <v>EthnicityWhite</v>
      </c>
      <c r="N3872" s="325" t="s">
        <v>460</v>
      </c>
      <c r="O3872" s="325" t="s">
        <v>460</v>
      </c>
      <c r="P3872" s="325">
        <v>110</v>
      </c>
      <c r="Q3872" s="325">
        <v>62.9</v>
      </c>
    </row>
    <row r="3873" spans="1:17" x14ac:dyDescent="0.25">
      <c r="A3873" s="325">
        <v>201718</v>
      </c>
      <c r="B3873" s="325" t="s">
        <v>144</v>
      </c>
      <c r="C3873" s="325" t="s">
        <v>123</v>
      </c>
      <c r="D3873" s="325" t="s">
        <v>38</v>
      </c>
      <c r="E3873" s="325" t="s">
        <v>140</v>
      </c>
      <c r="F3873" s="325" t="s">
        <v>141</v>
      </c>
      <c r="G3873" s="325">
        <v>204</v>
      </c>
      <c r="H3873" s="325" t="s">
        <v>369</v>
      </c>
      <c r="I3873" s="325" t="s">
        <v>370</v>
      </c>
      <c r="J3873" s="325" t="str">
        <f t="shared" si="120"/>
        <v>CharHackneyEthnicityMixedEthnicityMixed</v>
      </c>
      <c r="K3873" s="325" t="s">
        <v>493</v>
      </c>
      <c r="L3873" s="325" t="s">
        <v>495</v>
      </c>
      <c r="M3873" s="325" t="str">
        <f t="shared" si="121"/>
        <v>EthnicityMixed</v>
      </c>
      <c r="N3873" s="325" t="s">
        <v>460</v>
      </c>
      <c r="O3873" s="325" t="s">
        <v>460</v>
      </c>
      <c r="P3873" s="325">
        <v>15</v>
      </c>
      <c r="Q3873" s="325">
        <v>8.6</v>
      </c>
    </row>
    <row r="3874" spans="1:17" x14ac:dyDescent="0.25">
      <c r="A3874" s="325">
        <v>201718</v>
      </c>
      <c r="B3874" s="325" t="s">
        <v>144</v>
      </c>
      <c r="C3874" s="325" t="s">
        <v>123</v>
      </c>
      <c r="D3874" s="325" t="s">
        <v>38</v>
      </c>
      <c r="E3874" s="325" t="s">
        <v>140</v>
      </c>
      <c r="F3874" s="325" t="s">
        <v>141</v>
      </c>
      <c r="G3874" s="325">
        <v>204</v>
      </c>
      <c r="H3874" s="325" t="s">
        <v>369</v>
      </c>
      <c r="I3874" s="325" t="s">
        <v>370</v>
      </c>
      <c r="J3874" s="325" t="str">
        <f t="shared" si="120"/>
        <v>CharHackneyEthnicityAsian or Asian BritishEthnicityAsian or Asian British</v>
      </c>
      <c r="K3874" s="325" t="s">
        <v>493</v>
      </c>
      <c r="L3874" s="325" t="s">
        <v>496</v>
      </c>
      <c r="M3874" s="325" t="str">
        <f t="shared" si="121"/>
        <v>EthnicityAsian or Asian British</v>
      </c>
      <c r="N3874" s="325" t="s">
        <v>460</v>
      </c>
      <c r="O3874" s="325" t="s">
        <v>460</v>
      </c>
      <c r="P3874" s="325">
        <v>6</v>
      </c>
      <c r="Q3874" s="325">
        <v>3.4</v>
      </c>
    </row>
    <row r="3875" spans="1:17" x14ac:dyDescent="0.25">
      <c r="A3875" s="325">
        <v>201718</v>
      </c>
      <c r="B3875" s="325" t="s">
        <v>144</v>
      </c>
      <c r="C3875" s="325" t="s">
        <v>123</v>
      </c>
      <c r="D3875" s="325" t="s">
        <v>38</v>
      </c>
      <c r="E3875" s="325" t="s">
        <v>140</v>
      </c>
      <c r="F3875" s="325" t="s">
        <v>141</v>
      </c>
      <c r="G3875" s="325">
        <v>204</v>
      </c>
      <c r="H3875" s="325" t="s">
        <v>369</v>
      </c>
      <c r="I3875" s="325" t="s">
        <v>370</v>
      </c>
      <c r="J3875" s="325" t="str">
        <f t="shared" si="120"/>
        <v>CharHackneyEthnicityBlack or Black BritishEthnicityBlack or Black British</v>
      </c>
      <c r="K3875" s="325" t="s">
        <v>493</v>
      </c>
      <c r="L3875" s="325" t="s">
        <v>497</v>
      </c>
      <c r="M3875" s="325" t="str">
        <f t="shared" si="121"/>
        <v>EthnicityBlack or Black British</v>
      </c>
      <c r="N3875" s="325" t="s">
        <v>460</v>
      </c>
      <c r="O3875" s="325" t="s">
        <v>460</v>
      </c>
      <c r="P3875" s="325">
        <v>33</v>
      </c>
      <c r="Q3875" s="325">
        <v>18.899999999999999</v>
      </c>
    </row>
    <row r="3876" spans="1:17" x14ac:dyDescent="0.25">
      <c r="A3876" s="325">
        <v>201718</v>
      </c>
      <c r="B3876" s="325" t="s">
        <v>144</v>
      </c>
      <c r="C3876" s="325" t="s">
        <v>123</v>
      </c>
      <c r="D3876" s="325" t="s">
        <v>38</v>
      </c>
      <c r="E3876" s="325" t="s">
        <v>140</v>
      </c>
      <c r="F3876" s="325" t="s">
        <v>141</v>
      </c>
      <c r="G3876" s="325">
        <v>204</v>
      </c>
      <c r="H3876" s="325" t="s">
        <v>369</v>
      </c>
      <c r="I3876" s="325" t="s">
        <v>370</v>
      </c>
      <c r="J3876" s="325" t="str">
        <f t="shared" si="120"/>
        <v>CharHackneyEthnicityAny other ethnic groupEthnicityAny other ethnic group</v>
      </c>
      <c r="K3876" s="325" t="s">
        <v>493</v>
      </c>
      <c r="L3876" s="325" t="s">
        <v>498</v>
      </c>
      <c r="M3876" s="325" t="str">
        <f t="shared" si="121"/>
        <v>EthnicityAny other ethnic group</v>
      </c>
      <c r="N3876" s="325" t="s">
        <v>460</v>
      </c>
      <c r="O3876" s="325" t="s">
        <v>460</v>
      </c>
      <c r="P3876" s="325">
        <v>4</v>
      </c>
      <c r="Q3876" s="325">
        <v>2.2999999999999998</v>
      </c>
    </row>
    <row r="3877" spans="1:17" x14ac:dyDescent="0.25">
      <c r="A3877" s="325">
        <v>201718</v>
      </c>
      <c r="B3877" s="325" t="s">
        <v>144</v>
      </c>
      <c r="C3877" s="325" t="s">
        <v>123</v>
      </c>
      <c r="D3877" s="325" t="s">
        <v>38</v>
      </c>
      <c r="E3877" s="325" t="s">
        <v>140</v>
      </c>
      <c r="F3877" s="325" t="s">
        <v>141</v>
      </c>
      <c r="G3877" s="325">
        <v>204</v>
      </c>
      <c r="H3877" s="325" t="s">
        <v>369</v>
      </c>
      <c r="I3877" s="325" t="s">
        <v>370</v>
      </c>
      <c r="J3877" s="325" t="str">
        <f t="shared" si="120"/>
        <v>CharHackneyEthnicityRefused or not availableEthnicityRefused or not available</v>
      </c>
      <c r="K3877" s="325" t="s">
        <v>493</v>
      </c>
      <c r="L3877" s="325" t="s">
        <v>499</v>
      </c>
      <c r="M3877" s="325" t="str">
        <f t="shared" si="121"/>
        <v>EthnicityRefused or not available</v>
      </c>
      <c r="N3877" s="325" t="s">
        <v>460</v>
      </c>
      <c r="O3877" s="325" t="s">
        <v>460</v>
      </c>
      <c r="P3877" s="325">
        <v>7</v>
      </c>
      <c r="Q3877" s="325">
        <v>4</v>
      </c>
    </row>
    <row r="3878" spans="1:17" x14ac:dyDescent="0.25">
      <c r="A3878" s="325">
        <v>201718</v>
      </c>
      <c r="B3878" s="325" t="s">
        <v>144</v>
      </c>
      <c r="C3878" s="325" t="s">
        <v>123</v>
      </c>
      <c r="D3878" s="325" t="s">
        <v>38</v>
      </c>
      <c r="E3878" s="325" t="s">
        <v>140</v>
      </c>
      <c r="F3878" s="325" t="s">
        <v>141</v>
      </c>
      <c r="G3878" s="325">
        <v>205</v>
      </c>
      <c r="H3878" s="325" t="s">
        <v>371</v>
      </c>
      <c r="I3878" s="325" t="s">
        <v>372</v>
      </c>
      <c r="J3878" s="325" t="str">
        <f t="shared" si="120"/>
        <v>CharHammersmith and FulhamEthnicityWhiteEthnicityWhite</v>
      </c>
      <c r="K3878" s="325" t="s">
        <v>493</v>
      </c>
      <c r="L3878" s="325" t="s">
        <v>494</v>
      </c>
      <c r="M3878" s="325" t="str">
        <f t="shared" si="121"/>
        <v>EthnicityWhite</v>
      </c>
      <c r="N3878" s="325" t="s">
        <v>460</v>
      </c>
      <c r="O3878" s="325" t="s">
        <v>460</v>
      </c>
      <c r="P3878" s="325">
        <v>32</v>
      </c>
      <c r="Q3878" s="325">
        <v>22.4</v>
      </c>
    </row>
    <row r="3879" spans="1:17" x14ac:dyDescent="0.25">
      <c r="A3879" s="325">
        <v>201718</v>
      </c>
      <c r="B3879" s="325" t="s">
        <v>144</v>
      </c>
      <c r="C3879" s="325" t="s">
        <v>123</v>
      </c>
      <c r="D3879" s="325" t="s">
        <v>38</v>
      </c>
      <c r="E3879" s="325" t="s">
        <v>140</v>
      </c>
      <c r="F3879" s="325" t="s">
        <v>141</v>
      </c>
      <c r="G3879" s="325">
        <v>205</v>
      </c>
      <c r="H3879" s="325" t="s">
        <v>371</v>
      </c>
      <c r="I3879" s="325" t="s">
        <v>372</v>
      </c>
      <c r="J3879" s="325" t="str">
        <f t="shared" si="120"/>
        <v>CharHammersmith and FulhamEthnicityMixedEthnicityMixed</v>
      </c>
      <c r="K3879" s="325" t="s">
        <v>493</v>
      </c>
      <c r="L3879" s="325" t="s">
        <v>495</v>
      </c>
      <c r="M3879" s="325" t="str">
        <f t="shared" si="121"/>
        <v>EthnicityMixed</v>
      </c>
      <c r="N3879" s="325" t="s">
        <v>460</v>
      </c>
      <c r="O3879" s="325" t="s">
        <v>460</v>
      </c>
      <c r="P3879" s="325">
        <v>6</v>
      </c>
      <c r="Q3879" s="325">
        <v>4.2</v>
      </c>
    </row>
    <row r="3880" spans="1:17" x14ac:dyDescent="0.25">
      <c r="A3880" s="325">
        <v>201718</v>
      </c>
      <c r="B3880" s="325" t="s">
        <v>144</v>
      </c>
      <c r="C3880" s="325" t="s">
        <v>123</v>
      </c>
      <c r="D3880" s="325" t="s">
        <v>38</v>
      </c>
      <c r="E3880" s="325" t="s">
        <v>140</v>
      </c>
      <c r="F3880" s="325" t="s">
        <v>141</v>
      </c>
      <c r="G3880" s="325">
        <v>205</v>
      </c>
      <c r="H3880" s="325" t="s">
        <v>371</v>
      </c>
      <c r="I3880" s="325" t="s">
        <v>372</v>
      </c>
      <c r="J3880" s="325" t="str">
        <f t="shared" si="120"/>
        <v>CharHammersmith and FulhamEthnicityAsian or Asian BritishEthnicityAsian or Asian British</v>
      </c>
      <c r="K3880" s="325" t="s">
        <v>493</v>
      </c>
      <c r="L3880" s="325" t="s">
        <v>496</v>
      </c>
      <c r="M3880" s="325" t="str">
        <f t="shared" si="121"/>
        <v>EthnicityAsian or Asian British</v>
      </c>
      <c r="N3880" s="325" t="s">
        <v>460</v>
      </c>
      <c r="O3880" s="325" t="s">
        <v>460</v>
      </c>
      <c r="P3880" s="325">
        <v>4</v>
      </c>
      <c r="Q3880" s="325">
        <v>2.8</v>
      </c>
    </row>
    <row r="3881" spans="1:17" x14ac:dyDescent="0.25">
      <c r="A3881" s="325">
        <v>201718</v>
      </c>
      <c r="B3881" s="325" t="s">
        <v>144</v>
      </c>
      <c r="C3881" s="325" t="s">
        <v>123</v>
      </c>
      <c r="D3881" s="325" t="s">
        <v>38</v>
      </c>
      <c r="E3881" s="325" t="s">
        <v>140</v>
      </c>
      <c r="F3881" s="325" t="s">
        <v>141</v>
      </c>
      <c r="G3881" s="325">
        <v>205</v>
      </c>
      <c r="H3881" s="325" t="s">
        <v>371</v>
      </c>
      <c r="I3881" s="325" t="s">
        <v>372</v>
      </c>
      <c r="J3881" s="325" t="str">
        <f t="shared" si="120"/>
        <v>CharHammersmith and FulhamEthnicityBlack or Black BritishEthnicityBlack or Black British</v>
      </c>
      <c r="K3881" s="325" t="s">
        <v>493</v>
      </c>
      <c r="L3881" s="325" t="s">
        <v>497</v>
      </c>
      <c r="M3881" s="325" t="str">
        <f t="shared" si="121"/>
        <v>EthnicityBlack or Black British</v>
      </c>
      <c r="N3881" s="325" t="s">
        <v>460</v>
      </c>
      <c r="O3881" s="325" t="s">
        <v>460</v>
      </c>
      <c r="P3881" s="325">
        <v>31</v>
      </c>
      <c r="Q3881" s="325">
        <v>21.7</v>
      </c>
    </row>
    <row r="3882" spans="1:17" x14ac:dyDescent="0.25">
      <c r="A3882" s="325">
        <v>201718</v>
      </c>
      <c r="B3882" s="325" t="s">
        <v>144</v>
      </c>
      <c r="C3882" s="325" t="s">
        <v>123</v>
      </c>
      <c r="D3882" s="325" t="s">
        <v>38</v>
      </c>
      <c r="E3882" s="325" t="s">
        <v>140</v>
      </c>
      <c r="F3882" s="325" t="s">
        <v>141</v>
      </c>
      <c r="G3882" s="325">
        <v>205</v>
      </c>
      <c r="H3882" s="325" t="s">
        <v>371</v>
      </c>
      <c r="I3882" s="325" t="s">
        <v>372</v>
      </c>
      <c r="J3882" s="325" t="str">
        <f t="shared" si="120"/>
        <v>CharHammersmith and FulhamEthnicityAny other ethnic groupEthnicityAny other ethnic group</v>
      </c>
      <c r="K3882" s="325" t="s">
        <v>493</v>
      </c>
      <c r="L3882" s="325" t="s">
        <v>498</v>
      </c>
      <c r="M3882" s="325" t="str">
        <f t="shared" si="121"/>
        <v>EthnicityAny other ethnic group</v>
      </c>
      <c r="N3882" s="325" t="s">
        <v>460</v>
      </c>
      <c r="O3882" s="325" t="s">
        <v>460</v>
      </c>
      <c r="P3882" s="325">
        <v>2</v>
      </c>
      <c r="Q3882" s="325">
        <v>1.4</v>
      </c>
    </row>
    <row r="3883" spans="1:17" x14ac:dyDescent="0.25">
      <c r="A3883" s="325">
        <v>201718</v>
      </c>
      <c r="B3883" s="325" t="s">
        <v>144</v>
      </c>
      <c r="C3883" s="325" t="s">
        <v>123</v>
      </c>
      <c r="D3883" s="325" t="s">
        <v>38</v>
      </c>
      <c r="E3883" s="325" t="s">
        <v>140</v>
      </c>
      <c r="F3883" s="325" t="s">
        <v>141</v>
      </c>
      <c r="G3883" s="325">
        <v>205</v>
      </c>
      <c r="H3883" s="325" t="s">
        <v>371</v>
      </c>
      <c r="I3883" s="325" t="s">
        <v>372</v>
      </c>
      <c r="J3883" s="325" t="str">
        <f t="shared" si="120"/>
        <v>CharHammersmith and FulhamEthnicityRefused or not availableEthnicityRefused or not available</v>
      </c>
      <c r="K3883" s="325" t="s">
        <v>493</v>
      </c>
      <c r="L3883" s="325" t="s">
        <v>499</v>
      </c>
      <c r="M3883" s="325" t="str">
        <f t="shared" si="121"/>
        <v>EthnicityRefused or not available</v>
      </c>
      <c r="N3883" s="325" t="s">
        <v>460</v>
      </c>
      <c r="O3883" s="325" t="s">
        <v>460</v>
      </c>
      <c r="P3883" s="325">
        <v>68</v>
      </c>
      <c r="Q3883" s="325">
        <v>47.6</v>
      </c>
    </row>
    <row r="3884" spans="1:17" x14ac:dyDescent="0.25">
      <c r="A3884" s="325">
        <v>201718</v>
      </c>
      <c r="B3884" s="325" t="s">
        <v>144</v>
      </c>
      <c r="C3884" s="325" t="s">
        <v>123</v>
      </c>
      <c r="D3884" s="325" t="s">
        <v>38</v>
      </c>
      <c r="E3884" s="325" t="s">
        <v>140</v>
      </c>
      <c r="F3884" s="325" t="s">
        <v>141</v>
      </c>
      <c r="G3884" s="325">
        <v>309</v>
      </c>
      <c r="H3884" s="325" t="s">
        <v>373</v>
      </c>
      <c r="I3884" s="325" t="s">
        <v>374</v>
      </c>
      <c r="J3884" s="325" t="str">
        <f t="shared" si="120"/>
        <v>CharHaringeyEthnicityWhiteEthnicityWhite</v>
      </c>
      <c r="K3884" s="325" t="s">
        <v>493</v>
      </c>
      <c r="L3884" s="325" t="s">
        <v>494</v>
      </c>
      <c r="M3884" s="325" t="str">
        <f t="shared" si="121"/>
        <v>EthnicityWhite</v>
      </c>
      <c r="N3884" s="325" t="s">
        <v>460</v>
      </c>
      <c r="O3884" s="325" t="s">
        <v>460</v>
      </c>
      <c r="P3884" s="325">
        <v>58</v>
      </c>
      <c r="Q3884" s="325">
        <v>40.6</v>
      </c>
    </row>
    <row r="3885" spans="1:17" x14ac:dyDescent="0.25">
      <c r="A3885" s="325">
        <v>201718</v>
      </c>
      <c r="B3885" s="325" t="s">
        <v>144</v>
      </c>
      <c r="C3885" s="325" t="s">
        <v>123</v>
      </c>
      <c r="D3885" s="325" t="s">
        <v>38</v>
      </c>
      <c r="E3885" s="325" t="s">
        <v>140</v>
      </c>
      <c r="F3885" s="325" t="s">
        <v>141</v>
      </c>
      <c r="G3885" s="325">
        <v>309</v>
      </c>
      <c r="H3885" s="325" t="s">
        <v>373</v>
      </c>
      <c r="I3885" s="325" t="s">
        <v>374</v>
      </c>
      <c r="J3885" s="325" t="str">
        <f t="shared" si="120"/>
        <v>CharHaringeyEthnicityMixedEthnicityMixed</v>
      </c>
      <c r="K3885" s="325" t="s">
        <v>493</v>
      </c>
      <c r="L3885" s="325" t="s">
        <v>495</v>
      </c>
      <c r="M3885" s="325" t="str">
        <f t="shared" si="121"/>
        <v>EthnicityMixed</v>
      </c>
      <c r="N3885" s="325" t="s">
        <v>460</v>
      </c>
      <c r="O3885" s="325" t="s">
        <v>460</v>
      </c>
      <c r="P3885" s="325">
        <v>9</v>
      </c>
      <c r="Q3885" s="325">
        <v>6.3</v>
      </c>
    </row>
    <row r="3886" spans="1:17" x14ac:dyDescent="0.25">
      <c r="A3886" s="325">
        <v>201718</v>
      </c>
      <c r="B3886" s="325" t="s">
        <v>144</v>
      </c>
      <c r="C3886" s="325" t="s">
        <v>123</v>
      </c>
      <c r="D3886" s="325" t="s">
        <v>38</v>
      </c>
      <c r="E3886" s="325" t="s">
        <v>140</v>
      </c>
      <c r="F3886" s="325" t="s">
        <v>141</v>
      </c>
      <c r="G3886" s="325">
        <v>309</v>
      </c>
      <c r="H3886" s="325" t="s">
        <v>373</v>
      </c>
      <c r="I3886" s="325" t="s">
        <v>374</v>
      </c>
      <c r="J3886" s="325" t="str">
        <f t="shared" si="120"/>
        <v>CharHaringeyEthnicityAsian or Asian BritishEthnicityAsian or Asian British</v>
      </c>
      <c r="K3886" s="325" t="s">
        <v>493</v>
      </c>
      <c r="L3886" s="325" t="s">
        <v>496</v>
      </c>
      <c r="M3886" s="325" t="str">
        <f t="shared" si="121"/>
        <v>EthnicityAsian or Asian British</v>
      </c>
      <c r="N3886" s="325" t="s">
        <v>460</v>
      </c>
      <c r="O3886" s="325" t="s">
        <v>460</v>
      </c>
      <c r="P3886" s="325">
        <v>10</v>
      </c>
      <c r="Q3886" s="325">
        <v>7</v>
      </c>
    </row>
    <row r="3887" spans="1:17" x14ac:dyDescent="0.25">
      <c r="A3887" s="325">
        <v>201718</v>
      </c>
      <c r="B3887" s="325" t="s">
        <v>144</v>
      </c>
      <c r="C3887" s="325" t="s">
        <v>123</v>
      </c>
      <c r="D3887" s="325" t="s">
        <v>38</v>
      </c>
      <c r="E3887" s="325" t="s">
        <v>140</v>
      </c>
      <c r="F3887" s="325" t="s">
        <v>141</v>
      </c>
      <c r="G3887" s="325">
        <v>309</v>
      </c>
      <c r="H3887" s="325" t="s">
        <v>373</v>
      </c>
      <c r="I3887" s="325" t="s">
        <v>374</v>
      </c>
      <c r="J3887" s="325" t="str">
        <f t="shared" si="120"/>
        <v>CharHaringeyEthnicityBlack or Black BritishEthnicityBlack or Black British</v>
      </c>
      <c r="K3887" s="325" t="s">
        <v>493</v>
      </c>
      <c r="L3887" s="325" t="s">
        <v>497</v>
      </c>
      <c r="M3887" s="325" t="str">
        <f t="shared" si="121"/>
        <v>EthnicityBlack or Black British</v>
      </c>
      <c r="N3887" s="325" t="s">
        <v>460</v>
      </c>
      <c r="O3887" s="325" t="s">
        <v>460</v>
      </c>
      <c r="P3887" s="325">
        <v>60</v>
      </c>
      <c r="Q3887" s="325">
        <v>42</v>
      </c>
    </row>
    <row r="3888" spans="1:17" x14ac:dyDescent="0.25">
      <c r="A3888" s="325">
        <v>201718</v>
      </c>
      <c r="B3888" s="325" t="s">
        <v>144</v>
      </c>
      <c r="C3888" s="325" t="s">
        <v>123</v>
      </c>
      <c r="D3888" s="325" t="s">
        <v>38</v>
      </c>
      <c r="E3888" s="325" t="s">
        <v>140</v>
      </c>
      <c r="F3888" s="325" t="s">
        <v>141</v>
      </c>
      <c r="G3888" s="325">
        <v>309</v>
      </c>
      <c r="H3888" s="325" t="s">
        <v>373</v>
      </c>
      <c r="I3888" s="325" t="s">
        <v>374</v>
      </c>
      <c r="J3888" s="325" t="str">
        <f t="shared" si="120"/>
        <v>CharHaringeyEthnicityAny other ethnic groupEthnicityAny other ethnic group</v>
      </c>
      <c r="K3888" s="325" t="s">
        <v>493</v>
      </c>
      <c r="L3888" s="325" t="s">
        <v>498</v>
      </c>
      <c r="M3888" s="325" t="str">
        <f t="shared" si="121"/>
        <v>EthnicityAny other ethnic group</v>
      </c>
      <c r="N3888" s="325" t="s">
        <v>460</v>
      </c>
      <c r="O3888" s="325" t="s">
        <v>460</v>
      </c>
      <c r="P3888" s="325">
        <v>0</v>
      </c>
      <c r="Q3888" s="325">
        <v>0</v>
      </c>
    </row>
    <row r="3889" spans="1:17" x14ac:dyDescent="0.25">
      <c r="A3889" s="325">
        <v>201718</v>
      </c>
      <c r="B3889" s="325" t="s">
        <v>144</v>
      </c>
      <c r="C3889" s="325" t="s">
        <v>123</v>
      </c>
      <c r="D3889" s="325" t="s">
        <v>38</v>
      </c>
      <c r="E3889" s="325" t="s">
        <v>140</v>
      </c>
      <c r="F3889" s="325" t="s">
        <v>141</v>
      </c>
      <c r="G3889" s="325">
        <v>309</v>
      </c>
      <c r="H3889" s="325" t="s">
        <v>373</v>
      </c>
      <c r="I3889" s="325" t="s">
        <v>374</v>
      </c>
      <c r="J3889" s="325" t="str">
        <f t="shared" si="120"/>
        <v>CharHaringeyEthnicityRefused or not availableEthnicityRefused or not available</v>
      </c>
      <c r="K3889" s="325" t="s">
        <v>493</v>
      </c>
      <c r="L3889" s="325" t="s">
        <v>499</v>
      </c>
      <c r="M3889" s="325" t="str">
        <f t="shared" si="121"/>
        <v>EthnicityRefused or not available</v>
      </c>
      <c r="N3889" s="325" t="s">
        <v>460</v>
      </c>
      <c r="O3889" s="325" t="s">
        <v>460</v>
      </c>
      <c r="P3889" s="325">
        <v>6</v>
      </c>
      <c r="Q3889" s="325">
        <v>4.2</v>
      </c>
    </row>
    <row r="3890" spans="1:17" x14ac:dyDescent="0.25">
      <c r="A3890" s="325">
        <v>201718</v>
      </c>
      <c r="B3890" s="325" t="s">
        <v>144</v>
      </c>
      <c r="C3890" s="325" t="s">
        <v>123</v>
      </c>
      <c r="D3890" s="325" t="s">
        <v>38</v>
      </c>
      <c r="E3890" s="325" t="s">
        <v>140</v>
      </c>
      <c r="F3890" s="325" t="s">
        <v>141</v>
      </c>
      <c r="G3890" s="325">
        <v>206</v>
      </c>
      <c r="H3890" s="325" t="s">
        <v>375</v>
      </c>
      <c r="I3890" s="325" t="s">
        <v>376</v>
      </c>
      <c r="J3890" s="325" t="str">
        <f t="shared" si="120"/>
        <v>CharIslingtonEthnicityWhiteEthnicityWhite</v>
      </c>
      <c r="K3890" s="325" t="s">
        <v>493</v>
      </c>
      <c r="L3890" s="325" t="s">
        <v>494</v>
      </c>
      <c r="M3890" s="325" t="str">
        <f t="shared" si="121"/>
        <v>EthnicityWhite</v>
      </c>
      <c r="N3890" s="325" t="s">
        <v>460</v>
      </c>
      <c r="O3890" s="325" t="s">
        <v>460</v>
      </c>
      <c r="P3890" s="325">
        <v>142</v>
      </c>
      <c r="Q3890" s="325">
        <v>62.3</v>
      </c>
    </row>
    <row r="3891" spans="1:17" x14ac:dyDescent="0.25">
      <c r="A3891" s="325">
        <v>201718</v>
      </c>
      <c r="B3891" s="325" t="s">
        <v>144</v>
      </c>
      <c r="C3891" s="325" t="s">
        <v>123</v>
      </c>
      <c r="D3891" s="325" t="s">
        <v>38</v>
      </c>
      <c r="E3891" s="325" t="s">
        <v>140</v>
      </c>
      <c r="F3891" s="325" t="s">
        <v>141</v>
      </c>
      <c r="G3891" s="325">
        <v>206</v>
      </c>
      <c r="H3891" s="325" t="s">
        <v>375</v>
      </c>
      <c r="I3891" s="325" t="s">
        <v>376</v>
      </c>
      <c r="J3891" s="325" t="str">
        <f t="shared" si="120"/>
        <v>CharIslingtonEthnicityMixedEthnicityMixed</v>
      </c>
      <c r="K3891" s="325" t="s">
        <v>493</v>
      </c>
      <c r="L3891" s="325" t="s">
        <v>495</v>
      </c>
      <c r="M3891" s="325" t="str">
        <f t="shared" si="121"/>
        <v>EthnicityMixed</v>
      </c>
      <c r="N3891" s="325" t="s">
        <v>460</v>
      </c>
      <c r="O3891" s="325" t="s">
        <v>460</v>
      </c>
      <c r="P3891" s="325">
        <v>10</v>
      </c>
      <c r="Q3891" s="325">
        <v>4.4000000000000004</v>
      </c>
    </row>
    <row r="3892" spans="1:17" x14ac:dyDescent="0.25">
      <c r="A3892" s="325">
        <v>201718</v>
      </c>
      <c r="B3892" s="325" t="s">
        <v>144</v>
      </c>
      <c r="C3892" s="325" t="s">
        <v>123</v>
      </c>
      <c r="D3892" s="325" t="s">
        <v>38</v>
      </c>
      <c r="E3892" s="325" t="s">
        <v>140</v>
      </c>
      <c r="F3892" s="325" t="s">
        <v>141</v>
      </c>
      <c r="G3892" s="325">
        <v>206</v>
      </c>
      <c r="H3892" s="325" t="s">
        <v>375</v>
      </c>
      <c r="I3892" s="325" t="s">
        <v>376</v>
      </c>
      <c r="J3892" s="325" t="str">
        <f t="shared" si="120"/>
        <v>CharIslingtonEthnicityAsian or Asian BritishEthnicityAsian or Asian British</v>
      </c>
      <c r="K3892" s="325" t="s">
        <v>493</v>
      </c>
      <c r="L3892" s="325" t="s">
        <v>496</v>
      </c>
      <c r="M3892" s="325" t="str">
        <f t="shared" si="121"/>
        <v>EthnicityAsian or Asian British</v>
      </c>
      <c r="N3892" s="325" t="s">
        <v>460</v>
      </c>
      <c r="O3892" s="325" t="s">
        <v>460</v>
      </c>
      <c r="P3892" s="325">
        <v>7</v>
      </c>
      <c r="Q3892" s="325">
        <v>3.1</v>
      </c>
    </row>
    <row r="3893" spans="1:17" x14ac:dyDescent="0.25">
      <c r="A3893" s="325">
        <v>201718</v>
      </c>
      <c r="B3893" s="325" t="s">
        <v>144</v>
      </c>
      <c r="C3893" s="325" t="s">
        <v>123</v>
      </c>
      <c r="D3893" s="325" t="s">
        <v>38</v>
      </c>
      <c r="E3893" s="325" t="s">
        <v>140</v>
      </c>
      <c r="F3893" s="325" t="s">
        <v>141</v>
      </c>
      <c r="G3893" s="325">
        <v>206</v>
      </c>
      <c r="H3893" s="325" t="s">
        <v>375</v>
      </c>
      <c r="I3893" s="325" t="s">
        <v>376</v>
      </c>
      <c r="J3893" s="325" t="str">
        <f t="shared" si="120"/>
        <v>CharIslingtonEthnicityBlack or Black BritishEthnicityBlack or Black British</v>
      </c>
      <c r="K3893" s="325" t="s">
        <v>493</v>
      </c>
      <c r="L3893" s="325" t="s">
        <v>497</v>
      </c>
      <c r="M3893" s="325" t="str">
        <f t="shared" si="121"/>
        <v>EthnicityBlack or Black British</v>
      </c>
      <c r="N3893" s="325" t="s">
        <v>460</v>
      </c>
      <c r="O3893" s="325" t="s">
        <v>460</v>
      </c>
      <c r="P3893" s="325">
        <v>50</v>
      </c>
      <c r="Q3893" s="325">
        <v>21.9</v>
      </c>
    </row>
    <row r="3894" spans="1:17" x14ac:dyDescent="0.25">
      <c r="A3894" s="325">
        <v>201718</v>
      </c>
      <c r="B3894" s="325" t="s">
        <v>144</v>
      </c>
      <c r="C3894" s="325" t="s">
        <v>123</v>
      </c>
      <c r="D3894" s="325" t="s">
        <v>38</v>
      </c>
      <c r="E3894" s="325" t="s">
        <v>140</v>
      </c>
      <c r="F3894" s="325" t="s">
        <v>141</v>
      </c>
      <c r="G3894" s="325">
        <v>206</v>
      </c>
      <c r="H3894" s="325" t="s">
        <v>375</v>
      </c>
      <c r="I3894" s="325" t="s">
        <v>376</v>
      </c>
      <c r="J3894" s="325" t="str">
        <f t="shared" si="120"/>
        <v>CharIslingtonEthnicityAny other ethnic groupEthnicityAny other ethnic group</v>
      </c>
      <c r="K3894" s="325" t="s">
        <v>493</v>
      </c>
      <c r="L3894" s="325" t="s">
        <v>498</v>
      </c>
      <c r="M3894" s="325" t="str">
        <f t="shared" si="121"/>
        <v>EthnicityAny other ethnic group</v>
      </c>
      <c r="N3894" s="325" t="s">
        <v>460</v>
      </c>
      <c r="O3894" s="325" t="s">
        <v>460</v>
      </c>
      <c r="P3894" s="325">
        <v>7</v>
      </c>
      <c r="Q3894" s="325">
        <v>3.1</v>
      </c>
    </row>
    <row r="3895" spans="1:17" x14ac:dyDescent="0.25">
      <c r="A3895" s="325">
        <v>201718</v>
      </c>
      <c r="B3895" s="325" t="s">
        <v>144</v>
      </c>
      <c r="C3895" s="325" t="s">
        <v>123</v>
      </c>
      <c r="D3895" s="325" t="s">
        <v>38</v>
      </c>
      <c r="E3895" s="325" t="s">
        <v>140</v>
      </c>
      <c r="F3895" s="325" t="s">
        <v>141</v>
      </c>
      <c r="G3895" s="325">
        <v>206</v>
      </c>
      <c r="H3895" s="325" t="s">
        <v>375</v>
      </c>
      <c r="I3895" s="325" t="s">
        <v>376</v>
      </c>
      <c r="J3895" s="325" t="str">
        <f t="shared" si="120"/>
        <v>CharIslingtonEthnicityRefused or not availableEthnicityRefused or not available</v>
      </c>
      <c r="K3895" s="325" t="s">
        <v>493</v>
      </c>
      <c r="L3895" s="325" t="s">
        <v>499</v>
      </c>
      <c r="M3895" s="325" t="str">
        <f t="shared" si="121"/>
        <v>EthnicityRefused or not available</v>
      </c>
      <c r="N3895" s="325" t="s">
        <v>460</v>
      </c>
      <c r="O3895" s="325" t="s">
        <v>460</v>
      </c>
      <c r="P3895" s="325">
        <v>12</v>
      </c>
      <c r="Q3895" s="325">
        <v>5.3</v>
      </c>
    </row>
    <row r="3896" spans="1:17" x14ac:dyDescent="0.25">
      <c r="A3896" s="325">
        <v>201718</v>
      </c>
      <c r="B3896" s="325" t="s">
        <v>144</v>
      </c>
      <c r="C3896" s="325" t="s">
        <v>123</v>
      </c>
      <c r="D3896" s="325" t="s">
        <v>38</v>
      </c>
      <c r="E3896" s="325" t="s">
        <v>140</v>
      </c>
      <c r="F3896" s="325" t="s">
        <v>141</v>
      </c>
      <c r="G3896" s="325">
        <v>207</v>
      </c>
      <c r="H3896" s="325" t="s">
        <v>377</v>
      </c>
      <c r="I3896" s="325" t="s">
        <v>378</v>
      </c>
      <c r="J3896" s="325" t="str">
        <f t="shared" si="120"/>
        <v>CharKensington and ChelseaEthnicityWhiteEthnicityWhite</v>
      </c>
      <c r="K3896" s="325" t="s">
        <v>493</v>
      </c>
      <c r="L3896" s="325" t="s">
        <v>494</v>
      </c>
      <c r="M3896" s="325" t="str">
        <f t="shared" si="121"/>
        <v>EthnicityWhite</v>
      </c>
      <c r="N3896" s="325" t="s">
        <v>460</v>
      </c>
      <c r="O3896" s="325" t="s">
        <v>460</v>
      </c>
      <c r="P3896" s="325">
        <v>62</v>
      </c>
      <c r="Q3896" s="325">
        <v>41.1</v>
      </c>
    </row>
    <row r="3897" spans="1:17" x14ac:dyDescent="0.25">
      <c r="A3897" s="325">
        <v>201718</v>
      </c>
      <c r="B3897" s="325" t="s">
        <v>144</v>
      </c>
      <c r="C3897" s="325" t="s">
        <v>123</v>
      </c>
      <c r="D3897" s="325" t="s">
        <v>38</v>
      </c>
      <c r="E3897" s="325" t="s">
        <v>140</v>
      </c>
      <c r="F3897" s="325" t="s">
        <v>141</v>
      </c>
      <c r="G3897" s="325">
        <v>207</v>
      </c>
      <c r="H3897" s="325" t="s">
        <v>377</v>
      </c>
      <c r="I3897" s="325" t="s">
        <v>378</v>
      </c>
      <c r="J3897" s="325" t="str">
        <f t="shared" si="120"/>
        <v>CharKensington and ChelseaEthnicityMixedEthnicityMixed</v>
      </c>
      <c r="K3897" s="325" t="s">
        <v>493</v>
      </c>
      <c r="L3897" s="325" t="s">
        <v>495</v>
      </c>
      <c r="M3897" s="325" t="str">
        <f t="shared" si="121"/>
        <v>EthnicityMixed</v>
      </c>
      <c r="N3897" s="325" t="s">
        <v>460</v>
      </c>
      <c r="O3897" s="325" t="s">
        <v>460</v>
      </c>
      <c r="P3897" s="325">
        <v>3</v>
      </c>
      <c r="Q3897" s="325">
        <v>2</v>
      </c>
    </row>
    <row r="3898" spans="1:17" x14ac:dyDescent="0.25">
      <c r="A3898" s="325">
        <v>201718</v>
      </c>
      <c r="B3898" s="325" t="s">
        <v>144</v>
      </c>
      <c r="C3898" s="325" t="s">
        <v>123</v>
      </c>
      <c r="D3898" s="325" t="s">
        <v>38</v>
      </c>
      <c r="E3898" s="325" t="s">
        <v>140</v>
      </c>
      <c r="F3898" s="325" t="s">
        <v>141</v>
      </c>
      <c r="G3898" s="325">
        <v>207</v>
      </c>
      <c r="H3898" s="325" t="s">
        <v>377</v>
      </c>
      <c r="I3898" s="325" t="s">
        <v>378</v>
      </c>
      <c r="J3898" s="325" t="str">
        <f t="shared" si="120"/>
        <v>CharKensington and ChelseaEthnicityAsian or Asian BritishEthnicityAsian or Asian British</v>
      </c>
      <c r="K3898" s="325" t="s">
        <v>493</v>
      </c>
      <c r="L3898" s="325" t="s">
        <v>496</v>
      </c>
      <c r="M3898" s="325" t="str">
        <f t="shared" si="121"/>
        <v>EthnicityAsian or Asian British</v>
      </c>
      <c r="N3898" s="325" t="s">
        <v>460</v>
      </c>
      <c r="O3898" s="325" t="s">
        <v>460</v>
      </c>
      <c r="P3898" s="325">
        <v>2</v>
      </c>
      <c r="Q3898" s="325">
        <v>1.3</v>
      </c>
    </row>
    <row r="3899" spans="1:17" x14ac:dyDescent="0.25">
      <c r="A3899" s="325">
        <v>201718</v>
      </c>
      <c r="B3899" s="325" t="s">
        <v>144</v>
      </c>
      <c r="C3899" s="325" t="s">
        <v>123</v>
      </c>
      <c r="D3899" s="325" t="s">
        <v>38</v>
      </c>
      <c r="E3899" s="325" t="s">
        <v>140</v>
      </c>
      <c r="F3899" s="325" t="s">
        <v>141</v>
      </c>
      <c r="G3899" s="325">
        <v>207</v>
      </c>
      <c r="H3899" s="325" t="s">
        <v>377</v>
      </c>
      <c r="I3899" s="325" t="s">
        <v>378</v>
      </c>
      <c r="J3899" s="325" t="str">
        <f t="shared" si="120"/>
        <v>CharKensington and ChelseaEthnicityBlack or Black BritishEthnicityBlack or Black British</v>
      </c>
      <c r="K3899" s="325" t="s">
        <v>493</v>
      </c>
      <c r="L3899" s="325" t="s">
        <v>497</v>
      </c>
      <c r="M3899" s="325" t="str">
        <f t="shared" si="121"/>
        <v>EthnicityBlack or Black British</v>
      </c>
      <c r="N3899" s="325" t="s">
        <v>460</v>
      </c>
      <c r="O3899" s="325" t="s">
        <v>460</v>
      </c>
      <c r="P3899" s="325">
        <v>16</v>
      </c>
      <c r="Q3899" s="325">
        <v>10.6</v>
      </c>
    </row>
    <row r="3900" spans="1:17" x14ac:dyDescent="0.25">
      <c r="A3900" s="325">
        <v>201718</v>
      </c>
      <c r="B3900" s="325" t="s">
        <v>144</v>
      </c>
      <c r="C3900" s="325" t="s">
        <v>123</v>
      </c>
      <c r="D3900" s="325" t="s">
        <v>38</v>
      </c>
      <c r="E3900" s="325" t="s">
        <v>140</v>
      </c>
      <c r="F3900" s="325" t="s">
        <v>141</v>
      </c>
      <c r="G3900" s="325">
        <v>207</v>
      </c>
      <c r="H3900" s="325" t="s">
        <v>377</v>
      </c>
      <c r="I3900" s="325" t="s">
        <v>378</v>
      </c>
      <c r="J3900" s="325" t="str">
        <f t="shared" si="120"/>
        <v>CharKensington and ChelseaEthnicityAny other ethnic groupEthnicityAny other ethnic group</v>
      </c>
      <c r="K3900" s="325" t="s">
        <v>493</v>
      </c>
      <c r="L3900" s="325" t="s">
        <v>498</v>
      </c>
      <c r="M3900" s="325" t="str">
        <f t="shared" si="121"/>
        <v>EthnicityAny other ethnic group</v>
      </c>
      <c r="N3900" s="325" t="s">
        <v>460</v>
      </c>
      <c r="O3900" s="325" t="s">
        <v>460</v>
      </c>
      <c r="P3900" s="325">
        <v>8</v>
      </c>
      <c r="Q3900" s="325">
        <v>5.3</v>
      </c>
    </row>
    <row r="3901" spans="1:17" x14ac:dyDescent="0.25">
      <c r="A3901" s="325">
        <v>201718</v>
      </c>
      <c r="B3901" s="325" t="s">
        <v>144</v>
      </c>
      <c r="C3901" s="325" t="s">
        <v>123</v>
      </c>
      <c r="D3901" s="325" t="s">
        <v>38</v>
      </c>
      <c r="E3901" s="325" t="s">
        <v>140</v>
      </c>
      <c r="F3901" s="325" t="s">
        <v>141</v>
      </c>
      <c r="G3901" s="325">
        <v>207</v>
      </c>
      <c r="H3901" s="325" t="s">
        <v>377</v>
      </c>
      <c r="I3901" s="325" t="s">
        <v>378</v>
      </c>
      <c r="J3901" s="325" t="str">
        <f t="shared" si="120"/>
        <v>CharKensington and ChelseaEthnicityRefused or not availableEthnicityRefused or not available</v>
      </c>
      <c r="K3901" s="325" t="s">
        <v>493</v>
      </c>
      <c r="L3901" s="325" t="s">
        <v>499</v>
      </c>
      <c r="M3901" s="325" t="str">
        <f t="shared" si="121"/>
        <v>EthnicityRefused or not available</v>
      </c>
      <c r="N3901" s="325" t="s">
        <v>460</v>
      </c>
      <c r="O3901" s="325" t="s">
        <v>460</v>
      </c>
      <c r="P3901" s="325">
        <v>60</v>
      </c>
      <c r="Q3901" s="325">
        <v>39.700000000000003</v>
      </c>
    </row>
    <row r="3902" spans="1:17" x14ac:dyDescent="0.25">
      <c r="A3902" s="325">
        <v>201718</v>
      </c>
      <c r="B3902" s="325" t="s">
        <v>144</v>
      </c>
      <c r="C3902" s="325" t="s">
        <v>123</v>
      </c>
      <c r="D3902" s="325" t="s">
        <v>38</v>
      </c>
      <c r="E3902" s="325" t="s">
        <v>140</v>
      </c>
      <c r="F3902" s="325" t="s">
        <v>141</v>
      </c>
      <c r="G3902" s="325">
        <v>208</v>
      </c>
      <c r="H3902" s="325" t="s">
        <v>379</v>
      </c>
      <c r="I3902" s="325" t="s">
        <v>380</v>
      </c>
      <c r="J3902" s="325" t="str">
        <f t="shared" si="120"/>
        <v>CharLambethEthnicityWhiteEthnicityWhite</v>
      </c>
      <c r="K3902" s="325" t="s">
        <v>493</v>
      </c>
      <c r="L3902" s="325" t="s">
        <v>494</v>
      </c>
      <c r="M3902" s="325" t="str">
        <f t="shared" si="121"/>
        <v>EthnicityWhite</v>
      </c>
      <c r="N3902" s="325" t="s">
        <v>460</v>
      </c>
      <c r="O3902" s="325" t="s">
        <v>460</v>
      </c>
      <c r="P3902" s="325">
        <v>52</v>
      </c>
      <c r="Q3902" s="325">
        <v>31.3</v>
      </c>
    </row>
    <row r="3903" spans="1:17" x14ac:dyDescent="0.25">
      <c r="A3903" s="325">
        <v>201718</v>
      </c>
      <c r="B3903" s="325" t="s">
        <v>144</v>
      </c>
      <c r="C3903" s="325" t="s">
        <v>123</v>
      </c>
      <c r="D3903" s="325" t="s">
        <v>38</v>
      </c>
      <c r="E3903" s="325" t="s">
        <v>140</v>
      </c>
      <c r="F3903" s="325" t="s">
        <v>141</v>
      </c>
      <c r="G3903" s="325">
        <v>208</v>
      </c>
      <c r="H3903" s="325" t="s">
        <v>379</v>
      </c>
      <c r="I3903" s="325" t="s">
        <v>380</v>
      </c>
      <c r="J3903" s="325" t="str">
        <f t="shared" si="120"/>
        <v>CharLambethEthnicityMixedEthnicityMixed</v>
      </c>
      <c r="K3903" s="325" t="s">
        <v>493</v>
      </c>
      <c r="L3903" s="325" t="s">
        <v>495</v>
      </c>
      <c r="M3903" s="325" t="str">
        <f t="shared" si="121"/>
        <v>EthnicityMixed</v>
      </c>
      <c r="N3903" s="325" t="s">
        <v>460</v>
      </c>
      <c r="O3903" s="325" t="s">
        <v>460</v>
      </c>
      <c r="P3903" s="325">
        <v>10</v>
      </c>
      <c r="Q3903" s="325">
        <v>6</v>
      </c>
    </row>
    <row r="3904" spans="1:17" x14ac:dyDescent="0.25">
      <c r="A3904" s="325">
        <v>201718</v>
      </c>
      <c r="B3904" s="325" t="s">
        <v>144</v>
      </c>
      <c r="C3904" s="325" t="s">
        <v>123</v>
      </c>
      <c r="D3904" s="325" t="s">
        <v>38</v>
      </c>
      <c r="E3904" s="325" t="s">
        <v>140</v>
      </c>
      <c r="F3904" s="325" t="s">
        <v>141</v>
      </c>
      <c r="G3904" s="325">
        <v>208</v>
      </c>
      <c r="H3904" s="325" t="s">
        <v>379</v>
      </c>
      <c r="I3904" s="325" t="s">
        <v>380</v>
      </c>
      <c r="J3904" s="325" t="str">
        <f t="shared" si="120"/>
        <v>CharLambethEthnicityAsian or Asian BritishEthnicityAsian or Asian British</v>
      </c>
      <c r="K3904" s="325" t="s">
        <v>493</v>
      </c>
      <c r="L3904" s="325" t="s">
        <v>496</v>
      </c>
      <c r="M3904" s="325" t="str">
        <f t="shared" si="121"/>
        <v>EthnicityAsian or Asian British</v>
      </c>
      <c r="N3904" s="325" t="s">
        <v>460</v>
      </c>
      <c r="O3904" s="325" t="s">
        <v>460</v>
      </c>
      <c r="P3904" s="325">
        <v>5</v>
      </c>
      <c r="Q3904" s="325">
        <v>3</v>
      </c>
    </row>
    <row r="3905" spans="1:17" x14ac:dyDescent="0.25">
      <c r="A3905" s="325">
        <v>201718</v>
      </c>
      <c r="B3905" s="325" t="s">
        <v>144</v>
      </c>
      <c r="C3905" s="325" t="s">
        <v>123</v>
      </c>
      <c r="D3905" s="325" t="s">
        <v>38</v>
      </c>
      <c r="E3905" s="325" t="s">
        <v>140</v>
      </c>
      <c r="F3905" s="325" t="s">
        <v>141</v>
      </c>
      <c r="G3905" s="325">
        <v>208</v>
      </c>
      <c r="H3905" s="325" t="s">
        <v>379</v>
      </c>
      <c r="I3905" s="325" t="s">
        <v>380</v>
      </c>
      <c r="J3905" s="325" t="str">
        <f t="shared" si="120"/>
        <v>CharLambethEthnicityBlack or Black BritishEthnicityBlack or Black British</v>
      </c>
      <c r="K3905" s="325" t="s">
        <v>493</v>
      </c>
      <c r="L3905" s="325" t="s">
        <v>497</v>
      </c>
      <c r="M3905" s="325" t="str">
        <f t="shared" si="121"/>
        <v>EthnicityBlack or Black British</v>
      </c>
      <c r="N3905" s="325" t="s">
        <v>460</v>
      </c>
      <c r="O3905" s="325" t="s">
        <v>460</v>
      </c>
      <c r="P3905" s="325">
        <v>68</v>
      </c>
      <c r="Q3905" s="325">
        <v>41</v>
      </c>
    </row>
    <row r="3906" spans="1:17" x14ac:dyDescent="0.25">
      <c r="A3906" s="325">
        <v>201718</v>
      </c>
      <c r="B3906" s="325" t="s">
        <v>144</v>
      </c>
      <c r="C3906" s="325" t="s">
        <v>123</v>
      </c>
      <c r="D3906" s="325" t="s">
        <v>38</v>
      </c>
      <c r="E3906" s="325" t="s">
        <v>140</v>
      </c>
      <c r="F3906" s="325" t="s">
        <v>141</v>
      </c>
      <c r="G3906" s="325">
        <v>208</v>
      </c>
      <c r="H3906" s="325" t="s">
        <v>379</v>
      </c>
      <c r="I3906" s="325" t="s">
        <v>380</v>
      </c>
      <c r="J3906" s="325" t="str">
        <f t="shared" si="120"/>
        <v>CharLambethEthnicityAny other ethnic groupEthnicityAny other ethnic group</v>
      </c>
      <c r="K3906" s="325" t="s">
        <v>493</v>
      </c>
      <c r="L3906" s="325" t="s">
        <v>498</v>
      </c>
      <c r="M3906" s="325" t="str">
        <f t="shared" si="121"/>
        <v>EthnicityAny other ethnic group</v>
      </c>
      <c r="N3906" s="325" t="s">
        <v>460</v>
      </c>
      <c r="O3906" s="325" t="s">
        <v>460</v>
      </c>
      <c r="P3906" s="325">
        <v>2</v>
      </c>
      <c r="Q3906" s="325">
        <v>1.2</v>
      </c>
    </row>
    <row r="3907" spans="1:17" x14ac:dyDescent="0.25">
      <c r="A3907" s="325">
        <v>201718</v>
      </c>
      <c r="B3907" s="325" t="s">
        <v>144</v>
      </c>
      <c r="C3907" s="325" t="s">
        <v>123</v>
      </c>
      <c r="D3907" s="325" t="s">
        <v>38</v>
      </c>
      <c r="E3907" s="325" t="s">
        <v>140</v>
      </c>
      <c r="F3907" s="325" t="s">
        <v>141</v>
      </c>
      <c r="G3907" s="325">
        <v>208</v>
      </c>
      <c r="H3907" s="325" t="s">
        <v>379</v>
      </c>
      <c r="I3907" s="325" t="s">
        <v>380</v>
      </c>
      <c r="J3907" s="325" t="str">
        <f t="shared" ref="J3907:J3970" si="122">CONCATENATE("Char",I3907,K3907,L3907,M3907)</f>
        <v>CharLambethEthnicityRefused or not availableEthnicityRefused or not available</v>
      </c>
      <c r="K3907" s="325" t="s">
        <v>493</v>
      </c>
      <c r="L3907" s="325" t="s">
        <v>499</v>
      </c>
      <c r="M3907" s="325" t="str">
        <f t="shared" ref="M3907:M3970" si="123">CONCATENATE(K3907,L3907,)</f>
        <v>EthnicityRefused or not available</v>
      </c>
      <c r="N3907" s="325" t="s">
        <v>460</v>
      </c>
      <c r="O3907" s="325" t="s">
        <v>460</v>
      </c>
      <c r="P3907" s="325">
        <v>29</v>
      </c>
      <c r="Q3907" s="325">
        <v>17.5</v>
      </c>
    </row>
    <row r="3908" spans="1:17" x14ac:dyDescent="0.25">
      <c r="A3908" s="325">
        <v>201718</v>
      </c>
      <c r="B3908" s="325" t="s">
        <v>144</v>
      </c>
      <c r="C3908" s="325" t="s">
        <v>123</v>
      </c>
      <c r="D3908" s="325" t="s">
        <v>38</v>
      </c>
      <c r="E3908" s="325" t="s">
        <v>140</v>
      </c>
      <c r="F3908" s="325" t="s">
        <v>141</v>
      </c>
      <c r="G3908" s="325">
        <v>209</v>
      </c>
      <c r="H3908" s="325" t="s">
        <v>381</v>
      </c>
      <c r="I3908" s="325" t="s">
        <v>382</v>
      </c>
      <c r="J3908" s="325" t="str">
        <f t="shared" si="122"/>
        <v>CharLewishamEthnicityWhiteEthnicityWhite</v>
      </c>
      <c r="K3908" s="325" t="s">
        <v>493</v>
      </c>
      <c r="L3908" s="325" t="s">
        <v>494</v>
      </c>
      <c r="M3908" s="325" t="str">
        <f t="shared" si="123"/>
        <v>EthnicityWhite</v>
      </c>
      <c r="N3908" s="325" t="s">
        <v>460</v>
      </c>
      <c r="O3908" s="325" t="s">
        <v>460</v>
      </c>
      <c r="P3908" s="325">
        <v>61</v>
      </c>
      <c r="Q3908" s="325">
        <v>37.200000000000003</v>
      </c>
    </row>
    <row r="3909" spans="1:17" x14ac:dyDescent="0.25">
      <c r="A3909" s="325">
        <v>201718</v>
      </c>
      <c r="B3909" s="325" t="s">
        <v>144</v>
      </c>
      <c r="C3909" s="325" t="s">
        <v>123</v>
      </c>
      <c r="D3909" s="325" t="s">
        <v>38</v>
      </c>
      <c r="E3909" s="325" t="s">
        <v>140</v>
      </c>
      <c r="F3909" s="325" t="s">
        <v>141</v>
      </c>
      <c r="G3909" s="325">
        <v>209</v>
      </c>
      <c r="H3909" s="325" t="s">
        <v>381</v>
      </c>
      <c r="I3909" s="325" t="s">
        <v>382</v>
      </c>
      <c r="J3909" s="325" t="str">
        <f t="shared" si="122"/>
        <v>CharLewishamEthnicityMixedEthnicityMixed</v>
      </c>
      <c r="K3909" s="325" t="s">
        <v>493</v>
      </c>
      <c r="L3909" s="325" t="s">
        <v>495</v>
      </c>
      <c r="M3909" s="325" t="str">
        <f t="shared" si="123"/>
        <v>EthnicityMixed</v>
      </c>
      <c r="N3909" s="325" t="s">
        <v>460</v>
      </c>
      <c r="O3909" s="325" t="s">
        <v>460</v>
      </c>
      <c r="P3909" s="325">
        <v>12</v>
      </c>
      <c r="Q3909" s="325">
        <v>7.3</v>
      </c>
    </row>
    <row r="3910" spans="1:17" x14ac:dyDescent="0.25">
      <c r="A3910" s="325">
        <v>201718</v>
      </c>
      <c r="B3910" s="325" t="s">
        <v>144</v>
      </c>
      <c r="C3910" s="325" t="s">
        <v>123</v>
      </c>
      <c r="D3910" s="325" t="s">
        <v>38</v>
      </c>
      <c r="E3910" s="325" t="s">
        <v>140</v>
      </c>
      <c r="F3910" s="325" t="s">
        <v>141</v>
      </c>
      <c r="G3910" s="325">
        <v>209</v>
      </c>
      <c r="H3910" s="325" t="s">
        <v>381</v>
      </c>
      <c r="I3910" s="325" t="s">
        <v>382</v>
      </c>
      <c r="J3910" s="325" t="str">
        <f t="shared" si="122"/>
        <v>CharLewishamEthnicityAsian or Asian BritishEthnicityAsian or Asian British</v>
      </c>
      <c r="K3910" s="325" t="s">
        <v>493</v>
      </c>
      <c r="L3910" s="325" t="s">
        <v>496</v>
      </c>
      <c r="M3910" s="325" t="str">
        <f t="shared" si="123"/>
        <v>EthnicityAsian or Asian British</v>
      </c>
      <c r="N3910" s="325" t="s">
        <v>460</v>
      </c>
      <c r="O3910" s="325" t="s">
        <v>460</v>
      </c>
      <c r="P3910" s="325">
        <v>9</v>
      </c>
      <c r="Q3910" s="325">
        <v>5.5</v>
      </c>
    </row>
    <row r="3911" spans="1:17" x14ac:dyDescent="0.25">
      <c r="A3911" s="325">
        <v>201718</v>
      </c>
      <c r="B3911" s="325" t="s">
        <v>144</v>
      </c>
      <c r="C3911" s="325" t="s">
        <v>123</v>
      </c>
      <c r="D3911" s="325" t="s">
        <v>38</v>
      </c>
      <c r="E3911" s="325" t="s">
        <v>140</v>
      </c>
      <c r="F3911" s="325" t="s">
        <v>141</v>
      </c>
      <c r="G3911" s="325">
        <v>209</v>
      </c>
      <c r="H3911" s="325" t="s">
        <v>381</v>
      </c>
      <c r="I3911" s="325" t="s">
        <v>382</v>
      </c>
      <c r="J3911" s="325" t="str">
        <f t="shared" si="122"/>
        <v>CharLewishamEthnicityBlack or Black BritishEthnicityBlack or Black British</v>
      </c>
      <c r="K3911" s="325" t="s">
        <v>493</v>
      </c>
      <c r="L3911" s="325" t="s">
        <v>497</v>
      </c>
      <c r="M3911" s="325" t="str">
        <f t="shared" si="123"/>
        <v>EthnicityBlack or Black British</v>
      </c>
      <c r="N3911" s="325" t="s">
        <v>460</v>
      </c>
      <c r="O3911" s="325" t="s">
        <v>460</v>
      </c>
      <c r="P3911" s="325">
        <v>72</v>
      </c>
      <c r="Q3911" s="325">
        <v>43.9</v>
      </c>
    </row>
    <row r="3912" spans="1:17" x14ac:dyDescent="0.25">
      <c r="A3912" s="325">
        <v>201718</v>
      </c>
      <c r="B3912" s="325" t="s">
        <v>144</v>
      </c>
      <c r="C3912" s="325" t="s">
        <v>123</v>
      </c>
      <c r="D3912" s="325" t="s">
        <v>38</v>
      </c>
      <c r="E3912" s="325" t="s">
        <v>140</v>
      </c>
      <c r="F3912" s="325" t="s">
        <v>141</v>
      </c>
      <c r="G3912" s="325">
        <v>209</v>
      </c>
      <c r="H3912" s="325" t="s">
        <v>381</v>
      </c>
      <c r="I3912" s="325" t="s">
        <v>382</v>
      </c>
      <c r="J3912" s="325" t="str">
        <f t="shared" si="122"/>
        <v>CharLewishamEthnicityAny other ethnic groupEthnicityAny other ethnic group</v>
      </c>
      <c r="K3912" s="325" t="s">
        <v>493</v>
      </c>
      <c r="L3912" s="325" t="s">
        <v>498</v>
      </c>
      <c r="M3912" s="325" t="str">
        <f t="shared" si="123"/>
        <v>EthnicityAny other ethnic group</v>
      </c>
      <c r="N3912" s="325" t="s">
        <v>460</v>
      </c>
      <c r="O3912" s="325" t="s">
        <v>460</v>
      </c>
      <c r="P3912" s="325">
        <v>1</v>
      </c>
      <c r="Q3912" s="325">
        <v>0.6</v>
      </c>
    </row>
    <row r="3913" spans="1:17" x14ac:dyDescent="0.25">
      <c r="A3913" s="325">
        <v>201718</v>
      </c>
      <c r="B3913" s="325" t="s">
        <v>144</v>
      </c>
      <c r="C3913" s="325" t="s">
        <v>123</v>
      </c>
      <c r="D3913" s="325" t="s">
        <v>38</v>
      </c>
      <c r="E3913" s="325" t="s">
        <v>140</v>
      </c>
      <c r="F3913" s="325" t="s">
        <v>141</v>
      </c>
      <c r="G3913" s="325">
        <v>209</v>
      </c>
      <c r="H3913" s="325" t="s">
        <v>381</v>
      </c>
      <c r="I3913" s="325" t="s">
        <v>382</v>
      </c>
      <c r="J3913" s="325" t="str">
        <f t="shared" si="122"/>
        <v>CharLewishamEthnicityRefused or not availableEthnicityRefused or not available</v>
      </c>
      <c r="K3913" s="325" t="s">
        <v>493</v>
      </c>
      <c r="L3913" s="325" t="s">
        <v>499</v>
      </c>
      <c r="M3913" s="325" t="str">
        <f t="shared" si="123"/>
        <v>EthnicityRefused or not available</v>
      </c>
      <c r="N3913" s="325" t="s">
        <v>460</v>
      </c>
      <c r="O3913" s="325" t="s">
        <v>460</v>
      </c>
      <c r="P3913" s="325">
        <v>9</v>
      </c>
      <c r="Q3913" s="325">
        <v>5.5</v>
      </c>
    </row>
    <row r="3914" spans="1:17" x14ac:dyDescent="0.25">
      <c r="A3914" s="325">
        <v>201718</v>
      </c>
      <c r="B3914" s="325" t="s">
        <v>144</v>
      </c>
      <c r="C3914" s="325" t="s">
        <v>123</v>
      </c>
      <c r="D3914" s="325" t="s">
        <v>38</v>
      </c>
      <c r="E3914" s="325" t="s">
        <v>140</v>
      </c>
      <c r="F3914" s="325" t="s">
        <v>141</v>
      </c>
      <c r="G3914" s="325">
        <v>316</v>
      </c>
      <c r="H3914" s="325" t="s">
        <v>383</v>
      </c>
      <c r="I3914" s="325" t="s">
        <v>384</v>
      </c>
      <c r="J3914" s="325" t="str">
        <f t="shared" si="122"/>
        <v>CharNewhamEthnicityWhiteEthnicityWhite</v>
      </c>
      <c r="K3914" s="325" t="s">
        <v>493</v>
      </c>
      <c r="L3914" s="325" t="s">
        <v>494</v>
      </c>
      <c r="M3914" s="325" t="str">
        <f t="shared" si="123"/>
        <v>EthnicityWhite</v>
      </c>
      <c r="N3914" s="325" t="s">
        <v>460</v>
      </c>
      <c r="O3914" s="325" t="s">
        <v>460</v>
      </c>
      <c r="P3914" s="325">
        <v>48</v>
      </c>
      <c r="Q3914" s="325">
        <v>29.3</v>
      </c>
    </row>
    <row r="3915" spans="1:17" x14ac:dyDescent="0.25">
      <c r="A3915" s="325">
        <v>201718</v>
      </c>
      <c r="B3915" s="325" t="s">
        <v>144</v>
      </c>
      <c r="C3915" s="325" t="s">
        <v>123</v>
      </c>
      <c r="D3915" s="325" t="s">
        <v>38</v>
      </c>
      <c r="E3915" s="325" t="s">
        <v>140</v>
      </c>
      <c r="F3915" s="325" t="s">
        <v>141</v>
      </c>
      <c r="G3915" s="325">
        <v>316</v>
      </c>
      <c r="H3915" s="325" t="s">
        <v>383</v>
      </c>
      <c r="I3915" s="325" t="s">
        <v>384</v>
      </c>
      <c r="J3915" s="325" t="str">
        <f t="shared" si="122"/>
        <v>CharNewhamEthnicityMixedEthnicityMixed</v>
      </c>
      <c r="K3915" s="325" t="s">
        <v>493</v>
      </c>
      <c r="L3915" s="325" t="s">
        <v>495</v>
      </c>
      <c r="M3915" s="325" t="str">
        <f t="shared" si="123"/>
        <v>EthnicityMixed</v>
      </c>
      <c r="N3915" s="325" t="s">
        <v>460</v>
      </c>
      <c r="O3915" s="325" t="s">
        <v>460</v>
      </c>
      <c r="P3915" s="325">
        <v>6</v>
      </c>
      <c r="Q3915" s="325">
        <v>3.7</v>
      </c>
    </row>
    <row r="3916" spans="1:17" x14ac:dyDescent="0.25">
      <c r="A3916" s="325">
        <v>201718</v>
      </c>
      <c r="B3916" s="325" t="s">
        <v>144</v>
      </c>
      <c r="C3916" s="325" t="s">
        <v>123</v>
      </c>
      <c r="D3916" s="325" t="s">
        <v>38</v>
      </c>
      <c r="E3916" s="325" t="s">
        <v>140</v>
      </c>
      <c r="F3916" s="325" t="s">
        <v>141</v>
      </c>
      <c r="G3916" s="325">
        <v>316</v>
      </c>
      <c r="H3916" s="325" t="s">
        <v>383</v>
      </c>
      <c r="I3916" s="325" t="s">
        <v>384</v>
      </c>
      <c r="J3916" s="325" t="str">
        <f t="shared" si="122"/>
        <v>CharNewhamEthnicityAsian or Asian BritishEthnicityAsian or Asian British</v>
      </c>
      <c r="K3916" s="325" t="s">
        <v>493</v>
      </c>
      <c r="L3916" s="325" t="s">
        <v>496</v>
      </c>
      <c r="M3916" s="325" t="str">
        <f t="shared" si="123"/>
        <v>EthnicityAsian or Asian British</v>
      </c>
      <c r="N3916" s="325" t="s">
        <v>460</v>
      </c>
      <c r="O3916" s="325" t="s">
        <v>460</v>
      </c>
      <c r="P3916" s="325">
        <v>23</v>
      </c>
      <c r="Q3916" s="325">
        <v>14</v>
      </c>
    </row>
    <row r="3917" spans="1:17" x14ac:dyDescent="0.25">
      <c r="A3917" s="325">
        <v>201718</v>
      </c>
      <c r="B3917" s="325" t="s">
        <v>144</v>
      </c>
      <c r="C3917" s="325" t="s">
        <v>123</v>
      </c>
      <c r="D3917" s="325" t="s">
        <v>38</v>
      </c>
      <c r="E3917" s="325" t="s">
        <v>140</v>
      </c>
      <c r="F3917" s="325" t="s">
        <v>141</v>
      </c>
      <c r="G3917" s="325">
        <v>316</v>
      </c>
      <c r="H3917" s="325" t="s">
        <v>383</v>
      </c>
      <c r="I3917" s="325" t="s">
        <v>384</v>
      </c>
      <c r="J3917" s="325" t="str">
        <f t="shared" si="122"/>
        <v>CharNewhamEthnicityBlack or Black BritishEthnicityBlack or Black British</v>
      </c>
      <c r="K3917" s="325" t="s">
        <v>493</v>
      </c>
      <c r="L3917" s="325" t="s">
        <v>497</v>
      </c>
      <c r="M3917" s="325" t="str">
        <f t="shared" si="123"/>
        <v>EthnicityBlack or Black British</v>
      </c>
      <c r="N3917" s="325" t="s">
        <v>460</v>
      </c>
      <c r="O3917" s="325" t="s">
        <v>460</v>
      </c>
      <c r="P3917" s="325">
        <v>61</v>
      </c>
      <c r="Q3917" s="325">
        <v>37.200000000000003</v>
      </c>
    </row>
    <row r="3918" spans="1:17" x14ac:dyDescent="0.25">
      <c r="A3918" s="325">
        <v>201718</v>
      </c>
      <c r="B3918" s="325" t="s">
        <v>144</v>
      </c>
      <c r="C3918" s="325" t="s">
        <v>123</v>
      </c>
      <c r="D3918" s="325" t="s">
        <v>38</v>
      </c>
      <c r="E3918" s="325" t="s">
        <v>140</v>
      </c>
      <c r="F3918" s="325" t="s">
        <v>141</v>
      </c>
      <c r="G3918" s="325">
        <v>316</v>
      </c>
      <c r="H3918" s="325" t="s">
        <v>383</v>
      </c>
      <c r="I3918" s="325" t="s">
        <v>384</v>
      </c>
      <c r="J3918" s="325" t="str">
        <f t="shared" si="122"/>
        <v>CharNewhamEthnicityAny other ethnic groupEthnicityAny other ethnic group</v>
      </c>
      <c r="K3918" s="325" t="s">
        <v>493</v>
      </c>
      <c r="L3918" s="325" t="s">
        <v>498</v>
      </c>
      <c r="M3918" s="325" t="str">
        <f t="shared" si="123"/>
        <v>EthnicityAny other ethnic group</v>
      </c>
      <c r="N3918" s="325" t="s">
        <v>460</v>
      </c>
      <c r="O3918" s="325" t="s">
        <v>460</v>
      </c>
      <c r="P3918" s="325">
        <v>5</v>
      </c>
      <c r="Q3918" s="325">
        <v>3</v>
      </c>
    </row>
    <row r="3919" spans="1:17" x14ac:dyDescent="0.25">
      <c r="A3919" s="325">
        <v>201718</v>
      </c>
      <c r="B3919" s="325" t="s">
        <v>144</v>
      </c>
      <c r="C3919" s="325" t="s">
        <v>123</v>
      </c>
      <c r="D3919" s="325" t="s">
        <v>38</v>
      </c>
      <c r="E3919" s="325" t="s">
        <v>140</v>
      </c>
      <c r="F3919" s="325" t="s">
        <v>141</v>
      </c>
      <c r="G3919" s="325">
        <v>316</v>
      </c>
      <c r="H3919" s="325" t="s">
        <v>383</v>
      </c>
      <c r="I3919" s="325" t="s">
        <v>384</v>
      </c>
      <c r="J3919" s="325" t="str">
        <f t="shared" si="122"/>
        <v>CharNewhamEthnicityRefused or not availableEthnicityRefused or not available</v>
      </c>
      <c r="K3919" s="325" t="s">
        <v>493</v>
      </c>
      <c r="L3919" s="325" t="s">
        <v>499</v>
      </c>
      <c r="M3919" s="325" t="str">
        <f t="shared" si="123"/>
        <v>EthnicityRefused or not available</v>
      </c>
      <c r="N3919" s="325" t="s">
        <v>460</v>
      </c>
      <c r="O3919" s="325" t="s">
        <v>460</v>
      </c>
      <c r="P3919" s="325">
        <v>21</v>
      </c>
      <c r="Q3919" s="325">
        <v>12.8</v>
      </c>
    </row>
    <row r="3920" spans="1:17" x14ac:dyDescent="0.25">
      <c r="A3920" s="325">
        <v>201718</v>
      </c>
      <c r="B3920" s="325" t="s">
        <v>144</v>
      </c>
      <c r="C3920" s="325" t="s">
        <v>123</v>
      </c>
      <c r="D3920" s="325" t="s">
        <v>38</v>
      </c>
      <c r="E3920" s="325" t="s">
        <v>140</v>
      </c>
      <c r="F3920" s="325" t="s">
        <v>141</v>
      </c>
      <c r="G3920" s="325">
        <v>210</v>
      </c>
      <c r="H3920" s="325" t="s">
        <v>385</v>
      </c>
      <c r="I3920" s="325" t="s">
        <v>386</v>
      </c>
      <c r="J3920" s="325" t="str">
        <f t="shared" si="122"/>
        <v>CharSouthwarkEthnicityWhiteEthnicityWhite</v>
      </c>
      <c r="K3920" s="325" t="s">
        <v>493</v>
      </c>
      <c r="L3920" s="325" t="s">
        <v>494</v>
      </c>
      <c r="M3920" s="325" t="str">
        <f t="shared" si="123"/>
        <v>EthnicityWhite</v>
      </c>
      <c r="N3920" s="325" t="s">
        <v>460</v>
      </c>
      <c r="O3920" s="325" t="s">
        <v>460</v>
      </c>
      <c r="P3920" s="325">
        <v>140</v>
      </c>
      <c r="Q3920" s="325">
        <v>55.1</v>
      </c>
    </row>
    <row r="3921" spans="1:17" x14ac:dyDescent="0.25">
      <c r="A3921" s="325">
        <v>201718</v>
      </c>
      <c r="B3921" s="325" t="s">
        <v>144</v>
      </c>
      <c r="C3921" s="325" t="s">
        <v>123</v>
      </c>
      <c r="D3921" s="325" t="s">
        <v>38</v>
      </c>
      <c r="E3921" s="325" t="s">
        <v>140</v>
      </c>
      <c r="F3921" s="325" t="s">
        <v>141</v>
      </c>
      <c r="G3921" s="325">
        <v>210</v>
      </c>
      <c r="H3921" s="325" t="s">
        <v>385</v>
      </c>
      <c r="I3921" s="325" t="s">
        <v>386</v>
      </c>
      <c r="J3921" s="325" t="str">
        <f t="shared" si="122"/>
        <v>CharSouthwarkEthnicityMixedEthnicityMixed</v>
      </c>
      <c r="K3921" s="325" t="s">
        <v>493</v>
      </c>
      <c r="L3921" s="325" t="s">
        <v>495</v>
      </c>
      <c r="M3921" s="325" t="str">
        <f t="shared" si="123"/>
        <v>EthnicityMixed</v>
      </c>
      <c r="N3921" s="325" t="s">
        <v>460</v>
      </c>
      <c r="O3921" s="325" t="s">
        <v>460</v>
      </c>
      <c r="P3921" s="325">
        <v>9</v>
      </c>
      <c r="Q3921" s="325">
        <v>3.5</v>
      </c>
    </row>
    <row r="3922" spans="1:17" x14ac:dyDescent="0.25">
      <c r="A3922" s="325">
        <v>201718</v>
      </c>
      <c r="B3922" s="325" t="s">
        <v>144</v>
      </c>
      <c r="C3922" s="325" t="s">
        <v>123</v>
      </c>
      <c r="D3922" s="325" t="s">
        <v>38</v>
      </c>
      <c r="E3922" s="325" t="s">
        <v>140</v>
      </c>
      <c r="F3922" s="325" t="s">
        <v>141</v>
      </c>
      <c r="G3922" s="325">
        <v>210</v>
      </c>
      <c r="H3922" s="325" t="s">
        <v>385</v>
      </c>
      <c r="I3922" s="325" t="s">
        <v>386</v>
      </c>
      <c r="J3922" s="325" t="str">
        <f t="shared" si="122"/>
        <v>CharSouthwarkEthnicityAsian or Asian BritishEthnicityAsian or Asian British</v>
      </c>
      <c r="K3922" s="325" t="s">
        <v>493</v>
      </c>
      <c r="L3922" s="325" t="s">
        <v>496</v>
      </c>
      <c r="M3922" s="325" t="str">
        <f t="shared" si="123"/>
        <v>EthnicityAsian or Asian British</v>
      </c>
      <c r="N3922" s="325" t="s">
        <v>460</v>
      </c>
      <c r="O3922" s="325" t="s">
        <v>460</v>
      </c>
      <c r="P3922" s="325">
        <v>12</v>
      </c>
      <c r="Q3922" s="325">
        <v>4.7</v>
      </c>
    </row>
    <row r="3923" spans="1:17" x14ac:dyDescent="0.25">
      <c r="A3923" s="325">
        <v>201718</v>
      </c>
      <c r="B3923" s="325" t="s">
        <v>144</v>
      </c>
      <c r="C3923" s="325" t="s">
        <v>123</v>
      </c>
      <c r="D3923" s="325" t="s">
        <v>38</v>
      </c>
      <c r="E3923" s="325" t="s">
        <v>140</v>
      </c>
      <c r="F3923" s="325" t="s">
        <v>141</v>
      </c>
      <c r="G3923" s="325">
        <v>210</v>
      </c>
      <c r="H3923" s="325" t="s">
        <v>385</v>
      </c>
      <c r="I3923" s="325" t="s">
        <v>386</v>
      </c>
      <c r="J3923" s="325" t="str">
        <f t="shared" si="122"/>
        <v>CharSouthwarkEthnicityBlack or Black BritishEthnicityBlack or Black British</v>
      </c>
      <c r="K3923" s="325" t="s">
        <v>493</v>
      </c>
      <c r="L3923" s="325" t="s">
        <v>497</v>
      </c>
      <c r="M3923" s="325" t="str">
        <f t="shared" si="123"/>
        <v>EthnicityBlack or Black British</v>
      </c>
      <c r="N3923" s="325" t="s">
        <v>460</v>
      </c>
      <c r="O3923" s="325" t="s">
        <v>460</v>
      </c>
      <c r="P3923" s="325">
        <v>81</v>
      </c>
      <c r="Q3923" s="325">
        <v>31.9</v>
      </c>
    </row>
    <row r="3924" spans="1:17" x14ac:dyDescent="0.25">
      <c r="A3924" s="325">
        <v>201718</v>
      </c>
      <c r="B3924" s="325" t="s">
        <v>144</v>
      </c>
      <c r="C3924" s="325" t="s">
        <v>123</v>
      </c>
      <c r="D3924" s="325" t="s">
        <v>38</v>
      </c>
      <c r="E3924" s="325" t="s">
        <v>140</v>
      </c>
      <c r="F3924" s="325" t="s">
        <v>141</v>
      </c>
      <c r="G3924" s="325">
        <v>210</v>
      </c>
      <c r="H3924" s="325" t="s">
        <v>385</v>
      </c>
      <c r="I3924" s="325" t="s">
        <v>386</v>
      </c>
      <c r="J3924" s="325" t="str">
        <f t="shared" si="122"/>
        <v>CharSouthwarkEthnicityAny other ethnic groupEthnicityAny other ethnic group</v>
      </c>
      <c r="K3924" s="325" t="s">
        <v>493</v>
      </c>
      <c r="L3924" s="325" t="s">
        <v>498</v>
      </c>
      <c r="M3924" s="325" t="str">
        <f t="shared" si="123"/>
        <v>EthnicityAny other ethnic group</v>
      </c>
      <c r="N3924" s="325" t="s">
        <v>460</v>
      </c>
      <c r="O3924" s="325" t="s">
        <v>460</v>
      </c>
      <c r="P3924" s="325">
        <v>5</v>
      </c>
      <c r="Q3924" s="325">
        <v>2</v>
      </c>
    </row>
    <row r="3925" spans="1:17" x14ac:dyDescent="0.25">
      <c r="A3925" s="325">
        <v>201718</v>
      </c>
      <c r="B3925" s="325" t="s">
        <v>144</v>
      </c>
      <c r="C3925" s="325" t="s">
        <v>123</v>
      </c>
      <c r="D3925" s="325" t="s">
        <v>38</v>
      </c>
      <c r="E3925" s="325" t="s">
        <v>140</v>
      </c>
      <c r="F3925" s="325" t="s">
        <v>141</v>
      </c>
      <c r="G3925" s="325">
        <v>210</v>
      </c>
      <c r="H3925" s="325" t="s">
        <v>385</v>
      </c>
      <c r="I3925" s="325" t="s">
        <v>386</v>
      </c>
      <c r="J3925" s="325" t="str">
        <f t="shared" si="122"/>
        <v>CharSouthwarkEthnicityRefused or not availableEthnicityRefused or not available</v>
      </c>
      <c r="K3925" s="325" t="s">
        <v>493</v>
      </c>
      <c r="L3925" s="325" t="s">
        <v>499</v>
      </c>
      <c r="M3925" s="325" t="str">
        <f t="shared" si="123"/>
        <v>EthnicityRefused or not available</v>
      </c>
      <c r="N3925" s="325" t="s">
        <v>460</v>
      </c>
      <c r="O3925" s="325" t="s">
        <v>460</v>
      </c>
      <c r="P3925" s="325">
        <v>7</v>
      </c>
      <c r="Q3925" s="325">
        <v>2.8</v>
      </c>
    </row>
    <row r="3926" spans="1:17" x14ac:dyDescent="0.25">
      <c r="A3926" s="325">
        <v>201718</v>
      </c>
      <c r="B3926" s="325" t="s">
        <v>144</v>
      </c>
      <c r="C3926" s="325" t="s">
        <v>123</v>
      </c>
      <c r="D3926" s="325" t="s">
        <v>38</v>
      </c>
      <c r="E3926" s="325" t="s">
        <v>140</v>
      </c>
      <c r="F3926" s="325" t="s">
        <v>141</v>
      </c>
      <c r="G3926" s="325">
        <v>211</v>
      </c>
      <c r="H3926" s="325" t="s">
        <v>387</v>
      </c>
      <c r="I3926" s="325" t="s">
        <v>388</v>
      </c>
      <c r="J3926" s="325" t="str">
        <f t="shared" si="122"/>
        <v>CharTower HamletsEthnicityWhiteEthnicityWhite</v>
      </c>
      <c r="K3926" s="325" t="s">
        <v>493</v>
      </c>
      <c r="L3926" s="325" t="s">
        <v>494</v>
      </c>
      <c r="M3926" s="325" t="str">
        <f t="shared" si="123"/>
        <v>EthnicityWhite</v>
      </c>
      <c r="N3926" s="325" t="s">
        <v>460</v>
      </c>
      <c r="O3926" s="325" t="s">
        <v>460</v>
      </c>
      <c r="P3926" s="325">
        <v>86</v>
      </c>
      <c r="Q3926" s="325">
        <v>38.200000000000003</v>
      </c>
    </row>
    <row r="3927" spans="1:17" x14ac:dyDescent="0.25">
      <c r="A3927" s="325">
        <v>201718</v>
      </c>
      <c r="B3927" s="325" t="s">
        <v>144</v>
      </c>
      <c r="C3927" s="325" t="s">
        <v>123</v>
      </c>
      <c r="D3927" s="325" t="s">
        <v>38</v>
      </c>
      <c r="E3927" s="325" t="s">
        <v>140</v>
      </c>
      <c r="F3927" s="325" t="s">
        <v>141</v>
      </c>
      <c r="G3927" s="325">
        <v>211</v>
      </c>
      <c r="H3927" s="325" t="s">
        <v>387</v>
      </c>
      <c r="I3927" s="325" t="s">
        <v>388</v>
      </c>
      <c r="J3927" s="325" t="str">
        <f t="shared" si="122"/>
        <v>CharTower HamletsEthnicityMixedEthnicityMixed</v>
      </c>
      <c r="K3927" s="325" t="s">
        <v>493</v>
      </c>
      <c r="L3927" s="325" t="s">
        <v>495</v>
      </c>
      <c r="M3927" s="325" t="str">
        <f t="shared" si="123"/>
        <v>EthnicityMixed</v>
      </c>
      <c r="N3927" s="325" t="s">
        <v>460</v>
      </c>
      <c r="O3927" s="325" t="s">
        <v>460</v>
      </c>
      <c r="P3927" s="325">
        <v>1</v>
      </c>
      <c r="Q3927" s="325">
        <v>0.4</v>
      </c>
    </row>
    <row r="3928" spans="1:17" x14ac:dyDescent="0.25">
      <c r="A3928" s="325">
        <v>201718</v>
      </c>
      <c r="B3928" s="325" t="s">
        <v>144</v>
      </c>
      <c r="C3928" s="325" t="s">
        <v>123</v>
      </c>
      <c r="D3928" s="325" t="s">
        <v>38</v>
      </c>
      <c r="E3928" s="325" t="s">
        <v>140</v>
      </c>
      <c r="F3928" s="325" t="s">
        <v>141</v>
      </c>
      <c r="G3928" s="325">
        <v>211</v>
      </c>
      <c r="H3928" s="325" t="s">
        <v>387</v>
      </c>
      <c r="I3928" s="325" t="s">
        <v>388</v>
      </c>
      <c r="J3928" s="325" t="str">
        <f t="shared" si="122"/>
        <v>CharTower HamletsEthnicityAsian or Asian BritishEthnicityAsian or Asian British</v>
      </c>
      <c r="K3928" s="325" t="s">
        <v>493</v>
      </c>
      <c r="L3928" s="325" t="s">
        <v>496</v>
      </c>
      <c r="M3928" s="325" t="str">
        <f t="shared" si="123"/>
        <v>EthnicityAsian or Asian British</v>
      </c>
      <c r="N3928" s="325" t="s">
        <v>460</v>
      </c>
      <c r="O3928" s="325" t="s">
        <v>460</v>
      </c>
      <c r="P3928" s="325">
        <v>64</v>
      </c>
      <c r="Q3928" s="325">
        <v>28.4</v>
      </c>
    </row>
    <row r="3929" spans="1:17" x14ac:dyDescent="0.25">
      <c r="A3929" s="325">
        <v>201718</v>
      </c>
      <c r="B3929" s="325" t="s">
        <v>144</v>
      </c>
      <c r="C3929" s="325" t="s">
        <v>123</v>
      </c>
      <c r="D3929" s="325" t="s">
        <v>38</v>
      </c>
      <c r="E3929" s="325" t="s">
        <v>140</v>
      </c>
      <c r="F3929" s="325" t="s">
        <v>141</v>
      </c>
      <c r="G3929" s="325">
        <v>211</v>
      </c>
      <c r="H3929" s="325" t="s">
        <v>387</v>
      </c>
      <c r="I3929" s="325" t="s">
        <v>388</v>
      </c>
      <c r="J3929" s="325" t="str">
        <f t="shared" si="122"/>
        <v>CharTower HamletsEthnicityBlack or Black BritishEthnicityBlack or Black British</v>
      </c>
      <c r="K3929" s="325" t="s">
        <v>493</v>
      </c>
      <c r="L3929" s="325" t="s">
        <v>497</v>
      </c>
      <c r="M3929" s="325" t="str">
        <f t="shared" si="123"/>
        <v>EthnicityBlack or Black British</v>
      </c>
      <c r="N3929" s="325" t="s">
        <v>460</v>
      </c>
      <c r="O3929" s="325" t="s">
        <v>460</v>
      </c>
      <c r="P3929" s="325">
        <v>60</v>
      </c>
      <c r="Q3929" s="325">
        <v>26.7</v>
      </c>
    </row>
    <row r="3930" spans="1:17" x14ac:dyDescent="0.25">
      <c r="A3930" s="325">
        <v>201718</v>
      </c>
      <c r="B3930" s="325" t="s">
        <v>144</v>
      </c>
      <c r="C3930" s="325" t="s">
        <v>123</v>
      </c>
      <c r="D3930" s="325" t="s">
        <v>38</v>
      </c>
      <c r="E3930" s="325" t="s">
        <v>140</v>
      </c>
      <c r="F3930" s="325" t="s">
        <v>141</v>
      </c>
      <c r="G3930" s="325">
        <v>211</v>
      </c>
      <c r="H3930" s="325" t="s">
        <v>387</v>
      </c>
      <c r="I3930" s="325" t="s">
        <v>388</v>
      </c>
      <c r="J3930" s="325" t="str">
        <f t="shared" si="122"/>
        <v>CharTower HamletsEthnicityAny other ethnic groupEthnicityAny other ethnic group</v>
      </c>
      <c r="K3930" s="325" t="s">
        <v>493</v>
      </c>
      <c r="L3930" s="325" t="s">
        <v>498</v>
      </c>
      <c r="M3930" s="325" t="str">
        <f t="shared" si="123"/>
        <v>EthnicityAny other ethnic group</v>
      </c>
      <c r="N3930" s="325" t="s">
        <v>460</v>
      </c>
      <c r="O3930" s="325" t="s">
        <v>460</v>
      </c>
      <c r="P3930" s="325">
        <v>9</v>
      </c>
      <c r="Q3930" s="325">
        <v>4</v>
      </c>
    </row>
    <row r="3931" spans="1:17" x14ac:dyDescent="0.25">
      <c r="A3931" s="325">
        <v>201718</v>
      </c>
      <c r="B3931" s="325" t="s">
        <v>144</v>
      </c>
      <c r="C3931" s="325" t="s">
        <v>123</v>
      </c>
      <c r="D3931" s="325" t="s">
        <v>38</v>
      </c>
      <c r="E3931" s="325" t="s">
        <v>140</v>
      </c>
      <c r="F3931" s="325" t="s">
        <v>141</v>
      </c>
      <c r="G3931" s="325">
        <v>211</v>
      </c>
      <c r="H3931" s="325" t="s">
        <v>387</v>
      </c>
      <c r="I3931" s="325" t="s">
        <v>388</v>
      </c>
      <c r="J3931" s="325" t="str">
        <f t="shared" si="122"/>
        <v>CharTower HamletsEthnicityRefused or not availableEthnicityRefused or not available</v>
      </c>
      <c r="K3931" s="325" t="s">
        <v>493</v>
      </c>
      <c r="L3931" s="325" t="s">
        <v>499</v>
      </c>
      <c r="M3931" s="325" t="str">
        <f t="shared" si="123"/>
        <v>EthnicityRefused or not available</v>
      </c>
      <c r="N3931" s="325" t="s">
        <v>460</v>
      </c>
      <c r="O3931" s="325" t="s">
        <v>460</v>
      </c>
      <c r="P3931" s="325">
        <v>5</v>
      </c>
      <c r="Q3931" s="325">
        <v>2.2000000000000002</v>
      </c>
    </row>
    <row r="3932" spans="1:17" x14ac:dyDescent="0.25">
      <c r="A3932" s="325">
        <v>201718</v>
      </c>
      <c r="B3932" s="325" t="s">
        <v>144</v>
      </c>
      <c r="C3932" s="325" t="s">
        <v>123</v>
      </c>
      <c r="D3932" s="325" t="s">
        <v>38</v>
      </c>
      <c r="E3932" s="325" t="s">
        <v>140</v>
      </c>
      <c r="F3932" s="325" t="s">
        <v>141</v>
      </c>
      <c r="G3932" s="325">
        <v>212</v>
      </c>
      <c r="H3932" s="325" t="s">
        <v>389</v>
      </c>
      <c r="I3932" s="325" t="s">
        <v>390</v>
      </c>
      <c r="J3932" s="325" t="str">
        <f t="shared" si="122"/>
        <v>CharWandsworthEthnicityWhiteEthnicityWhite</v>
      </c>
      <c r="K3932" s="325" t="s">
        <v>493</v>
      </c>
      <c r="L3932" s="325" t="s">
        <v>494</v>
      </c>
      <c r="M3932" s="325" t="str">
        <f t="shared" si="123"/>
        <v>EthnicityWhite</v>
      </c>
      <c r="N3932" s="325" t="s">
        <v>460</v>
      </c>
      <c r="O3932" s="325" t="s">
        <v>460</v>
      </c>
      <c r="P3932" s="325">
        <v>59</v>
      </c>
      <c r="Q3932" s="325">
        <v>37.6</v>
      </c>
    </row>
    <row r="3933" spans="1:17" x14ac:dyDescent="0.25">
      <c r="A3933" s="325">
        <v>201718</v>
      </c>
      <c r="B3933" s="325" t="s">
        <v>144</v>
      </c>
      <c r="C3933" s="325" t="s">
        <v>123</v>
      </c>
      <c r="D3933" s="325" t="s">
        <v>38</v>
      </c>
      <c r="E3933" s="325" t="s">
        <v>140</v>
      </c>
      <c r="F3933" s="325" t="s">
        <v>141</v>
      </c>
      <c r="G3933" s="325">
        <v>212</v>
      </c>
      <c r="H3933" s="325" t="s">
        <v>389</v>
      </c>
      <c r="I3933" s="325" t="s">
        <v>390</v>
      </c>
      <c r="J3933" s="325" t="str">
        <f t="shared" si="122"/>
        <v>CharWandsworthEthnicityMixedEthnicityMixed</v>
      </c>
      <c r="K3933" s="325" t="s">
        <v>493</v>
      </c>
      <c r="L3933" s="325" t="s">
        <v>495</v>
      </c>
      <c r="M3933" s="325" t="str">
        <f t="shared" si="123"/>
        <v>EthnicityMixed</v>
      </c>
      <c r="N3933" s="325" t="s">
        <v>460</v>
      </c>
      <c r="O3933" s="325" t="s">
        <v>460</v>
      </c>
      <c r="P3933" s="325">
        <v>9</v>
      </c>
      <c r="Q3933" s="325">
        <v>5.7</v>
      </c>
    </row>
    <row r="3934" spans="1:17" x14ac:dyDescent="0.25">
      <c r="A3934" s="325">
        <v>201718</v>
      </c>
      <c r="B3934" s="325" t="s">
        <v>144</v>
      </c>
      <c r="C3934" s="325" t="s">
        <v>123</v>
      </c>
      <c r="D3934" s="325" t="s">
        <v>38</v>
      </c>
      <c r="E3934" s="325" t="s">
        <v>140</v>
      </c>
      <c r="F3934" s="325" t="s">
        <v>141</v>
      </c>
      <c r="G3934" s="325">
        <v>212</v>
      </c>
      <c r="H3934" s="325" t="s">
        <v>389</v>
      </c>
      <c r="I3934" s="325" t="s">
        <v>390</v>
      </c>
      <c r="J3934" s="325" t="str">
        <f t="shared" si="122"/>
        <v>CharWandsworthEthnicityAsian or Asian BritishEthnicityAsian or Asian British</v>
      </c>
      <c r="K3934" s="325" t="s">
        <v>493</v>
      </c>
      <c r="L3934" s="325" t="s">
        <v>496</v>
      </c>
      <c r="M3934" s="325" t="str">
        <f t="shared" si="123"/>
        <v>EthnicityAsian or Asian British</v>
      </c>
      <c r="N3934" s="325" t="s">
        <v>460</v>
      </c>
      <c r="O3934" s="325" t="s">
        <v>460</v>
      </c>
      <c r="P3934" s="325">
        <v>9</v>
      </c>
      <c r="Q3934" s="325">
        <v>5.7</v>
      </c>
    </row>
    <row r="3935" spans="1:17" x14ac:dyDescent="0.25">
      <c r="A3935" s="325">
        <v>201718</v>
      </c>
      <c r="B3935" s="325" t="s">
        <v>144</v>
      </c>
      <c r="C3935" s="325" t="s">
        <v>123</v>
      </c>
      <c r="D3935" s="325" t="s">
        <v>38</v>
      </c>
      <c r="E3935" s="325" t="s">
        <v>140</v>
      </c>
      <c r="F3935" s="325" t="s">
        <v>141</v>
      </c>
      <c r="G3935" s="325">
        <v>212</v>
      </c>
      <c r="H3935" s="325" t="s">
        <v>389</v>
      </c>
      <c r="I3935" s="325" t="s">
        <v>390</v>
      </c>
      <c r="J3935" s="325" t="str">
        <f t="shared" si="122"/>
        <v>CharWandsworthEthnicityBlack or Black BritishEthnicityBlack or Black British</v>
      </c>
      <c r="K3935" s="325" t="s">
        <v>493</v>
      </c>
      <c r="L3935" s="325" t="s">
        <v>497</v>
      </c>
      <c r="M3935" s="325" t="str">
        <f t="shared" si="123"/>
        <v>EthnicityBlack or Black British</v>
      </c>
      <c r="N3935" s="325" t="s">
        <v>460</v>
      </c>
      <c r="O3935" s="325" t="s">
        <v>460</v>
      </c>
      <c r="P3935" s="325">
        <v>64</v>
      </c>
      <c r="Q3935" s="325">
        <v>40.799999999999997</v>
      </c>
    </row>
    <row r="3936" spans="1:17" x14ac:dyDescent="0.25">
      <c r="A3936" s="325">
        <v>201718</v>
      </c>
      <c r="B3936" s="325" t="s">
        <v>144</v>
      </c>
      <c r="C3936" s="325" t="s">
        <v>123</v>
      </c>
      <c r="D3936" s="325" t="s">
        <v>38</v>
      </c>
      <c r="E3936" s="325" t="s">
        <v>140</v>
      </c>
      <c r="F3936" s="325" t="s">
        <v>141</v>
      </c>
      <c r="G3936" s="325">
        <v>212</v>
      </c>
      <c r="H3936" s="325" t="s">
        <v>389</v>
      </c>
      <c r="I3936" s="325" t="s">
        <v>390</v>
      </c>
      <c r="J3936" s="325" t="str">
        <f t="shared" si="122"/>
        <v>CharWandsworthEthnicityAny other ethnic groupEthnicityAny other ethnic group</v>
      </c>
      <c r="K3936" s="325" t="s">
        <v>493</v>
      </c>
      <c r="L3936" s="325" t="s">
        <v>498</v>
      </c>
      <c r="M3936" s="325" t="str">
        <f t="shared" si="123"/>
        <v>EthnicityAny other ethnic group</v>
      </c>
      <c r="N3936" s="325" t="s">
        <v>460</v>
      </c>
      <c r="O3936" s="325" t="s">
        <v>460</v>
      </c>
      <c r="P3936" s="325">
        <v>4</v>
      </c>
      <c r="Q3936" s="325">
        <v>2.5</v>
      </c>
    </row>
    <row r="3937" spans="1:17" x14ac:dyDescent="0.25">
      <c r="A3937" s="325">
        <v>201718</v>
      </c>
      <c r="B3937" s="325" t="s">
        <v>144</v>
      </c>
      <c r="C3937" s="325" t="s">
        <v>123</v>
      </c>
      <c r="D3937" s="325" t="s">
        <v>38</v>
      </c>
      <c r="E3937" s="325" t="s">
        <v>140</v>
      </c>
      <c r="F3937" s="325" t="s">
        <v>141</v>
      </c>
      <c r="G3937" s="325">
        <v>212</v>
      </c>
      <c r="H3937" s="325" t="s">
        <v>389</v>
      </c>
      <c r="I3937" s="325" t="s">
        <v>390</v>
      </c>
      <c r="J3937" s="325" t="str">
        <f t="shared" si="122"/>
        <v>CharWandsworthEthnicityRefused or not availableEthnicityRefused or not available</v>
      </c>
      <c r="K3937" s="325" t="s">
        <v>493</v>
      </c>
      <c r="L3937" s="325" t="s">
        <v>499</v>
      </c>
      <c r="M3937" s="325" t="str">
        <f t="shared" si="123"/>
        <v>EthnicityRefused or not available</v>
      </c>
      <c r="N3937" s="325" t="s">
        <v>460</v>
      </c>
      <c r="O3937" s="325" t="s">
        <v>460</v>
      </c>
      <c r="P3937" s="325">
        <v>12</v>
      </c>
      <c r="Q3937" s="325">
        <v>7.6</v>
      </c>
    </row>
    <row r="3938" spans="1:17" x14ac:dyDescent="0.25">
      <c r="A3938" s="325">
        <v>201718</v>
      </c>
      <c r="B3938" s="325" t="s">
        <v>144</v>
      </c>
      <c r="C3938" s="325" t="s">
        <v>123</v>
      </c>
      <c r="D3938" s="325" t="s">
        <v>38</v>
      </c>
      <c r="E3938" s="325" t="s">
        <v>140</v>
      </c>
      <c r="F3938" s="325" t="s">
        <v>141</v>
      </c>
      <c r="G3938" s="325">
        <v>213</v>
      </c>
      <c r="H3938" s="325" t="s">
        <v>391</v>
      </c>
      <c r="I3938" s="325" t="s">
        <v>392</v>
      </c>
      <c r="J3938" s="325" t="str">
        <f t="shared" si="122"/>
        <v>CharWestminsterEthnicityWhiteEthnicityWhite</v>
      </c>
      <c r="K3938" s="325" t="s">
        <v>493</v>
      </c>
      <c r="L3938" s="325" t="s">
        <v>494</v>
      </c>
      <c r="M3938" s="325" t="str">
        <f t="shared" si="123"/>
        <v>EthnicityWhite</v>
      </c>
      <c r="N3938" s="325" t="s">
        <v>460</v>
      </c>
      <c r="O3938" s="325" t="s">
        <v>460</v>
      </c>
      <c r="P3938" s="325">
        <v>53</v>
      </c>
      <c r="Q3938" s="325">
        <v>42.4</v>
      </c>
    </row>
    <row r="3939" spans="1:17" x14ac:dyDescent="0.25">
      <c r="A3939" s="325">
        <v>201718</v>
      </c>
      <c r="B3939" s="325" t="s">
        <v>144</v>
      </c>
      <c r="C3939" s="325" t="s">
        <v>123</v>
      </c>
      <c r="D3939" s="325" t="s">
        <v>38</v>
      </c>
      <c r="E3939" s="325" t="s">
        <v>140</v>
      </c>
      <c r="F3939" s="325" t="s">
        <v>141</v>
      </c>
      <c r="G3939" s="325">
        <v>213</v>
      </c>
      <c r="H3939" s="325" t="s">
        <v>391</v>
      </c>
      <c r="I3939" s="325" t="s">
        <v>392</v>
      </c>
      <c r="J3939" s="325" t="str">
        <f t="shared" si="122"/>
        <v>CharWestminsterEthnicityMixedEthnicityMixed</v>
      </c>
      <c r="K3939" s="325" t="s">
        <v>493</v>
      </c>
      <c r="L3939" s="325" t="s">
        <v>495</v>
      </c>
      <c r="M3939" s="325" t="str">
        <f t="shared" si="123"/>
        <v>EthnicityMixed</v>
      </c>
      <c r="N3939" s="325" t="s">
        <v>460</v>
      </c>
      <c r="O3939" s="325" t="s">
        <v>460</v>
      </c>
      <c r="P3939" s="325">
        <v>5</v>
      </c>
      <c r="Q3939" s="325">
        <v>4</v>
      </c>
    </row>
    <row r="3940" spans="1:17" x14ac:dyDescent="0.25">
      <c r="A3940" s="325">
        <v>201718</v>
      </c>
      <c r="B3940" s="325" t="s">
        <v>144</v>
      </c>
      <c r="C3940" s="325" t="s">
        <v>123</v>
      </c>
      <c r="D3940" s="325" t="s">
        <v>38</v>
      </c>
      <c r="E3940" s="325" t="s">
        <v>140</v>
      </c>
      <c r="F3940" s="325" t="s">
        <v>141</v>
      </c>
      <c r="G3940" s="325">
        <v>213</v>
      </c>
      <c r="H3940" s="325" t="s">
        <v>391</v>
      </c>
      <c r="I3940" s="325" t="s">
        <v>392</v>
      </c>
      <c r="J3940" s="325" t="str">
        <f t="shared" si="122"/>
        <v>CharWestminsterEthnicityAsian or Asian BritishEthnicityAsian or Asian British</v>
      </c>
      <c r="K3940" s="325" t="s">
        <v>493</v>
      </c>
      <c r="L3940" s="325" t="s">
        <v>496</v>
      </c>
      <c r="M3940" s="325" t="str">
        <f t="shared" si="123"/>
        <v>EthnicityAsian or Asian British</v>
      </c>
      <c r="N3940" s="325" t="s">
        <v>460</v>
      </c>
      <c r="O3940" s="325" t="s">
        <v>460</v>
      </c>
      <c r="P3940" s="325">
        <v>9</v>
      </c>
      <c r="Q3940" s="325">
        <v>7.2</v>
      </c>
    </row>
    <row r="3941" spans="1:17" x14ac:dyDescent="0.25">
      <c r="A3941" s="325">
        <v>201718</v>
      </c>
      <c r="B3941" s="325" t="s">
        <v>144</v>
      </c>
      <c r="C3941" s="325" t="s">
        <v>123</v>
      </c>
      <c r="D3941" s="325" t="s">
        <v>38</v>
      </c>
      <c r="E3941" s="325" t="s">
        <v>140</v>
      </c>
      <c r="F3941" s="325" t="s">
        <v>141</v>
      </c>
      <c r="G3941" s="325">
        <v>213</v>
      </c>
      <c r="H3941" s="325" t="s">
        <v>391</v>
      </c>
      <c r="I3941" s="325" t="s">
        <v>392</v>
      </c>
      <c r="J3941" s="325" t="str">
        <f t="shared" si="122"/>
        <v>CharWestminsterEthnicityBlack or Black BritishEthnicityBlack or Black British</v>
      </c>
      <c r="K3941" s="325" t="s">
        <v>493</v>
      </c>
      <c r="L3941" s="325" t="s">
        <v>497</v>
      </c>
      <c r="M3941" s="325" t="str">
        <f t="shared" si="123"/>
        <v>EthnicityBlack or Black British</v>
      </c>
      <c r="N3941" s="325" t="s">
        <v>460</v>
      </c>
      <c r="O3941" s="325" t="s">
        <v>460</v>
      </c>
      <c r="P3941" s="325">
        <v>36</v>
      </c>
      <c r="Q3941" s="325">
        <v>28.8</v>
      </c>
    </row>
    <row r="3942" spans="1:17" x14ac:dyDescent="0.25">
      <c r="A3942" s="325">
        <v>201718</v>
      </c>
      <c r="B3942" s="325" t="s">
        <v>144</v>
      </c>
      <c r="C3942" s="325" t="s">
        <v>123</v>
      </c>
      <c r="D3942" s="325" t="s">
        <v>38</v>
      </c>
      <c r="E3942" s="325" t="s">
        <v>140</v>
      </c>
      <c r="F3942" s="325" t="s">
        <v>141</v>
      </c>
      <c r="G3942" s="325">
        <v>213</v>
      </c>
      <c r="H3942" s="325" t="s">
        <v>391</v>
      </c>
      <c r="I3942" s="325" t="s">
        <v>392</v>
      </c>
      <c r="J3942" s="325" t="str">
        <f t="shared" si="122"/>
        <v>CharWestminsterEthnicityAny other ethnic groupEthnicityAny other ethnic group</v>
      </c>
      <c r="K3942" s="325" t="s">
        <v>493</v>
      </c>
      <c r="L3942" s="325" t="s">
        <v>498</v>
      </c>
      <c r="M3942" s="325" t="str">
        <f t="shared" si="123"/>
        <v>EthnicityAny other ethnic group</v>
      </c>
      <c r="N3942" s="325" t="s">
        <v>460</v>
      </c>
      <c r="O3942" s="325" t="s">
        <v>460</v>
      </c>
      <c r="P3942" s="325">
        <v>1</v>
      </c>
      <c r="Q3942" s="325">
        <v>0.8</v>
      </c>
    </row>
    <row r="3943" spans="1:17" x14ac:dyDescent="0.25">
      <c r="A3943" s="325">
        <v>201718</v>
      </c>
      <c r="B3943" s="325" t="s">
        <v>144</v>
      </c>
      <c r="C3943" s="325" t="s">
        <v>123</v>
      </c>
      <c r="D3943" s="325" t="s">
        <v>38</v>
      </c>
      <c r="E3943" s="325" t="s">
        <v>140</v>
      </c>
      <c r="F3943" s="325" t="s">
        <v>141</v>
      </c>
      <c r="G3943" s="325">
        <v>213</v>
      </c>
      <c r="H3943" s="325" t="s">
        <v>391</v>
      </c>
      <c r="I3943" s="325" t="s">
        <v>392</v>
      </c>
      <c r="J3943" s="325" t="str">
        <f t="shared" si="122"/>
        <v>CharWestminsterEthnicityRefused or not availableEthnicityRefused or not available</v>
      </c>
      <c r="K3943" s="325" t="s">
        <v>493</v>
      </c>
      <c r="L3943" s="325" t="s">
        <v>499</v>
      </c>
      <c r="M3943" s="325" t="str">
        <f t="shared" si="123"/>
        <v>EthnicityRefused or not available</v>
      </c>
      <c r="N3943" s="325" t="s">
        <v>460</v>
      </c>
      <c r="O3943" s="325" t="s">
        <v>460</v>
      </c>
      <c r="P3943" s="325">
        <v>21</v>
      </c>
      <c r="Q3943" s="325">
        <v>16.8</v>
      </c>
    </row>
    <row r="3944" spans="1:17" x14ac:dyDescent="0.25">
      <c r="A3944" s="325">
        <v>201718</v>
      </c>
      <c r="B3944" s="325" t="s">
        <v>144</v>
      </c>
      <c r="C3944" s="325" t="s">
        <v>123</v>
      </c>
      <c r="D3944" s="325" t="s">
        <v>38</v>
      </c>
      <c r="E3944" s="325" t="s">
        <v>142</v>
      </c>
      <c r="F3944" s="325" t="s">
        <v>143</v>
      </c>
      <c r="G3944" s="325">
        <v>301</v>
      </c>
      <c r="H3944" s="325" t="s">
        <v>393</v>
      </c>
      <c r="I3944" s="325" t="s">
        <v>394</v>
      </c>
      <c r="J3944" s="325" t="str">
        <f t="shared" si="122"/>
        <v>CharBarking and DagenhamEthnicityWhiteEthnicityWhite</v>
      </c>
      <c r="K3944" s="325" t="s">
        <v>493</v>
      </c>
      <c r="L3944" s="325" t="s">
        <v>494</v>
      </c>
      <c r="M3944" s="325" t="str">
        <f t="shared" si="123"/>
        <v>EthnicityWhite</v>
      </c>
      <c r="N3944" s="325" t="s">
        <v>460</v>
      </c>
      <c r="O3944" s="325" t="s">
        <v>460</v>
      </c>
      <c r="P3944" s="325">
        <v>68</v>
      </c>
      <c r="Q3944" s="325">
        <v>49.6</v>
      </c>
    </row>
    <row r="3945" spans="1:17" x14ac:dyDescent="0.25">
      <c r="A3945" s="325">
        <v>201718</v>
      </c>
      <c r="B3945" s="325" t="s">
        <v>144</v>
      </c>
      <c r="C3945" s="325" t="s">
        <v>123</v>
      </c>
      <c r="D3945" s="325" t="s">
        <v>38</v>
      </c>
      <c r="E3945" s="325" t="s">
        <v>142</v>
      </c>
      <c r="F3945" s="325" t="s">
        <v>143</v>
      </c>
      <c r="G3945" s="325">
        <v>301</v>
      </c>
      <c r="H3945" s="325" t="s">
        <v>393</v>
      </c>
      <c r="I3945" s="325" t="s">
        <v>394</v>
      </c>
      <c r="J3945" s="325" t="str">
        <f t="shared" si="122"/>
        <v>CharBarking and DagenhamEthnicityMixedEthnicityMixed</v>
      </c>
      <c r="K3945" s="325" t="s">
        <v>493</v>
      </c>
      <c r="L3945" s="325" t="s">
        <v>495</v>
      </c>
      <c r="M3945" s="325" t="str">
        <f t="shared" si="123"/>
        <v>EthnicityMixed</v>
      </c>
      <c r="N3945" s="325" t="s">
        <v>460</v>
      </c>
      <c r="O3945" s="325" t="s">
        <v>460</v>
      </c>
      <c r="P3945" s="325">
        <v>5</v>
      </c>
      <c r="Q3945" s="325">
        <v>3.6</v>
      </c>
    </row>
    <row r="3946" spans="1:17" x14ac:dyDescent="0.25">
      <c r="A3946" s="325">
        <v>201718</v>
      </c>
      <c r="B3946" s="325" t="s">
        <v>144</v>
      </c>
      <c r="C3946" s="325" t="s">
        <v>123</v>
      </c>
      <c r="D3946" s="325" t="s">
        <v>38</v>
      </c>
      <c r="E3946" s="325" t="s">
        <v>142</v>
      </c>
      <c r="F3946" s="325" t="s">
        <v>143</v>
      </c>
      <c r="G3946" s="325">
        <v>301</v>
      </c>
      <c r="H3946" s="325" t="s">
        <v>393</v>
      </c>
      <c r="I3946" s="325" t="s">
        <v>394</v>
      </c>
      <c r="J3946" s="325" t="str">
        <f t="shared" si="122"/>
        <v>CharBarking and DagenhamEthnicityAsian or Asian BritishEthnicityAsian or Asian British</v>
      </c>
      <c r="K3946" s="325" t="s">
        <v>493</v>
      </c>
      <c r="L3946" s="325" t="s">
        <v>496</v>
      </c>
      <c r="M3946" s="325" t="str">
        <f t="shared" si="123"/>
        <v>EthnicityAsian or Asian British</v>
      </c>
      <c r="N3946" s="325" t="s">
        <v>460</v>
      </c>
      <c r="O3946" s="325" t="s">
        <v>460</v>
      </c>
      <c r="P3946" s="325">
        <v>10</v>
      </c>
      <c r="Q3946" s="325">
        <v>7.3</v>
      </c>
    </row>
    <row r="3947" spans="1:17" x14ac:dyDescent="0.25">
      <c r="A3947" s="325">
        <v>201718</v>
      </c>
      <c r="B3947" s="325" t="s">
        <v>144</v>
      </c>
      <c r="C3947" s="325" t="s">
        <v>123</v>
      </c>
      <c r="D3947" s="325" t="s">
        <v>38</v>
      </c>
      <c r="E3947" s="325" t="s">
        <v>142</v>
      </c>
      <c r="F3947" s="325" t="s">
        <v>143</v>
      </c>
      <c r="G3947" s="325">
        <v>301</v>
      </c>
      <c r="H3947" s="325" t="s">
        <v>393</v>
      </c>
      <c r="I3947" s="325" t="s">
        <v>394</v>
      </c>
      <c r="J3947" s="325" t="str">
        <f t="shared" si="122"/>
        <v>CharBarking and DagenhamEthnicityBlack or Black BritishEthnicityBlack or Black British</v>
      </c>
      <c r="K3947" s="325" t="s">
        <v>493</v>
      </c>
      <c r="L3947" s="325" t="s">
        <v>497</v>
      </c>
      <c r="M3947" s="325" t="str">
        <f t="shared" si="123"/>
        <v>EthnicityBlack or Black British</v>
      </c>
      <c r="N3947" s="325" t="s">
        <v>460</v>
      </c>
      <c r="O3947" s="325" t="s">
        <v>460</v>
      </c>
      <c r="P3947" s="325">
        <v>47</v>
      </c>
      <c r="Q3947" s="325">
        <v>34.299999999999997</v>
      </c>
    </row>
    <row r="3948" spans="1:17" x14ac:dyDescent="0.25">
      <c r="A3948" s="325">
        <v>201718</v>
      </c>
      <c r="B3948" s="325" t="s">
        <v>144</v>
      </c>
      <c r="C3948" s="325" t="s">
        <v>123</v>
      </c>
      <c r="D3948" s="325" t="s">
        <v>38</v>
      </c>
      <c r="E3948" s="325" t="s">
        <v>142</v>
      </c>
      <c r="F3948" s="325" t="s">
        <v>143</v>
      </c>
      <c r="G3948" s="325">
        <v>301</v>
      </c>
      <c r="H3948" s="325" t="s">
        <v>393</v>
      </c>
      <c r="I3948" s="325" t="s">
        <v>394</v>
      </c>
      <c r="J3948" s="325" t="str">
        <f t="shared" si="122"/>
        <v>CharBarking and DagenhamEthnicityAny other ethnic groupEthnicityAny other ethnic group</v>
      </c>
      <c r="K3948" s="325" t="s">
        <v>493</v>
      </c>
      <c r="L3948" s="325" t="s">
        <v>498</v>
      </c>
      <c r="M3948" s="325" t="str">
        <f t="shared" si="123"/>
        <v>EthnicityAny other ethnic group</v>
      </c>
      <c r="N3948" s="325" t="s">
        <v>460</v>
      </c>
      <c r="O3948" s="325" t="s">
        <v>460</v>
      </c>
      <c r="P3948" s="325">
        <v>2</v>
      </c>
      <c r="Q3948" s="325">
        <v>1.5</v>
      </c>
    </row>
    <row r="3949" spans="1:17" x14ac:dyDescent="0.25">
      <c r="A3949" s="325">
        <v>201718</v>
      </c>
      <c r="B3949" s="325" t="s">
        <v>144</v>
      </c>
      <c r="C3949" s="325" t="s">
        <v>123</v>
      </c>
      <c r="D3949" s="325" t="s">
        <v>38</v>
      </c>
      <c r="E3949" s="325" t="s">
        <v>142</v>
      </c>
      <c r="F3949" s="325" t="s">
        <v>143</v>
      </c>
      <c r="G3949" s="325">
        <v>301</v>
      </c>
      <c r="H3949" s="325" t="s">
        <v>393</v>
      </c>
      <c r="I3949" s="325" t="s">
        <v>394</v>
      </c>
      <c r="J3949" s="325" t="str">
        <f t="shared" si="122"/>
        <v>CharBarking and DagenhamEthnicityRefused or not availableEthnicityRefused or not available</v>
      </c>
      <c r="K3949" s="325" t="s">
        <v>493</v>
      </c>
      <c r="L3949" s="325" t="s">
        <v>499</v>
      </c>
      <c r="M3949" s="325" t="str">
        <f t="shared" si="123"/>
        <v>EthnicityRefused or not available</v>
      </c>
      <c r="N3949" s="325" t="s">
        <v>460</v>
      </c>
      <c r="O3949" s="325" t="s">
        <v>460</v>
      </c>
      <c r="P3949" s="325">
        <v>5</v>
      </c>
      <c r="Q3949" s="325">
        <v>3.6</v>
      </c>
    </row>
    <row r="3950" spans="1:17" x14ac:dyDescent="0.25">
      <c r="A3950" s="325">
        <v>201718</v>
      </c>
      <c r="B3950" s="325" t="s">
        <v>144</v>
      </c>
      <c r="C3950" s="325" t="s">
        <v>123</v>
      </c>
      <c r="D3950" s="325" t="s">
        <v>38</v>
      </c>
      <c r="E3950" s="325" t="s">
        <v>142</v>
      </c>
      <c r="F3950" s="325" t="s">
        <v>143</v>
      </c>
      <c r="G3950" s="325">
        <v>302</v>
      </c>
      <c r="H3950" s="325" t="s">
        <v>395</v>
      </c>
      <c r="I3950" s="325" t="s">
        <v>396</v>
      </c>
      <c r="J3950" s="325" t="str">
        <f t="shared" si="122"/>
        <v>CharBarnetEthnicityWhiteEthnicityWhite</v>
      </c>
      <c r="K3950" s="325" t="s">
        <v>493</v>
      </c>
      <c r="L3950" s="325" t="s">
        <v>494</v>
      </c>
      <c r="M3950" s="325" t="str">
        <f t="shared" si="123"/>
        <v>EthnicityWhite</v>
      </c>
      <c r="N3950" s="325" t="s">
        <v>460</v>
      </c>
      <c r="O3950" s="325" t="s">
        <v>460</v>
      </c>
      <c r="P3950" s="325">
        <v>81</v>
      </c>
      <c r="Q3950" s="325">
        <v>55.1</v>
      </c>
    </row>
    <row r="3951" spans="1:17" x14ac:dyDescent="0.25">
      <c r="A3951" s="325">
        <v>201718</v>
      </c>
      <c r="B3951" s="325" t="s">
        <v>144</v>
      </c>
      <c r="C3951" s="325" t="s">
        <v>123</v>
      </c>
      <c r="D3951" s="325" t="s">
        <v>38</v>
      </c>
      <c r="E3951" s="325" t="s">
        <v>142</v>
      </c>
      <c r="F3951" s="325" t="s">
        <v>143</v>
      </c>
      <c r="G3951" s="325">
        <v>302</v>
      </c>
      <c r="H3951" s="325" t="s">
        <v>395</v>
      </c>
      <c r="I3951" s="325" t="s">
        <v>396</v>
      </c>
      <c r="J3951" s="325" t="str">
        <f t="shared" si="122"/>
        <v>CharBarnetEthnicityMixedEthnicityMixed</v>
      </c>
      <c r="K3951" s="325" t="s">
        <v>493</v>
      </c>
      <c r="L3951" s="325" t="s">
        <v>495</v>
      </c>
      <c r="M3951" s="325" t="str">
        <f t="shared" si="123"/>
        <v>EthnicityMixed</v>
      </c>
      <c r="N3951" s="325" t="s">
        <v>460</v>
      </c>
      <c r="O3951" s="325" t="s">
        <v>460</v>
      </c>
      <c r="P3951" s="325">
        <v>3</v>
      </c>
      <c r="Q3951" s="325">
        <v>2</v>
      </c>
    </row>
    <row r="3952" spans="1:17" x14ac:dyDescent="0.25">
      <c r="A3952" s="325">
        <v>201718</v>
      </c>
      <c r="B3952" s="325" t="s">
        <v>144</v>
      </c>
      <c r="C3952" s="325" t="s">
        <v>123</v>
      </c>
      <c r="D3952" s="325" t="s">
        <v>38</v>
      </c>
      <c r="E3952" s="325" t="s">
        <v>142</v>
      </c>
      <c r="F3952" s="325" t="s">
        <v>143</v>
      </c>
      <c r="G3952" s="325">
        <v>302</v>
      </c>
      <c r="H3952" s="325" t="s">
        <v>395</v>
      </c>
      <c r="I3952" s="325" t="s">
        <v>396</v>
      </c>
      <c r="J3952" s="325" t="str">
        <f t="shared" si="122"/>
        <v>CharBarnetEthnicityAsian or Asian BritishEthnicityAsian or Asian British</v>
      </c>
      <c r="K3952" s="325" t="s">
        <v>493</v>
      </c>
      <c r="L3952" s="325" t="s">
        <v>496</v>
      </c>
      <c r="M3952" s="325" t="str">
        <f t="shared" si="123"/>
        <v>EthnicityAsian or Asian British</v>
      </c>
      <c r="N3952" s="325" t="s">
        <v>460</v>
      </c>
      <c r="O3952" s="325" t="s">
        <v>460</v>
      </c>
      <c r="P3952" s="325">
        <v>13</v>
      </c>
      <c r="Q3952" s="325">
        <v>8.8000000000000007</v>
      </c>
    </row>
    <row r="3953" spans="1:17" x14ac:dyDescent="0.25">
      <c r="A3953" s="325">
        <v>201718</v>
      </c>
      <c r="B3953" s="325" t="s">
        <v>144</v>
      </c>
      <c r="C3953" s="325" t="s">
        <v>123</v>
      </c>
      <c r="D3953" s="325" t="s">
        <v>38</v>
      </c>
      <c r="E3953" s="325" t="s">
        <v>142</v>
      </c>
      <c r="F3953" s="325" t="s">
        <v>143</v>
      </c>
      <c r="G3953" s="325">
        <v>302</v>
      </c>
      <c r="H3953" s="325" t="s">
        <v>395</v>
      </c>
      <c r="I3953" s="325" t="s">
        <v>396</v>
      </c>
      <c r="J3953" s="325" t="str">
        <f t="shared" si="122"/>
        <v>CharBarnetEthnicityBlack or Black BritishEthnicityBlack or Black British</v>
      </c>
      <c r="K3953" s="325" t="s">
        <v>493</v>
      </c>
      <c r="L3953" s="325" t="s">
        <v>497</v>
      </c>
      <c r="M3953" s="325" t="str">
        <f t="shared" si="123"/>
        <v>EthnicityBlack or Black British</v>
      </c>
      <c r="N3953" s="325" t="s">
        <v>460</v>
      </c>
      <c r="O3953" s="325" t="s">
        <v>460</v>
      </c>
      <c r="P3953" s="325">
        <v>40</v>
      </c>
      <c r="Q3953" s="325">
        <v>27.2</v>
      </c>
    </row>
    <row r="3954" spans="1:17" x14ac:dyDescent="0.25">
      <c r="A3954" s="325">
        <v>201718</v>
      </c>
      <c r="B3954" s="325" t="s">
        <v>144</v>
      </c>
      <c r="C3954" s="325" t="s">
        <v>123</v>
      </c>
      <c r="D3954" s="325" t="s">
        <v>38</v>
      </c>
      <c r="E3954" s="325" t="s">
        <v>142</v>
      </c>
      <c r="F3954" s="325" t="s">
        <v>143</v>
      </c>
      <c r="G3954" s="325">
        <v>302</v>
      </c>
      <c r="H3954" s="325" t="s">
        <v>395</v>
      </c>
      <c r="I3954" s="325" t="s">
        <v>396</v>
      </c>
      <c r="J3954" s="325" t="str">
        <f t="shared" si="122"/>
        <v>CharBarnetEthnicityAny other ethnic groupEthnicityAny other ethnic group</v>
      </c>
      <c r="K3954" s="325" t="s">
        <v>493</v>
      </c>
      <c r="L3954" s="325" t="s">
        <v>498</v>
      </c>
      <c r="M3954" s="325" t="str">
        <f t="shared" si="123"/>
        <v>EthnicityAny other ethnic group</v>
      </c>
      <c r="N3954" s="325" t="s">
        <v>460</v>
      </c>
      <c r="O3954" s="325" t="s">
        <v>460</v>
      </c>
      <c r="P3954" s="325">
        <v>2</v>
      </c>
      <c r="Q3954" s="325">
        <v>1.4</v>
      </c>
    </row>
    <row r="3955" spans="1:17" x14ac:dyDescent="0.25">
      <c r="A3955" s="325">
        <v>201718</v>
      </c>
      <c r="B3955" s="325" t="s">
        <v>144</v>
      </c>
      <c r="C3955" s="325" t="s">
        <v>123</v>
      </c>
      <c r="D3955" s="325" t="s">
        <v>38</v>
      </c>
      <c r="E3955" s="325" t="s">
        <v>142</v>
      </c>
      <c r="F3955" s="325" t="s">
        <v>143</v>
      </c>
      <c r="G3955" s="325">
        <v>302</v>
      </c>
      <c r="H3955" s="325" t="s">
        <v>395</v>
      </c>
      <c r="I3955" s="325" t="s">
        <v>396</v>
      </c>
      <c r="J3955" s="325" t="str">
        <f t="shared" si="122"/>
        <v>CharBarnetEthnicityRefused or not availableEthnicityRefused or not available</v>
      </c>
      <c r="K3955" s="325" t="s">
        <v>493</v>
      </c>
      <c r="L3955" s="325" t="s">
        <v>499</v>
      </c>
      <c r="M3955" s="325" t="str">
        <f t="shared" si="123"/>
        <v>EthnicityRefused or not available</v>
      </c>
      <c r="N3955" s="325" t="s">
        <v>460</v>
      </c>
      <c r="O3955" s="325" t="s">
        <v>460</v>
      </c>
      <c r="P3955" s="325">
        <v>8</v>
      </c>
      <c r="Q3955" s="325">
        <v>5.4</v>
      </c>
    </row>
    <row r="3956" spans="1:17" x14ac:dyDescent="0.25">
      <c r="A3956" s="325">
        <v>201718</v>
      </c>
      <c r="B3956" s="325" t="s">
        <v>144</v>
      </c>
      <c r="C3956" s="325" t="s">
        <v>123</v>
      </c>
      <c r="D3956" s="325" t="s">
        <v>38</v>
      </c>
      <c r="E3956" s="325" t="s">
        <v>142</v>
      </c>
      <c r="F3956" s="325" t="s">
        <v>143</v>
      </c>
      <c r="G3956" s="325">
        <v>303</v>
      </c>
      <c r="H3956" s="325" t="s">
        <v>397</v>
      </c>
      <c r="I3956" s="325" t="s">
        <v>398</v>
      </c>
      <c r="J3956" s="325" t="str">
        <f t="shared" si="122"/>
        <v>CharBexleyEthnicityWhiteEthnicityWhite</v>
      </c>
      <c r="K3956" s="325" t="s">
        <v>493</v>
      </c>
      <c r="L3956" s="325" t="s">
        <v>494</v>
      </c>
      <c r="M3956" s="325" t="str">
        <f t="shared" si="123"/>
        <v>EthnicityWhite</v>
      </c>
      <c r="N3956" s="325" t="s">
        <v>460</v>
      </c>
      <c r="O3956" s="325" t="s">
        <v>460</v>
      </c>
      <c r="P3956" s="325">
        <v>96</v>
      </c>
      <c r="Q3956" s="325">
        <v>51.3</v>
      </c>
    </row>
    <row r="3957" spans="1:17" x14ac:dyDescent="0.25">
      <c r="A3957" s="325">
        <v>201718</v>
      </c>
      <c r="B3957" s="325" t="s">
        <v>144</v>
      </c>
      <c r="C3957" s="325" t="s">
        <v>123</v>
      </c>
      <c r="D3957" s="325" t="s">
        <v>38</v>
      </c>
      <c r="E3957" s="325" t="s">
        <v>142</v>
      </c>
      <c r="F3957" s="325" t="s">
        <v>143</v>
      </c>
      <c r="G3957" s="325">
        <v>303</v>
      </c>
      <c r="H3957" s="325" t="s">
        <v>397</v>
      </c>
      <c r="I3957" s="325" t="s">
        <v>398</v>
      </c>
      <c r="J3957" s="325" t="str">
        <f t="shared" si="122"/>
        <v>CharBexleyEthnicityMixedEthnicityMixed</v>
      </c>
      <c r="K3957" s="325" t="s">
        <v>493</v>
      </c>
      <c r="L3957" s="325" t="s">
        <v>495</v>
      </c>
      <c r="M3957" s="325" t="str">
        <f t="shared" si="123"/>
        <v>EthnicityMixed</v>
      </c>
      <c r="N3957" s="325" t="s">
        <v>460</v>
      </c>
      <c r="O3957" s="325" t="s">
        <v>460</v>
      </c>
      <c r="P3957" s="325">
        <v>11</v>
      </c>
      <c r="Q3957" s="325">
        <v>5.9</v>
      </c>
    </row>
    <row r="3958" spans="1:17" x14ac:dyDescent="0.25">
      <c r="A3958" s="325">
        <v>201718</v>
      </c>
      <c r="B3958" s="325" t="s">
        <v>144</v>
      </c>
      <c r="C3958" s="325" t="s">
        <v>123</v>
      </c>
      <c r="D3958" s="325" t="s">
        <v>38</v>
      </c>
      <c r="E3958" s="325" t="s">
        <v>142</v>
      </c>
      <c r="F3958" s="325" t="s">
        <v>143</v>
      </c>
      <c r="G3958" s="325">
        <v>303</v>
      </c>
      <c r="H3958" s="325" t="s">
        <v>397</v>
      </c>
      <c r="I3958" s="325" t="s">
        <v>398</v>
      </c>
      <c r="J3958" s="325" t="str">
        <f t="shared" si="122"/>
        <v>CharBexleyEthnicityAsian or Asian BritishEthnicityAsian or Asian British</v>
      </c>
      <c r="K3958" s="325" t="s">
        <v>493</v>
      </c>
      <c r="L3958" s="325" t="s">
        <v>496</v>
      </c>
      <c r="M3958" s="325" t="str">
        <f t="shared" si="123"/>
        <v>EthnicityAsian or Asian British</v>
      </c>
      <c r="N3958" s="325" t="s">
        <v>460</v>
      </c>
      <c r="O3958" s="325" t="s">
        <v>460</v>
      </c>
      <c r="P3958" s="325">
        <v>9</v>
      </c>
      <c r="Q3958" s="325">
        <v>4.8</v>
      </c>
    </row>
    <row r="3959" spans="1:17" x14ac:dyDescent="0.25">
      <c r="A3959" s="325">
        <v>201718</v>
      </c>
      <c r="B3959" s="325" t="s">
        <v>144</v>
      </c>
      <c r="C3959" s="325" t="s">
        <v>123</v>
      </c>
      <c r="D3959" s="325" t="s">
        <v>38</v>
      </c>
      <c r="E3959" s="325" t="s">
        <v>142</v>
      </c>
      <c r="F3959" s="325" t="s">
        <v>143</v>
      </c>
      <c r="G3959" s="325">
        <v>303</v>
      </c>
      <c r="H3959" s="325" t="s">
        <v>397</v>
      </c>
      <c r="I3959" s="325" t="s">
        <v>398</v>
      </c>
      <c r="J3959" s="325" t="str">
        <f t="shared" si="122"/>
        <v>CharBexleyEthnicityBlack or Black BritishEthnicityBlack or Black British</v>
      </c>
      <c r="K3959" s="325" t="s">
        <v>493</v>
      </c>
      <c r="L3959" s="325" t="s">
        <v>497</v>
      </c>
      <c r="M3959" s="325" t="str">
        <f t="shared" si="123"/>
        <v>EthnicityBlack or Black British</v>
      </c>
      <c r="N3959" s="325" t="s">
        <v>460</v>
      </c>
      <c r="O3959" s="325" t="s">
        <v>460</v>
      </c>
      <c r="P3959" s="325">
        <v>57</v>
      </c>
      <c r="Q3959" s="325">
        <v>30.5</v>
      </c>
    </row>
    <row r="3960" spans="1:17" x14ac:dyDescent="0.25">
      <c r="A3960" s="325">
        <v>201718</v>
      </c>
      <c r="B3960" s="325" t="s">
        <v>144</v>
      </c>
      <c r="C3960" s="325" t="s">
        <v>123</v>
      </c>
      <c r="D3960" s="325" t="s">
        <v>38</v>
      </c>
      <c r="E3960" s="325" t="s">
        <v>142</v>
      </c>
      <c r="F3960" s="325" t="s">
        <v>143</v>
      </c>
      <c r="G3960" s="325">
        <v>303</v>
      </c>
      <c r="H3960" s="325" t="s">
        <v>397</v>
      </c>
      <c r="I3960" s="325" t="s">
        <v>398</v>
      </c>
      <c r="J3960" s="325" t="str">
        <f t="shared" si="122"/>
        <v>CharBexleyEthnicityAny other ethnic groupEthnicityAny other ethnic group</v>
      </c>
      <c r="K3960" s="325" t="s">
        <v>493</v>
      </c>
      <c r="L3960" s="325" t="s">
        <v>498</v>
      </c>
      <c r="M3960" s="325" t="str">
        <f t="shared" si="123"/>
        <v>EthnicityAny other ethnic group</v>
      </c>
      <c r="N3960" s="325" t="s">
        <v>460</v>
      </c>
      <c r="O3960" s="325" t="s">
        <v>460</v>
      </c>
      <c r="P3960" s="325">
        <v>0</v>
      </c>
      <c r="Q3960" s="325">
        <v>0</v>
      </c>
    </row>
    <row r="3961" spans="1:17" x14ac:dyDescent="0.25">
      <c r="A3961" s="325">
        <v>201718</v>
      </c>
      <c r="B3961" s="325" t="s">
        <v>144</v>
      </c>
      <c r="C3961" s="325" t="s">
        <v>123</v>
      </c>
      <c r="D3961" s="325" t="s">
        <v>38</v>
      </c>
      <c r="E3961" s="325" t="s">
        <v>142</v>
      </c>
      <c r="F3961" s="325" t="s">
        <v>143</v>
      </c>
      <c r="G3961" s="325">
        <v>303</v>
      </c>
      <c r="H3961" s="325" t="s">
        <v>397</v>
      </c>
      <c r="I3961" s="325" t="s">
        <v>398</v>
      </c>
      <c r="J3961" s="325" t="str">
        <f t="shared" si="122"/>
        <v>CharBexleyEthnicityRefused or not availableEthnicityRefused or not available</v>
      </c>
      <c r="K3961" s="325" t="s">
        <v>493</v>
      </c>
      <c r="L3961" s="325" t="s">
        <v>499</v>
      </c>
      <c r="M3961" s="325" t="str">
        <f t="shared" si="123"/>
        <v>EthnicityRefused or not available</v>
      </c>
      <c r="N3961" s="325" t="s">
        <v>460</v>
      </c>
      <c r="O3961" s="325" t="s">
        <v>460</v>
      </c>
      <c r="P3961" s="325">
        <v>14</v>
      </c>
      <c r="Q3961" s="325">
        <v>7.5</v>
      </c>
    </row>
    <row r="3962" spans="1:17" x14ac:dyDescent="0.25">
      <c r="A3962" s="325">
        <v>201718</v>
      </c>
      <c r="B3962" s="325" t="s">
        <v>144</v>
      </c>
      <c r="C3962" s="325" t="s">
        <v>123</v>
      </c>
      <c r="D3962" s="325" t="s">
        <v>38</v>
      </c>
      <c r="E3962" s="325" t="s">
        <v>142</v>
      </c>
      <c r="F3962" s="325" t="s">
        <v>143</v>
      </c>
      <c r="G3962" s="325">
        <v>304</v>
      </c>
      <c r="H3962" s="325" t="s">
        <v>399</v>
      </c>
      <c r="I3962" s="325" t="s">
        <v>400</v>
      </c>
      <c r="J3962" s="325" t="str">
        <f t="shared" si="122"/>
        <v>CharBrentEthnicityWhiteEthnicityWhite</v>
      </c>
      <c r="K3962" s="325" t="s">
        <v>493</v>
      </c>
      <c r="L3962" s="325" t="s">
        <v>494</v>
      </c>
      <c r="M3962" s="325" t="str">
        <f t="shared" si="123"/>
        <v>EthnicityWhite</v>
      </c>
      <c r="N3962" s="325" t="s">
        <v>460</v>
      </c>
      <c r="O3962" s="325" t="s">
        <v>460</v>
      </c>
      <c r="P3962" s="325">
        <v>18</v>
      </c>
      <c r="Q3962" s="325">
        <v>15.3</v>
      </c>
    </row>
    <row r="3963" spans="1:17" x14ac:dyDescent="0.25">
      <c r="A3963" s="325">
        <v>201718</v>
      </c>
      <c r="B3963" s="325" t="s">
        <v>144</v>
      </c>
      <c r="C3963" s="325" t="s">
        <v>123</v>
      </c>
      <c r="D3963" s="325" t="s">
        <v>38</v>
      </c>
      <c r="E3963" s="325" t="s">
        <v>142</v>
      </c>
      <c r="F3963" s="325" t="s">
        <v>143</v>
      </c>
      <c r="G3963" s="325">
        <v>304</v>
      </c>
      <c r="H3963" s="325" t="s">
        <v>399</v>
      </c>
      <c r="I3963" s="325" t="s">
        <v>400</v>
      </c>
      <c r="J3963" s="325" t="str">
        <f t="shared" si="122"/>
        <v>CharBrentEthnicityMixedEthnicityMixed</v>
      </c>
      <c r="K3963" s="325" t="s">
        <v>493</v>
      </c>
      <c r="L3963" s="325" t="s">
        <v>495</v>
      </c>
      <c r="M3963" s="325" t="str">
        <f t="shared" si="123"/>
        <v>EthnicityMixed</v>
      </c>
      <c r="N3963" s="325" t="s">
        <v>460</v>
      </c>
      <c r="O3963" s="325" t="s">
        <v>460</v>
      </c>
      <c r="P3963" s="325">
        <v>3</v>
      </c>
      <c r="Q3963" s="325">
        <v>2.5</v>
      </c>
    </row>
    <row r="3964" spans="1:17" x14ac:dyDescent="0.25">
      <c r="A3964" s="325">
        <v>201718</v>
      </c>
      <c r="B3964" s="325" t="s">
        <v>144</v>
      </c>
      <c r="C3964" s="325" t="s">
        <v>123</v>
      </c>
      <c r="D3964" s="325" t="s">
        <v>38</v>
      </c>
      <c r="E3964" s="325" t="s">
        <v>142</v>
      </c>
      <c r="F3964" s="325" t="s">
        <v>143</v>
      </c>
      <c r="G3964" s="325">
        <v>304</v>
      </c>
      <c r="H3964" s="325" t="s">
        <v>399</v>
      </c>
      <c r="I3964" s="325" t="s">
        <v>400</v>
      </c>
      <c r="J3964" s="325" t="str">
        <f t="shared" si="122"/>
        <v>CharBrentEthnicityAsian or Asian BritishEthnicityAsian or Asian British</v>
      </c>
      <c r="K3964" s="325" t="s">
        <v>493</v>
      </c>
      <c r="L3964" s="325" t="s">
        <v>496</v>
      </c>
      <c r="M3964" s="325" t="str">
        <f t="shared" si="123"/>
        <v>EthnicityAsian or Asian British</v>
      </c>
      <c r="N3964" s="325" t="s">
        <v>460</v>
      </c>
      <c r="O3964" s="325" t="s">
        <v>460</v>
      </c>
      <c r="P3964" s="325">
        <v>5</v>
      </c>
      <c r="Q3964" s="325">
        <v>4.2</v>
      </c>
    </row>
    <row r="3965" spans="1:17" x14ac:dyDescent="0.25">
      <c r="A3965" s="325">
        <v>201718</v>
      </c>
      <c r="B3965" s="325" t="s">
        <v>144</v>
      </c>
      <c r="C3965" s="325" t="s">
        <v>123</v>
      </c>
      <c r="D3965" s="325" t="s">
        <v>38</v>
      </c>
      <c r="E3965" s="325" t="s">
        <v>142</v>
      </c>
      <c r="F3965" s="325" t="s">
        <v>143</v>
      </c>
      <c r="G3965" s="325">
        <v>304</v>
      </c>
      <c r="H3965" s="325" t="s">
        <v>399</v>
      </c>
      <c r="I3965" s="325" t="s">
        <v>400</v>
      </c>
      <c r="J3965" s="325" t="str">
        <f t="shared" si="122"/>
        <v>CharBrentEthnicityBlack or Black BritishEthnicityBlack or Black British</v>
      </c>
      <c r="K3965" s="325" t="s">
        <v>493</v>
      </c>
      <c r="L3965" s="325" t="s">
        <v>497</v>
      </c>
      <c r="M3965" s="325" t="str">
        <f t="shared" si="123"/>
        <v>EthnicityBlack or Black British</v>
      </c>
      <c r="N3965" s="325" t="s">
        <v>460</v>
      </c>
      <c r="O3965" s="325" t="s">
        <v>460</v>
      </c>
      <c r="P3965" s="325">
        <v>28</v>
      </c>
      <c r="Q3965" s="325">
        <v>23.7</v>
      </c>
    </row>
    <row r="3966" spans="1:17" x14ac:dyDescent="0.25">
      <c r="A3966" s="325">
        <v>201718</v>
      </c>
      <c r="B3966" s="325" t="s">
        <v>144</v>
      </c>
      <c r="C3966" s="325" t="s">
        <v>123</v>
      </c>
      <c r="D3966" s="325" t="s">
        <v>38</v>
      </c>
      <c r="E3966" s="325" t="s">
        <v>142</v>
      </c>
      <c r="F3966" s="325" t="s">
        <v>143</v>
      </c>
      <c r="G3966" s="325">
        <v>304</v>
      </c>
      <c r="H3966" s="325" t="s">
        <v>399</v>
      </c>
      <c r="I3966" s="325" t="s">
        <v>400</v>
      </c>
      <c r="J3966" s="325" t="str">
        <f t="shared" si="122"/>
        <v>CharBrentEthnicityAny other ethnic groupEthnicityAny other ethnic group</v>
      </c>
      <c r="K3966" s="325" t="s">
        <v>493</v>
      </c>
      <c r="L3966" s="325" t="s">
        <v>498</v>
      </c>
      <c r="M3966" s="325" t="str">
        <f t="shared" si="123"/>
        <v>EthnicityAny other ethnic group</v>
      </c>
      <c r="N3966" s="325" t="s">
        <v>460</v>
      </c>
      <c r="O3966" s="325" t="s">
        <v>460</v>
      </c>
      <c r="P3966" s="325">
        <v>0</v>
      </c>
      <c r="Q3966" s="325">
        <v>0</v>
      </c>
    </row>
    <row r="3967" spans="1:17" x14ac:dyDescent="0.25">
      <c r="A3967" s="325">
        <v>201718</v>
      </c>
      <c r="B3967" s="325" t="s">
        <v>144</v>
      </c>
      <c r="C3967" s="325" t="s">
        <v>123</v>
      </c>
      <c r="D3967" s="325" t="s">
        <v>38</v>
      </c>
      <c r="E3967" s="325" t="s">
        <v>142</v>
      </c>
      <c r="F3967" s="325" t="s">
        <v>143</v>
      </c>
      <c r="G3967" s="325">
        <v>304</v>
      </c>
      <c r="H3967" s="325" t="s">
        <v>399</v>
      </c>
      <c r="I3967" s="325" t="s">
        <v>400</v>
      </c>
      <c r="J3967" s="325" t="str">
        <f t="shared" si="122"/>
        <v>CharBrentEthnicityRefused or not availableEthnicityRefused or not available</v>
      </c>
      <c r="K3967" s="325" t="s">
        <v>493</v>
      </c>
      <c r="L3967" s="325" t="s">
        <v>499</v>
      </c>
      <c r="M3967" s="325" t="str">
        <f t="shared" si="123"/>
        <v>EthnicityRefused or not available</v>
      </c>
      <c r="N3967" s="325" t="s">
        <v>460</v>
      </c>
      <c r="O3967" s="325" t="s">
        <v>460</v>
      </c>
      <c r="P3967" s="325">
        <v>64</v>
      </c>
      <c r="Q3967" s="325">
        <v>54.2</v>
      </c>
    </row>
    <row r="3968" spans="1:17" x14ac:dyDescent="0.25">
      <c r="A3968" s="325">
        <v>201718</v>
      </c>
      <c r="B3968" s="325" t="s">
        <v>144</v>
      </c>
      <c r="C3968" s="325" t="s">
        <v>123</v>
      </c>
      <c r="D3968" s="325" t="s">
        <v>38</v>
      </c>
      <c r="E3968" s="325" t="s">
        <v>142</v>
      </c>
      <c r="F3968" s="325" t="s">
        <v>143</v>
      </c>
      <c r="G3968" s="325">
        <v>305</v>
      </c>
      <c r="H3968" s="325" t="s">
        <v>401</v>
      </c>
      <c r="I3968" s="325" t="s">
        <v>402</v>
      </c>
      <c r="J3968" s="325" t="str">
        <f t="shared" si="122"/>
        <v>CharBromleyEthnicityWhiteEthnicityWhite</v>
      </c>
      <c r="K3968" s="325" t="s">
        <v>493</v>
      </c>
      <c r="L3968" s="325" t="s">
        <v>494</v>
      </c>
      <c r="M3968" s="325" t="str">
        <f t="shared" si="123"/>
        <v>EthnicityWhite</v>
      </c>
      <c r="N3968" s="325" t="s">
        <v>460</v>
      </c>
      <c r="O3968" s="325" t="s">
        <v>460</v>
      </c>
      <c r="P3968" s="325">
        <v>72</v>
      </c>
      <c r="Q3968" s="325">
        <v>42.4</v>
      </c>
    </row>
    <row r="3969" spans="1:17" x14ac:dyDescent="0.25">
      <c r="A3969" s="325">
        <v>201718</v>
      </c>
      <c r="B3969" s="325" t="s">
        <v>144</v>
      </c>
      <c r="C3969" s="325" t="s">
        <v>123</v>
      </c>
      <c r="D3969" s="325" t="s">
        <v>38</v>
      </c>
      <c r="E3969" s="325" t="s">
        <v>142</v>
      </c>
      <c r="F3969" s="325" t="s">
        <v>143</v>
      </c>
      <c r="G3969" s="325">
        <v>305</v>
      </c>
      <c r="H3969" s="325" t="s">
        <v>401</v>
      </c>
      <c r="I3969" s="325" t="s">
        <v>402</v>
      </c>
      <c r="J3969" s="325" t="str">
        <f t="shared" si="122"/>
        <v>CharBromleyEthnicityMixedEthnicityMixed</v>
      </c>
      <c r="K3969" s="325" t="s">
        <v>493</v>
      </c>
      <c r="L3969" s="325" t="s">
        <v>495</v>
      </c>
      <c r="M3969" s="325" t="str">
        <f t="shared" si="123"/>
        <v>EthnicityMixed</v>
      </c>
      <c r="N3969" s="325" t="s">
        <v>460</v>
      </c>
      <c r="O3969" s="325" t="s">
        <v>460</v>
      </c>
      <c r="P3969" s="325">
        <v>4</v>
      </c>
      <c r="Q3969" s="325">
        <v>2.4</v>
      </c>
    </row>
    <row r="3970" spans="1:17" x14ac:dyDescent="0.25">
      <c r="A3970" s="325">
        <v>201718</v>
      </c>
      <c r="B3970" s="325" t="s">
        <v>144</v>
      </c>
      <c r="C3970" s="325" t="s">
        <v>123</v>
      </c>
      <c r="D3970" s="325" t="s">
        <v>38</v>
      </c>
      <c r="E3970" s="325" t="s">
        <v>142</v>
      </c>
      <c r="F3970" s="325" t="s">
        <v>143</v>
      </c>
      <c r="G3970" s="325">
        <v>305</v>
      </c>
      <c r="H3970" s="325" t="s">
        <v>401</v>
      </c>
      <c r="I3970" s="325" t="s">
        <v>402</v>
      </c>
      <c r="J3970" s="325" t="str">
        <f t="shared" si="122"/>
        <v>CharBromleyEthnicityAsian or Asian BritishEthnicityAsian or Asian British</v>
      </c>
      <c r="K3970" s="325" t="s">
        <v>493</v>
      </c>
      <c r="L3970" s="325" t="s">
        <v>496</v>
      </c>
      <c r="M3970" s="325" t="str">
        <f t="shared" si="123"/>
        <v>EthnicityAsian or Asian British</v>
      </c>
      <c r="N3970" s="325" t="s">
        <v>460</v>
      </c>
      <c r="O3970" s="325" t="s">
        <v>460</v>
      </c>
      <c r="P3970" s="325">
        <v>5</v>
      </c>
      <c r="Q3970" s="325">
        <v>2.9</v>
      </c>
    </row>
    <row r="3971" spans="1:17" x14ac:dyDescent="0.25">
      <c r="A3971" s="325">
        <v>201718</v>
      </c>
      <c r="B3971" s="325" t="s">
        <v>144</v>
      </c>
      <c r="C3971" s="325" t="s">
        <v>123</v>
      </c>
      <c r="D3971" s="325" t="s">
        <v>38</v>
      </c>
      <c r="E3971" s="325" t="s">
        <v>142</v>
      </c>
      <c r="F3971" s="325" t="s">
        <v>143</v>
      </c>
      <c r="G3971" s="325">
        <v>305</v>
      </c>
      <c r="H3971" s="325" t="s">
        <v>401</v>
      </c>
      <c r="I3971" s="325" t="s">
        <v>402</v>
      </c>
      <c r="J3971" s="325" t="str">
        <f t="shared" ref="J3971:J4034" si="124">CONCATENATE("Char",I3971,K3971,L3971,M3971)</f>
        <v>CharBromleyEthnicityBlack or Black BritishEthnicityBlack or Black British</v>
      </c>
      <c r="K3971" s="325" t="s">
        <v>493</v>
      </c>
      <c r="L3971" s="325" t="s">
        <v>497</v>
      </c>
      <c r="M3971" s="325" t="str">
        <f t="shared" ref="M3971:M4034" si="125">CONCATENATE(K3971,L3971,)</f>
        <v>EthnicityBlack or Black British</v>
      </c>
      <c r="N3971" s="325" t="s">
        <v>460</v>
      </c>
      <c r="O3971" s="325" t="s">
        <v>460</v>
      </c>
      <c r="P3971" s="325">
        <v>72</v>
      </c>
      <c r="Q3971" s="325">
        <v>42.4</v>
      </c>
    </row>
    <row r="3972" spans="1:17" x14ac:dyDescent="0.25">
      <c r="A3972" s="325">
        <v>201718</v>
      </c>
      <c r="B3972" s="325" t="s">
        <v>144</v>
      </c>
      <c r="C3972" s="325" t="s">
        <v>123</v>
      </c>
      <c r="D3972" s="325" t="s">
        <v>38</v>
      </c>
      <c r="E3972" s="325" t="s">
        <v>142</v>
      </c>
      <c r="F3972" s="325" t="s">
        <v>143</v>
      </c>
      <c r="G3972" s="325">
        <v>305</v>
      </c>
      <c r="H3972" s="325" t="s">
        <v>401</v>
      </c>
      <c r="I3972" s="325" t="s">
        <v>402</v>
      </c>
      <c r="J3972" s="325" t="str">
        <f t="shared" si="124"/>
        <v>CharBromleyEthnicityAny other ethnic groupEthnicityAny other ethnic group</v>
      </c>
      <c r="K3972" s="325" t="s">
        <v>493</v>
      </c>
      <c r="L3972" s="325" t="s">
        <v>498</v>
      </c>
      <c r="M3972" s="325" t="str">
        <f t="shared" si="125"/>
        <v>EthnicityAny other ethnic group</v>
      </c>
      <c r="N3972" s="325" t="s">
        <v>460</v>
      </c>
      <c r="O3972" s="325" t="s">
        <v>460</v>
      </c>
      <c r="P3972" s="325">
        <v>2</v>
      </c>
      <c r="Q3972" s="325">
        <v>1.2</v>
      </c>
    </row>
    <row r="3973" spans="1:17" x14ac:dyDescent="0.25">
      <c r="A3973" s="325">
        <v>201718</v>
      </c>
      <c r="B3973" s="325" t="s">
        <v>144</v>
      </c>
      <c r="C3973" s="325" t="s">
        <v>123</v>
      </c>
      <c r="D3973" s="325" t="s">
        <v>38</v>
      </c>
      <c r="E3973" s="325" t="s">
        <v>142</v>
      </c>
      <c r="F3973" s="325" t="s">
        <v>143</v>
      </c>
      <c r="G3973" s="325">
        <v>305</v>
      </c>
      <c r="H3973" s="325" t="s">
        <v>401</v>
      </c>
      <c r="I3973" s="325" t="s">
        <v>402</v>
      </c>
      <c r="J3973" s="325" t="str">
        <f t="shared" si="124"/>
        <v>CharBromleyEthnicityRefused or not availableEthnicityRefused or not available</v>
      </c>
      <c r="K3973" s="325" t="s">
        <v>493</v>
      </c>
      <c r="L3973" s="325" t="s">
        <v>499</v>
      </c>
      <c r="M3973" s="325" t="str">
        <f t="shared" si="125"/>
        <v>EthnicityRefused or not available</v>
      </c>
      <c r="N3973" s="325" t="s">
        <v>460</v>
      </c>
      <c r="O3973" s="325" t="s">
        <v>460</v>
      </c>
      <c r="P3973" s="325">
        <v>15</v>
      </c>
      <c r="Q3973" s="325">
        <v>8.8000000000000007</v>
      </c>
    </row>
    <row r="3974" spans="1:17" x14ac:dyDescent="0.25">
      <c r="A3974" s="325">
        <v>201718</v>
      </c>
      <c r="B3974" s="325" t="s">
        <v>144</v>
      </c>
      <c r="C3974" s="325" t="s">
        <v>123</v>
      </c>
      <c r="D3974" s="325" t="s">
        <v>38</v>
      </c>
      <c r="E3974" s="325" t="s">
        <v>142</v>
      </c>
      <c r="F3974" s="325" t="s">
        <v>143</v>
      </c>
      <c r="G3974" s="325">
        <v>306</v>
      </c>
      <c r="H3974" s="325" t="s">
        <v>403</v>
      </c>
      <c r="I3974" s="325" t="s">
        <v>404</v>
      </c>
      <c r="J3974" s="325" t="str">
        <f t="shared" si="124"/>
        <v>CharCroydonEthnicityWhiteEthnicityWhite</v>
      </c>
      <c r="K3974" s="325" t="s">
        <v>493</v>
      </c>
      <c r="L3974" s="325" t="s">
        <v>494</v>
      </c>
      <c r="M3974" s="325" t="str">
        <f t="shared" si="125"/>
        <v>EthnicityWhite</v>
      </c>
      <c r="N3974" s="325" t="s">
        <v>460</v>
      </c>
      <c r="O3974" s="325" t="s">
        <v>460</v>
      </c>
      <c r="P3974" s="325">
        <v>51</v>
      </c>
      <c r="Q3974" s="325">
        <v>24.4</v>
      </c>
    </row>
    <row r="3975" spans="1:17" x14ac:dyDescent="0.25">
      <c r="A3975" s="325">
        <v>201718</v>
      </c>
      <c r="B3975" s="325" t="s">
        <v>144</v>
      </c>
      <c r="C3975" s="325" t="s">
        <v>123</v>
      </c>
      <c r="D3975" s="325" t="s">
        <v>38</v>
      </c>
      <c r="E3975" s="325" t="s">
        <v>142</v>
      </c>
      <c r="F3975" s="325" t="s">
        <v>143</v>
      </c>
      <c r="G3975" s="325">
        <v>306</v>
      </c>
      <c r="H3975" s="325" t="s">
        <v>403</v>
      </c>
      <c r="I3975" s="325" t="s">
        <v>404</v>
      </c>
      <c r="J3975" s="325" t="str">
        <f t="shared" si="124"/>
        <v>CharCroydonEthnicityMixedEthnicityMixed</v>
      </c>
      <c r="K3975" s="325" t="s">
        <v>493</v>
      </c>
      <c r="L3975" s="325" t="s">
        <v>495</v>
      </c>
      <c r="M3975" s="325" t="str">
        <f t="shared" si="125"/>
        <v>EthnicityMixed</v>
      </c>
      <c r="N3975" s="325" t="s">
        <v>460</v>
      </c>
      <c r="O3975" s="325" t="s">
        <v>460</v>
      </c>
      <c r="P3975" s="325">
        <v>8</v>
      </c>
      <c r="Q3975" s="325">
        <v>3.8</v>
      </c>
    </row>
    <row r="3976" spans="1:17" x14ac:dyDescent="0.25">
      <c r="A3976" s="325">
        <v>201718</v>
      </c>
      <c r="B3976" s="325" t="s">
        <v>144</v>
      </c>
      <c r="C3976" s="325" t="s">
        <v>123</v>
      </c>
      <c r="D3976" s="325" t="s">
        <v>38</v>
      </c>
      <c r="E3976" s="325" t="s">
        <v>142</v>
      </c>
      <c r="F3976" s="325" t="s">
        <v>143</v>
      </c>
      <c r="G3976" s="325">
        <v>306</v>
      </c>
      <c r="H3976" s="325" t="s">
        <v>403</v>
      </c>
      <c r="I3976" s="325" t="s">
        <v>404</v>
      </c>
      <c r="J3976" s="325" t="str">
        <f t="shared" si="124"/>
        <v>CharCroydonEthnicityAsian or Asian BritishEthnicityAsian or Asian British</v>
      </c>
      <c r="K3976" s="325" t="s">
        <v>493</v>
      </c>
      <c r="L3976" s="325" t="s">
        <v>496</v>
      </c>
      <c r="M3976" s="325" t="str">
        <f t="shared" si="125"/>
        <v>EthnicityAsian or Asian British</v>
      </c>
      <c r="N3976" s="325" t="s">
        <v>460</v>
      </c>
      <c r="O3976" s="325" t="s">
        <v>460</v>
      </c>
      <c r="P3976" s="325">
        <v>12</v>
      </c>
      <c r="Q3976" s="325">
        <v>5.7</v>
      </c>
    </row>
    <row r="3977" spans="1:17" x14ac:dyDescent="0.25">
      <c r="A3977" s="325">
        <v>201718</v>
      </c>
      <c r="B3977" s="325" t="s">
        <v>144</v>
      </c>
      <c r="C3977" s="325" t="s">
        <v>123</v>
      </c>
      <c r="D3977" s="325" t="s">
        <v>38</v>
      </c>
      <c r="E3977" s="325" t="s">
        <v>142</v>
      </c>
      <c r="F3977" s="325" t="s">
        <v>143</v>
      </c>
      <c r="G3977" s="325">
        <v>306</v>
      </c>
      <c r="H3977" s="325" t="s">
        <v>403</v>
      </c>
      <c r="I3977" s="325" t="s">
        <v>404</v>
      </c>
      <c r="J3977" s="325" t="str">
        <f t="shared" si="124"/>
        <v>CharCroydonEthnicityBlack or Black BritishEthnicityBlack or Black British</v>
      </c>
      <c r="K3977" s="325" t="s">
        <v>493</v>
      </c>
      <c r="L3977" s="325" t="s">
        <v>497</v>
      </c>
      <c r="M3977" s="325" t="str">
        <f t="shared" si="125"/>
        <v>EthnicityBlack or Black British</v>
      </c>
      <c r="N3977" s="325" t="s">
        <v>460</v>
      </c>
      <c r="O3977" s="325" t="s">
        <v>460</v>
      </c>
      <c r="P3977" s="325">
        <v>72</v>
      </c>
      <c r="Q3977" s="325">
        <v>34.4</v>
      </c>
    </row>
    <row r="3978" spans="1:17" x14ac:dyDescent="0.25">
      <c r="A3978" s="325">
        <v>201718</v>
      </c>
      <c r="B3978" s="325" t="s">
        <v>144</v>
      </c>
      <c r="C3978" s="325" t="s">
        <v>123</v>
      </c>
      <c r="D3978" s="325" t="s">
        <v>38</v>
      </c>
      <c r="E3978" s="325" t="s">
        <v>142</v>
      </c>
      <c r="F3978" s="325" t="s">
        <v>143</v>
      </c>
      <c r="G3978" s="325">
        <v>306</v>
      </c>
      <c r="H3978" s="325" t="s">
        <v>403</v>
      </c>
      <c r="I3978" s="325" t="s">
        <v>404</v>
      </c>
      <c r="J3978" s="325" t="str">
        <f t="shared" si="124"/>
        <v>CharCroydonEthnicityAny other ethnic groupEthnicityAny other ethnic group</v>
      </c>
      <c r="K3978" s="325" t="s">
        <v>493</v>
      </c>
      <c r="L3978" s="325" t="s">
        <v>498</v>
      </c>
      <c r="M3978" s="325" t="str">
        <f t="shared" si="125"/>
        <v>EthnicityAny other ethnic group</v>
      </c>
      <c r="N3978" s="325" t="s">
        <v>460</v>
      </c>
      <c r="O3978" s="325" t="s">
        <v>460</v>
      </c>
      <c r="P3978" s="325">
        <v>3</v>
      </c>
      <c r="Q3978" s="325">
        <v>1.4</v>
      </c>
    </row>
    <row r="3979" spans="1:17" x14ac:dyDescent="0.25">
      <c r="A3979" s="325">
        <v>201718</v>
      </c>
      <c r="B3979" s="325" t="s">
        <v>144</v>
      </c>
      <c r="C3979" s="325" t="s">
        <v>123</v>
      </c>
      <c r="D3979" s="325" t="s">
        <v>38</v>
      </c>
      <c r="E3979" s="325" t="s">
        <v>142</v>
      </c>
      <c r="F3979" s="325" t="s">
        <v>143</v>
      </c>
      <c r="G3979" s="325">
        <v>306</v>
      </c>
      <c r="H3979" s="325" t="s">
        <v>403</v>
      </c>
      <c r="I3979" s="325" t="s">
        <v>404</v>
      </c>
      <c r="J3979" s="325" t="str">
        <f t="shared" si="124"/>
        <v>CharCroydonEthnicityRefused or not availableEthnicityRefused or not available</v>
      </c>
      <c r="K3979" s="325" t="s">
        <v>493</v>
      </c>
      <c r="L3979" s="325" t="s">
        <v>499</v>
      </c>
      <c r="M3979" s="325" t="str">
        <f t="shared" si="125"/>
        <v>EthnicityRefused or not available</v>
      </c>
      <c r="N3979" s="325" t="s">
        <v>460</v>
      </c>
      <c r="O3979" s="325" t="s">
        <v>460</v>
      </c>
      <c r="P3979" s="325">
        <v>63</v>
      </c>
      <c r="Q3979" s="325">
        <v>30.1</v>
      </c>
    </row>
    <row r="3980" spans="1:17" x14ac:dyDescent="0.25">
      <c r="A3980" s="325">
        <v>201718</v>
      </c>
      <c r="B3980" s="325" t="s">
        <v>144</v>
      </c>
      <c r="C3980" s="325" t="s">
        <v>123</v>
      </c>
      <c r="D3980" s="325" t="s">
        <v>38</v>
      </c>
      <c r="E3980" s="325" t="s">
        <v>142</v>
      </c>
      <c r="F3980" s="325" t="s">
        <v>143</v>
      </c>
      <c r="G3980" s="325">
        <v>307</v>
      </c>
      <c r="H3980" s="325" t="s">
        <v>405</v>
      </c>
      <c r="I3980" s="325" t="s">
        <v>406</v>
      </c>
      <c r="J3980" s="325" t="str">
        <f t="shared" si="124"/>
        <v>CharEalingEthnicityWhiteEthnicityWhite</v>
      </c>
      <c r="K3980" s="325" t="s">
        <v>493</v>
      </c>
      <c r="L3980" s="325" t="s">
        <v>494</v>
      </c>
      <c r="M3980" s="325" t="str">
        <f t="shared" si="125"/>
        <v>EthnicityWhite</v>
      </c>
      <c r="N3980" s="325" t="s">
        <v>460</v>
      </c>
      <c r="O3980" s="325" t="s">
        <v>460</v>
      </c>
      <c r="P3980" s="325">
        <v>75</v>
      </c>
      <c r="Q3980" s="325">
        <v>36.9</v>
      </c>
    </row>
    <row r="3981" spans="1:17" x14ac:dyDescent="0.25">
      <c r="A3981" s="325">
        <v>201718</v>
      </c>
      <c r="B3981" s="325" t="s">
        <v>144</v>
      </c>
      <c r="C3981" s="325" t="s">
        <v>123</v>
      </c>
      <c r="D3981" s="325" t="s">
        <v>38</v>
      </c>
      <c r="E3981" s="325" t="s">
        <v>142</v>
      </c>
      <c r="F3981" s="325" t="s">
        <v>143</v>
      </c>
      <c r="G3981" s="325">
        <v>307</v>
      </c>
      <c r="H3981" s="325" t="s">
        <v>405</v>
      </c>
      <c r="I3981" s="325" t="s">
        <v>406</v>
      </c>
      <c r="J3981" s="325" t="str">
        <f t="shared" si="124"/>
        <v>CharEalingEthnicityMixedEthnicityMixed</v>
      </c>
      <c r="K3981" s="325" t="s">
        <v>493</v>
      </c>
      <c r="L3981" s="325" t="s">
        <v>495</v>
      </c>
      <c r="M3981" s="325" t="str">
        <f t="shared" si="125"/>
        <v>EthnicityMixed</v>
      </c>
      <c r="N3981" s="325" t="s">
        <v>460</v>
      </c>
      <c r="O3981" s="325" t="s">
        <v>460</v>
      </c>
      <c r="P3981" s="325">
        <v>14</v>
      </c>
      <c r="Q3981" s="325">
        <v>6.9</v>
      </c>
    </row>
    <row r="3982" spans="1:17" x14ac:dyDescent="0.25">
      <c r="A3982" s="325">
        <v>201718</v>
      </c>
      <c r="B3982" s="325" t="s">
        <v>144</v>
      </c>
      <c r="C3982" s="325" t="s">
        <v>123</v>
      </c>
      <c r="D3982" s="325" t="s">
        <v>38</v>
      </c>
      <c r="E3982" s="325" t="s">
        <v>142</v>
      </c>
      <c r="F3982" s="325" t="s">
        <v>143</v>
      </c>
      <c r="G3982" s="325">
        <v>307</v>
      </c>
      <c r="H3982" s="325" t="s">
        <v>405</v>
      </c>
      <c r="I3982" s="325" t="s">
        <v>406</v>
      </c>
      <c r="J3982" s="325" t="str">
        <f t="shared" si="124"/>
        <v>CharEalingEthnicityAsian or Asian BritishEthnicityAsian or Asian British</v>
      </c>
      <c r="K3982" s="325" t="s">
        <v>493</v>
      </c>
      <c r="L3982" s="325" t="s">
        <v>496</v>
      </c>
      <c r="M3982" s="325" t="str">
        <f t="shared" si="125"/>
        <v>EthnicityAsian or Asian British</v>
      </c>
      <c r="N3982" s="325" t="s">
        <v>460</v>
      </c>
      <c r="O3982" s="325" t="s">
        <v>460</v>
      </c>
      <c r="P3982" s="325">
        <v>29</v>
      </c>
      <c r="Q3982" s="325">
        <v>14.3</v>
      </c>
    </row>
    <row r="3983" spans="1:17" x14ac:dyDescent="0.25">
      <c r="A3983" s="325">
        <v>201718</v>
      </c>
      <c r="B3983" s="325" t="s">
        <v>144</v>
      </c>
      <c r="C3983" s="325" t="s">
        <v>123</v>
      </c>
      <c r="D3983" s="325" t="s">
        <v>38</v>
      </c>
      <c r="E3983" s="325" t="s">
        <v>142</v>
      </c>
      <c r="F3983" s="325" t="s">
        <v>143</v>
      </c>
      <c r="G3983" s="325">
        <v>307</v>
      </c>
      <c r="H3983" s="325" t="s">
        <v>405</v>
      </c>
      <c r="I3983" s="325" t="s">
        <v>406</v>
      </c>
      <c r="J3983" s="325" t="str">
        <f t="shared" si="124"/>
        <v>CharEalingEthnicityBlack or Black BritishEthnicityBlack or Black British</v>
      </c>
      <c r="K3983" s="325" t="s">
        <v>493</v>
      </c>
      <c r="L3983" s="325" t="s">
        <v>497</v>
      </c>
      <c r="M3983" s="325" t="str">
        <f t="shared" si="125"/>
        <v>EthnicityBlack or Black British</v>
      </c>
      <c r="N3983" s="325" t="s">
        <v>460</v>
      </c>
      <c r="O3983" s="325" t="s">
        <v>460</v>
      </c>
      <c r="P3983" s="325">
        <v>60</v>
      </c>
      <c r="Q3983" s="325">
        <v>29.6</v>
      </c>
    </row>
    <row r="3984" spans="1:17" x14ac:dyDescent="0.25">
      <c r="A3984" s="325">
        <v>201718</v>
      </c>
      <c r="B3984" s="325" t="s">
        <v>144</v>
      </c>
      <c r="C3984" s="325" t="s">
        <v>123</v>
      </c>
      <c r="D3984" s="325" t="s">
        <v>38</v>
      </c>
      <c r="E3984" s="325" t="s">
        <v>142</v>
      </c>
      <c r="F3984" s="325" t="s">
        <v>143</v>
      </c>
      <c r="G3984" s="325">
        <v>307</v>
      </c>
      <c r="H3984" s="325" t="s">
        <v>405</v>
      </c>
      <c r="I3984" s="325" t="s">
        <v>406</v>
      </c>
      <c r="J3984" s="325" t="str">
        <f t="shared" si="124"/>
        <v>CharEalingEthnicityAny other ethnic groupEthnicityAny other ethnic group</v>
      </c>
      <c r="K3984" s="325" t="s">
        <v>493</v>
      </c>
      <c r="L3984" s="325" t="s">
        <v>498</v>
      </c>
      <c r="M3984" s="325" t="str">
        <f t="shared" si="125"/>
        <v>EthnicityAny other ethnic group</v>
      </c>
      <c r="N3984" s="325" t="s">
        <v>460</v>
      </c>
      <c r="O3984" s="325" t="s">
        <v>460</v>
      </c>
      <c r="P3984" s="325">
        <v>1</v>
      </c>
      <c r="Q3984" s="325">
        <v>0.5</v>
      </c>
    </row>
    <row r="3985" spans="1:17" x14ac:dyDescent="0.25">
      <c r="A3985" s="325">
        <v>201718</v>
      </c>
      <c r="B3985" s="325" t="s">
        <v>144</v>
      </c>
      <c r="C3985" s="325" t="s">
        <v>123</v>
      </c>
      <c r="D3985" s="325" t="s">
        <v>38</v>
      </c>
      <c r="E3985" s="325" t="s">
        <v>142</v>
      </c>
      <c r="F3985" s="325" t="s">
        <v>143</v>
      </c>
      <c r="G3985" s="325">
        <v>307</v>
      </c>
      <c r="H3985" s="325" t="s">
        <v>405</v>
      </c>
      <c r="I3985" s="325" t="s">
        <v>406</v>
      </c>
      <c r="J3985" s="325" t="str">
        <f t="shared" si="124"/>
        <v>CharEalingEthnicityRefused or not availableEthnicityRefused or not available</v>
      </c>
      <c r="K3985" s="325" t="s">
        <v>493</v>
      </c>
      <c r="L3985" s="325" t="s">
        <v>499</v>
      </c>
      <c r="M3985" s="325" t="str">
        <f t="shared" si="125"/>
        <v>EthnicityRefused or not available</v>
      </c>
      <c r="N3985" s="325" t="s">
        <v>460</v>
      </c>
      <c r="O3985" s="325" t="s">
        <v>460</v>
      </c>
      <c r="P3985" s="325">
        <v>24</v>
      </c>
      <c r="Q3985" s="325">
        <v>11.8</v>
      </c>
    </row>
    <row r="3986" spans="1:17" x14ac:dyDescent="0.25">
      <c r="A3986" s="325">
        <v>201718</v>
      </c>
      <c r="B3986" s="325" t="s">
        <v>144</v>
      </c>
      <c r="C3986" s="325" t="s">
        <v>123</v>
      </c>
      <c r="D3986" s="325" t="s">
        <v>38</v>
      </c>
      <c r="E3986" s="325" t="s">
        <v>142</v>
      </c>
      <c r="F3986" s="325" t="s">
        <v>143</v>
      </c>
      <c r="G3986" s="325">
        <v>308</v>
      </c>
      <c r="H3986" s="325" t="s">
        <v>407</v>
      </c>
      <c r="I3986" s="325" t="s">
        <v>408</v>
      </c>
      <c r="J3986" s="325" t="str">
        <f t="shared" si="124"/>
        <v>CharEnfieldEthnicityWhiteEthnicityWhite</v>
      </c>
      <c r="K3986" s="325" t="s">
        <v>493</v>
      </c>
      <c r="L3986" s="325" t="s">
        <v>494</v>
      </c>
      <c r="M3986" s="325" t="str">
        <f t="shared" si="125"/>
        <v>EthnicityWhite</v>
      </c>
      <c r="N3986" s="325" t="s">
        <v>460</v>
      </c>
      <c r="O3986" s="325" t="s">
        <v>460</v>
      </c>
      <c r="P3986" s="325">
        <v>78</v>
      </c>
      <c r="Q3986" s="325">
        <v>45.3</v>
      </c>
    </row>
    <row r="3987" spans="1:17" x14ac:dyDescent="0.25">
      <c r="A3987" s="325">
        <v>201718</v>
      </c>
      <c r="B3987" s="325" t="s">
        <v>144</v>
      </c>
      <c r="C3987" s="325" t="s">
        <v>123</v>
      </c>
      <c r="D3987" s="325" t="s">
        <v>38</v>
      </c>
      <c r="E3987" s="325" t="s">
        <v>142</v>
      </c>
      <c r="F3987" s="325" t="s">
        <v>143</v>
      </c>
      <c r="G3987" s="325">
        <v>308</v>
      </c>
      <c r="H3987" s="325" t="s">
        <v>407</v>
      </c>
      <c r="I3987" s="325" t="s">
        <v>408</v>
      </c>
      <c r="J3987" s="325" t="str">
        <f t="shared" si="124"/>
        <v>CharEnfieldEthnicityMixedEthnicityMixed</v>
      </c>
      <c r="K3987" s="325" t="s">
        <v>493</v>
      </c>
      <c r="L3987" s="325" t="s">
        <v>495</v>
      </c>
      <c r="M3987" s="325" t="str">
        <f t="shared" si="125"/>
        <v>EthnicityMixed</v>
      </c>
      <c r="N3987" s="325" t="s">
        <v>460</v>
      </c>
      <c r="O3987" s="325" t="s">
        <v>460</v>
      </c>
      <c r="P3987" s="325">
        <v>22</v>
      </c>
      <c r="Q3987" s="325">
        <v>12.8</v>
      </c>
    </row>
    <row r="3988" spans="1:17" x14ac:dyDescent="0.25">
      <c r="A3988" s="325">
        <v>201718</v>
      </c>
      <c r="B3988" s="325" t="s">
        <v>144</v>
      </c>
      <c r="C3988" s="325" t="s">
        <v>123</v>
      </c>
      <c r="D3988" s="325" t="s">
        <v>38</v>
      </c>
      <c r="E3988" s="325" t="s">
        <v>142</v>
      </c>
      <c r="F3988" s="325" t="s">
        <v>143</v>
      </c>
      <c r="G3988" s="325">
        <v>308</v>
      </c>
      <c r="H3988" s="325" t="s">
        <v>407</v>
      </c>
      <c r="I3988" s="325" t="s">
        <v>408</v>
      </c>
      <c r="J3988" s="325" t="str">
        <f t="shared" si="124"/>
        <v>CharEnfieldEthnicityAsian or Asian BritishEthnicityAsian or Asian British</v>
      </c>
      <c r="K3988" s="325" t="s">
        <v>493</v>
      </c>
      <c r="L3988" s="325" t="s">
        <v>496</v>
      </c>
      <c r="M3988" s="325" t="str">
        <f t="shared" si="125"/>
        <v>EthnicityAsian or Asian British</v>
      </c>
      <c r="N3988" s="325" t="s">
        <v>460</v>
      </c>
      <c r="O3988" s="325" t="s">
        <v>460</v>
      </c>
      <c r="P3988" s="325">
        <v>5</v>
      </c>
      <c r="Q3988" s="325">
        <v>2.9</v>
      </c>
    </row>
    <row r="3989" spans="1:17" x14ac:dyDescent="0.25">
      <c r="A3989" s="325">
        <v>201718</v>
      </c>
      <c r="B3989" s="325" t="s">
        <v>144</v>
      </c>
      <c r="C3989" s="325" t="s">
        <v>123</v>
      </c>
      <c r="D3989" s="325" t="s">
        <v>38</v>
      </c>
      <c r="E3989" s="325" t="s">
        <v>142</v>
      </c>
      <c r="F3989" s="325" t="s">
        <v>143</v>
      </c>
      <c r="G3989" s="325">
        <v>308</v>
      </c>
      <c r="H3989" s="325" t="s">
        <v>407</v>
      </c>
      <c r="I3989" s="325" t="s">
        <v>408</v>
      </c>
      <c r="J3989" s="325" t="str">
        <f t="shared" si="124"/>
        <v>CharEnfieldEthnicityBlack or Black BritishEthnicityBlack or Black British</v>
      </c>
      <c r="K3989" s="325" t="s">
        <v>493</v>
      </c>
      <c r="L3989" s="325" t="s">
        <v>497</v>
      </c>
      <c r="M3989" s="325" t="str">
        <f t="shared" si="125"/>
        <v>EthnicityBlack or Black British</v>
      </c>
      <c r="N3989" s="325" t="s">
        <v>460</v>
      </c>
      <c r="O3989" s="325" t="s">
        <v>460</v>
      </c>
      <c r="P3989" s="325">
        <v>59</v>
      </c>
      <c r="Q3989" s="325">
        <v>34.299999999999997</v>
      </c>
    </row>
    <row r="3990" spans="1:17" x14ac:dyDescent="0.25">
      <c r="A3990" s="325">
        <v>201718</v>
      </c>
      <c r="B3990" s="325" t="s">
        <v>144</v>
      </c>
      <c r="C3990" s="325" t="s">
        <v>123</v>
      </c>
      <c r="D3990" s="325" t="s">
        <v>38</v>
      </c>
      <c r="E3990" s="325" t="s">
        <v>142</v>
      </c>
      <c r="F3990" s="325" t="s">
        <v>143</v>
      </c>
      <c r="G3990" s="325">
        <v>308</v>
      </c>
      <c r="H3990" s="325" t="s">
        <v>407</v>
      </c>
      <c r="I3990" s="325" t="s">
        <v>408</v>
      </c>
      <c r="J3990" s="325" t="str">
        <f t="shared" si="124"/>
        <v>CharEnfieldEthnicityAny other ethnic groupEthnicityAny other ethnic group</v>
      </c>
      <c r="K3990" s="325" t="s">
        <v>493</v>
      </c>
      <c r="L3990" s="325" t="s">
        <v>498</v>
      </c>
      <c r="M3990" s="325" t="str">
        <f t="shared" si="125"/>
        <v>EthnicityAny other ethnic group</v>
      </c>
      <c r="N3990" s="325" t="s">
        <v>460</v>
      </c>
      <c r="O3990" s="325" t="s">
        <v>460</v>
      </c>
      <c r="P3990" s="325">
        <v>2</v>
      </c>
      <c r="Q3990" s="325">
        <v>1.2</v>
      </c>
    </row>
    <row r="3991" spans="1:17" x14ac:dyDescent="0.25">
      <c r="A3991" s="325">
        <v>201718</v>
      </c>
      <c r="B3991" s="325" t="s">
        <v>144</v>
      </c>
      <c r="C3991" s="325" t="s">
        <v>123</v>
      </c>
      <c r="D3991" s="325" t="s">
        <v>38</v>
      </c>
      <c r="E3991" s="325" t="s">
        <v>142</v>
      </c>
      <c r="F3991" s="325" t="s">
        <v>143</v>
      </c>
      <c r="G3991" s="325">
        <v>308</v>
      </c>
      <c r="H3991" s="325" t="s">
        <v>407</v>
      </c>
      <c r="I3991" s="325" t="s">
        <v>408</v>
      </c>
      <c r="J3991" s="325" t="str">
        <f t="shared" si="124"/>
        <v>CharEnfieldEthnicityRefused or not availableEthnicityRefused or not available</v>
      </c>
      <c r="K3991" s="325" t="s">
        <v>493</v>
      </c>
      <c r="L3991" s="325" t="s">
        <v>499</v>
      </c>
      <c r="M3991" s="325" t="str">
        <f t="shared" si="125"/>
        <v>EthnicityRefused or not available</v>
      </c>
      <c r="N3991" s="325" t="s">
        <v>460</v>
      </c>
      <c r="O3991" s="325" t="s">
        <v>460</v>
      </c>
      <c r="P3991" s="325">
        <v>6</v>
      </c>
      <c r="Q3991" s="325">
        <v>3.5</v>
      </c>
    </row>
    <row r="3992" spans="1:17" x14ac:dyDescent="0.25">
      <c r="A3992" s="325">
        <v>201718</v>
      </c>
      <c r="B3992" s="325" t="s">
        <v>144</v>
      </c>
      <c r="C3992" s="325" t="s">
        <v>123</v>
      </c>
      <c r="D3992" s="325" t="s">
        <v>38</v>
      </c>
      <c r="E3992" s="325" t="s">
        <v>142</v>
      </c>
      <c r="F3992" s="325" t="s">
        <v>143</v>
      </c>
      <c r="G3992" s="325">
        <v>203</v>
      </c>
      <c r="H3992" s="325" t="s">
        <v>409</v>
      </c>
      <c r="I3992" s="325" t="s">
        <v>410</v>
      </c>
      <c r="J3992" s="325" t="str">
        <f t="shared" si="124"/>
        <v>CharGreenwichEthnicityWhiteEthnicityWhite</v>
      </c>
      <c r="K3992" s="325" t="s">
        <v>493</v>
      </c>
      <c r="L3992" s="325" t="s">
        <v>494</v>
      </c>
      <c r="M3992" s="325" t="str">
        <f t="shared" si="125"/>
        <v>EthnicityWhite</v>
      </c>
      <c r="N3992" s="325" t="s">
        <v>460</v>
      </c>
      <c r="O3992" s="325" t="s">
        <v>460</v>
      </c>
      <c r="P3992" s="325">
        <v>125</v>
      </c>
      <c r="Q3992" s="325">
        <v>51.9</v>
      </c>
    </row>
    <row r="3993" spans="1:17" x14ac:dyDescent="0.25">
      <c r="A3993" s="325">
        <v>201718</v>
      </c>
      <c r="B3993" s="325" t="s">
        <v>144</v>
      </c>
      <c r="C3993" s="325" t="s">
        <v>123</v>
      </c>
      <c r="D3993" s="325" t="s">
        <v>38</v>
      </c>
      <c r="E3993" s="325" t="s">
        <v>142</v>
      </c>
      <c r="F3993" s="325" t="s">
        <v>143</v>
      </c>
      <c r="G3993" s="325">
        <v>203</v>
      </c>
      <c r="H3993" s="325" t="s">
        <v>409</v>
      </c>
      <c r="I3993" s="325" t="s">
        <v>410</v>
      </c>
      <c r="J3993" s="325" t="str">
        <f t="shared" si="124"/>
        <v>CharGreenwichEthnicityMixedEthnicityMixed</v>
      </c>
      <c r="K3993" s="325" t="s">
        <v>493</v>
      </c>
      <c r="L3993" s="325" t="s">
        <v>495</v>
      </c>
      <c r="M3993" s="325" t="str">
        <f t="shared" si="125"/>
        <v>EthnicityMixed</v>
      </c>
      <c r="N3993" s="325" t="s">
        <v>460</v>
      </c>
      <c r="O3993" s="325" t="s">
        <v>460</v>
      </c>
      <c r="P3993" s="325">
        <v>3</v>
      </c>
      <c r="Q3993" s="325">
        <v>1.2</v>
      </c>
    </row>
    <row r="3994" spans="1:17" x14ac:dyDescent="0.25">
      <c r="A3994" s="325">
        <v>201718</v>
      </c>
      <c r="B3994" s="325" t="s">
        <v>144</v>
      </c>
      <c r="C3994" s="325" t="s">
        <v>123</v>
      </c>
      <c r="D3994" s="325" t="s">
        <v>38</v>
      </c>
      <c r="E3994" s="325" t="s">
        <v>142</v>
      </c>
      <c r="F3994" s="325" t="s">
        <v>143</v>
      </c>
      <c r="G3994" s="325">
        <v>203</v>
      </c>
      <c r="H3994" s="325" t="s">
        <v>409</v>
      </c>
      <c r="I3994" s="325" t="s">
        <v>410</v>
      </c>
      <c r="J3994" s="325" t="str">
        <f t="shared" si="124"/>
        <v>CharGreenwichEthnicityAsian or Asian BritishEthnicityAsian or Asian British</v>
      </c>
      <c r="K3994" s="325" t="s">
        <v>493</v>
      </c>
      <c r="L3994" s="325" t="s">
        <v>496</v>
      </c>
      <c r="M3994" s="325" t="str">
        <f t="shared" si="125"/>
        <v>EthnicityAsian or Asian British</v>
      </c>
      <c r="N3994" s="325" t="s">
        <v>460</v>
      </c>
      <c r="O3994" s="325" t="s">
        <v>460</v>
      </c>
      <c r="P3994" s="325">
        <v>24</v>
      </c>
      <c r="Q3994" s="325">
        <v>10</v>
      </c>
    </row>
    <row r="3995" spans="1:17" x14ac:dyDescent="0.25">
      <c r="A3995" s="325">
        <v>201718</v>
      </c>
      <c r="B3995" s="325" t="s">
        <v>144</v>
      </c>
      <c r="C3995" s="325" t="s">
        <v>123</v>
      </c>
      <c r="D3995" s="325" t="s">
        <v>38</v>
      </c>
      <c r="E3995" s="325" t="s">
        <v>142</v>
      </c>
      <c r="F3995" s="325" t="s">
        <v>143</v>
      </c>
      <c r="G3995" s="325">
        <v>203</v>
      </c>
      <c r="H3995" s="325" t="s">
        <v>409</v>
      </c>
      <c r="I3995" s="325" t="s">
        <v>410</v>
      </c>
      <c r="J3995" s="325" t="str">
        <f t="shared" si="124"/>
        <v>CharGreenwichEthnicityBlack or Black BritishEthnicityBlack or Black British</v>
      </c>
      <c r="K3995" s="325" t="s">
        <v>493</v>
      </c>
      <c r="L3995" s="325" t="s">
        <v>497</v>
      </c>
      <c r="M3995" s="325" t="str">
        <f t="shared" si="125"/>
        <v>EthnicityBlack or Black British</v>
      </c>
      <c r="N3995" s="325" t="s">
        <v>460</v>
      </c>
      <c r="O3995" s="325" t="s">
        <v>460</v>
      </c>
      <c r="P3995" s="325">
        <v>79</v>
      </c>
      <c r="Q3995" s="325">
        <v>32.799999999999997</v>
      </c>
    </row>
    <row r="3996" spans="1:17" x14ac:dyDescent="0.25">
      <c r="A3996" s="325">
        <v>201718</v>
      </c>
      <c r="B3996" s="325" t="s">
        <v>144</v>
      </c>
      <c r="C3996" s="325" t="s">
        <v>123</v>
      </c>
      <c r="D3996" s="325" t="s">
        <v>38</v>
      </c>
      <c r="E3996" s="325" t="s">
        <v>142</v>
      </c>
      <c r="F3996" s="325" t="s">
        <v>143</v>
      </c>
      <c r="G3996" s="325">
        <v>203</v>
      </c>
      <c r="H3996" s="325" t="s">
        <v>409</v>
      </c>
      <c r="I3996" s="325" t="s">
        <v>410</v>
      </c>
      <c r="J3996" s="325" t="str">
        <f t="shared" si="124"/>
        <v>CharGreenwichEthnicityAny other ethnic groupEthnicityAny other ethnic group</v>
      </c>
      <c r="K3996" s="325" t="s">
        <v>493</v>
      </c>
      <c r="L3996" s="325" t="s">
        <v>498</v>
      </c>
      <c r="M3996" s="325" t="str">
        <f t="shared" si="125"/>
        <v>EthnicityAny other ethnic group</v>
      </c>
      <c r="N3996" s="325" t="s">
        <v>460</v>
      </c>
      <c r="O3996" s="325" t="s">
        <v>460</v>
      </c>
      <c r="P3996" s="325">
        <v>1</v>
      </c>
      <c r="Q3996" s="325">
        <v>0.4</v>
      </c>
    </row>
    <row r="3997" spans="1:17" x14ac:dyDescent="0.25">
      <c r="A3997" s="325">
        <v>201718</v>
      </c>
      <c r="B3997" s="325" t="s">
        <v>144</v>
      </c>
      <c r="C3997" s="325" t="s">
        <v>123</v>
      </c>
      <c r="D3997" s="325" t="s">
        <v>38</v>
      </c>
      <c r="E3997" s="325" t="s">
        <v>142</v>
      </c>
      <c r="F3997" s="325" t="s">
        <v>143</v>
      </c>
      <c r="G3997" s="325">
        <v>203</v>
      </c>
      <c r="H3997" s="325" t="s">
        <v>409</v>
      </c>
      <c r="I3997" s="325" t="s">
        <v>410</v>
      </c>
      <c r="J3997" s="325" t="str">
        <f t="shared" si="124"/>
        <v>CharGreenwichEthnicityRefused or not availableEthnicityRefused or not available</v>
      </c>
      <c r="K3997" s="325" t="s">
        <v>493</v>
      </c>
      <c r="L3997" s="325" t="s">
        <v>499</v>
      </c>
      <c r="M3997" s="325" t="str">
        <f t="shared" si="125"/>
        <v>EthnicityRefused or not available</v>
      </c>
      <c r="N3997" s="325" t="s">
        <v>460</v>
      </c>
      <c r="O3997" s="325" t="s">
        <v>460</v>
      </c>
      <c r="P3997" s="325">
        <v>9</v>
      </c>
      <c r="Q3997" s="325">
        <v>3.7</v>
      </c>
    </row>
    <row r="3998" spans="1:17" x14ac:dyDescent="0.25">
      <c r="A3998" s="325">
        <v>201718</v>
      </c>
      <c r="B3998" s="325" t="s">
        <v>144</v>
      </c>
      <c r="C3998" s="325" t="s">
        <v>123</v>
      </c>
      <c r="D3998" s="325" t="s">
        <v>38</v>
      </c>
      <c r="E3998" s="325" t="s">
        <v>142</v>
      </c>
      <c r="F3998" s="325" t="s">
        <v>143</v>
      </c>
      <c r="G3998" s="325">
        <v>310</v>
      </c>
      <c r="H3998" s="325" t="s">
        <v>411</v>
      </c>
      <c r="I3998" s="325" t="s">
        <v>412</v>
      </c>
      <c r="J3998" s="325" t="str">
        <f t="shared" si="124"/>
        <v>CharHarrowEthnicityWhiteEthnicityWhite</v>
      </c>
      <c r="K3998" s="325" t="s">
        <v>493</v>
      </c>
      <c r="L3998" s="325" t="s">
        <v>494</v>
      </c>
      <c r="M3998" s="325" t="str">
        <f t="shared" si="125"/>
        <v>EthnicityWhite</v>
      </c>
      <c r="N3998" s="325" t="s">
        <v>460</v>
      </c>
      <c r="O3998" s="325" t="s">
        <v>460</v>
      </c>
      <c r="P3998" s="325">
        <v>57</v>
      </c>
      <c r="Q3998" s="325">
        <v>41.9</v>
      </c>
    </row>
    <row r="3999" spans="1:17" x14ac:dyDescent="0.25">
      <c r="A3999" s="325">
        <v>201718</v>
      </c>
      <c r="B3999" s="325" t="s">
        <v>144</v>
      </c>
      <c r="C3999" s="325" t="s">
        <v>123</v>
      </c>
      <c r="D3999" s="325" t="s">
        <v>38</v>
      </c>
      <c r="E3999" s="325" t="s">
        <v>142</v>
      </c>
      <c r="F3999" s="325" t="s">
        <v>143</v>
      </c>
      <c r="G3999" s="325">
        <v>310</v>
      </c>
      <c r="H3999" s="325" t="s">
        <v>411</v>
      </c>
      <c r="I3999" s="325" t="s">
        <v>412</v>
      </c>
      <c r="J3999" s="325" t="str">
        <f t="shared" si="124"/>
        <v>CharHarrowEthnicityMixedEthnicityMixed</v>
      </c>
      <c r="K3999" s="325" t="s">
        <v>493</v>
      </c>
      <c r="L3999" s="325" t="s">
        <v>495</v>
      </c>
      <c r="M3999" s="325" t="str">
        <f t="shared" si="125"/>
        <v>EthnicityMixed</v>
      </c>
      <c r="N3999" s="325" t="s">
        <v>460</v>
      </c>
      <c r="O3999" s="325" t="s">
        <v>460</v>
      </c>
      <c r="P3999" s="325">
        <v>5</v>
      </c>
      <c r="Q3999" s="325">
        <v>3.7</v>
      </c>
    </row>
    <row r="4000" spans="1:17" x14ac:dyDescent="0.25">
      <c r="A4000" s="325">
        <v>201718</v>
      </c>
      <c r="B4000" s="325" t="s">
        <v>144</v>
      </c>
      <c r="C4000" s="325" t="s">
        <v>123</v>
      </c>
      <c r="D4000" s="325" t="s">
        <v>38</v>
      </c>
      <c r="E4000" s="325" t="s">
        <v>142</v>
      </c>
      <c r="F4000" s="325" t="s">
        <v>143</v>
      </c>
      <c r="G4000" s="325">
        <v>310</v>
      </c>
      <c r="H4000" s="325" t="s">
        <v>411</v>
      </c>
      <c r="I4000" s="325" t="s">
        <v>412</v>
      </c>
      <c r="J4000" s="325" t="str">
        <f t="shared" si="124"/>
        <v>CharHarrowEthnicityAsian or Asian BritishEthnicityAsian or Asian British</v>
      </c>
      <c r="K4000" s="325" t="s">
        <v>493</v>
      </c>
      <c r="L4000" s="325" t="s">
        <v>496</v>
      </c>
      <c r="M4000" s="325" t="str">
        <f t="shared" si="125"/>
        <v>EthnicityAsian or Asian British</v>
      </c>
      <c r="N4000" s="325" t="s">
        <v>460</v>
      </c>
      <c r="O4000" s="325" t="s">
        <v>460</v>
      </c>
      <c r="P4000" s="325">
        <v>40</v>
      </c>
      <c r="Q4000" s="325">
        <v>29.4</v>
      </c>
    </row>
    <row r="4001" spans="1:17" x14ac:dyDescent="0.25">
      <c r="A4001" s="325">
        <v>201718</v>
      </c>
      <c r="B4001" s="325" t="s">
        <v>144</v>
      </c>
      <c r="C4001" s="325" t="s">
        <v>123</v>
      </c>
      <c r="D4001" s="325" t="s">
        <v>38</v>
      </c>
      <c r="E4001" s="325" t="s">
        <v>142</v>
      </c>
      <c r="F4001" s="325" t="s">
        <v>143</v>
      </c>
      <c r="G4001" s="325">
        <v>310</v>
      </c>
      <c r="H4001" s="325" t="s">
        <v>411</v>
      </c>
      <c r="I4001" s="325" t="s">
        <v>412</v>
      </c>
      <c r="J4001" s="325" t="str">
        <f t="shared" si="124"/>
        <v>CharHarrowEthnicityBlack or Black BritishEthnicityBlack or Black British</v>
      </c>
      <c r="K4001" s="325" t="s">
        <v>493</v>
      </c>
      <c r="L4001" s="325" t="s">
        <v>497</v>
      </c>
      <c r="M4001" s="325" t="str">
        <f t="shared" si="125"/>
        <v>EthnicityBlack or Black British</v>
      </c>
      <c r="N4001" s="325" t="s">
        <v>460</v>
      </c>
      <c r="O4001" s="325" t="s">
        <v>460</v>
      </c>
      <c r="P4001" s="325">
        <v>21</v>
      </c>
      <c r="Q4001" s="325">
        <v>15.4</v>
      </c>
    </row>
    <row r="4002" spans="1:17" x14ac:dyDescent="0.25">
      <c r="A4002" s="325">
        <v>201718</v>
      </c>
      <c r="B4002" s="325" t="s">
        <v>144</v>
      </c>
      <c r="C4002" s="325" t="s">
        <v>123</v>
      </c>
      <c r="D4002" s="325" t="s">
        <v>38</v>
      </c>
      <c r="E4002" s="325" t="s">
        <v>142</v>
      </c>
      <c r="F4002" s="325" t="s">
        <v>143</v>
      </c>
      <c r="G4002" s="325">
        <v>310</v>
      </c>
      <c r="H4002" s="325" t="s">
        <v>411</v>
      </c>
      <c r="I4002" s="325" t="s">
        <v>412</v>
      </c>
      <c r="J4002" s="325" t="str">
        <f t="shared" si="124"/>
        <v>CharHarrowEthnicityAny other ethnic groupEthnicityAny other ethnic group</v>
      </c>
      <c r="K4002" s="325" t="s">
        <v>493</v>
      </c>
      <c r="L4002" s="325" t="s">
        <v>498</v>
      </c>
      <c r="M4002" s="325" t="str">
        <f t="shared" si="125"/>
        <v>EthnicityAny other ethnic group</v>
      </c>
      <c r="N4002" s="325" t="s">
        <v>460</v>
      </c>
      <c r="O4002" s="325" t="s">
        <v>460</v>
      </c>
      <c r="P4002" s="325">
        <v>4</v>
      </c>
      <c r="Q4002" s="325">
        <v>2.9</v>
      </c>
    </row>
    <row r="4003" spans="1:17" x14ac:dyDescent="0.25">
      <c r="A4003" s="325">
        <v>201718</v>
      </c>
      <c r="B4003" s="325" t="s">
        <v>144</v>
      </c>
      <c r="C4003" s="325" t="s">
        <v>123</v>
      </c>
      <c r="D4003" s="325" t="s">
        <v>38</v>
      </c>
      <c r="E4003" s="325" t="s">
        <v>142</v>
      </c>
      <c r="F4003" s="325" t="s">
        <v>143</v>
      </c>
      <c r="G4003" s="325">
        <v>310</v>
      </c>
      <c r="H4003" s="325" t="s">
        <v>411</v>
      </c>
      <c r="I4003" s="325" t="s">
        <v>412</v>
      </c>
      <c r="J4003" s="325" t="str">
        <f t="shared" si="124"/>
        <v>CharHarrowEthnicityRefused or not availableEthnicityRefused or not available</v>
      </c>
      <c r="K4003" s="325" t="s">
        <v>493</v>
      </c>
      <c r="L4003" s="325" t="s">
        <v>499</v>
      </c>
      <c r="M4003" s="325" t="str">
        <f t="shared" si="125"/>
        <v>EthnicityRefused or not available</v>
      </c>
      <c r="N4003" s="325" t="s">
        <v>460</v>
      </c>
      <c r="O4003" s="325" t="s">
        <v>460</v>
      </c>
      <c r="P4003" s="325">
        <v>9</v>
      </c>
      <c r="Q4003" s="325">
        <v>6.6</v>
      </c>
    </row>
    <row r="4004" spans="1:17" x14ac:dyDescent="0.25">
      <c r="A4004" s="325">
        <v>201718</v>
      </c>
      <c r="B4004" s="325" t="s">
        <v>144</v>
      </c>
      <c r="C4004" s="325" t="s">
        <v>123</v>
      </c>
      <c r="D4004" s="325" t="s">
        <v>38</v>
      </c>
      <c r="E4004" s="325" t="s">
        <v>142</v>
      </c>
      <c r="F4004" s="325" t="s">
        <v>143</v>
      </c>
      <c r="G4004" s="325">
        <v>311</v>
      </c>
      <c r="H4004" s="325" t="s">
        <v>413</v>
      </c>
      <c r="I4004" s="325" t="s">
        <v>414</v>
      </c>
      <c r="J4004" s="325" t="str">
        <f t="shared" si="124"/>
        <v>CharHaveringEthnicityWhiteEthnicityWhite</v>
      </c>
      <c r="K4004" s="325" t="s">
        <v>493</v>
      </c>
      <c r="L4004" s="325" t="s">
        <v>494</v>
      </c>
      <c r="M4004" s="325" t="str">
        <f t="shared" si="125"/>
        <v>EthnicityWhite</v>
      </c>
      <c r="N4004" s="325" t="s">
        <v>460</v>
      </c>
      <c r="O4004" s="325" t="s">
        <v>460</v>
      </c>
      <c r="P4004" s="325">
        <v>26</v>
      </c>
      <c r="Q4004" s="325">
        <v>24.3</v>
      </c>
    </row>
    <row r="4005" spans="1:17" x14ac:dyDescent="0.25">
      <c r="A4005" s="325">
        <v>201718</v>
      </c>
      <c r="B4005" s="325" t="s">
        <v>144</v>
      </c>
      <c r="C4005" s="325" t="s">
        <v>123</v>
      </c>
      <c r="D4005" s="325" t="s">
        <v>38</v>
      </c>
      <c r="E4005" s="325" t="s">
        <v>142</v>
      </c>
      <c r="F4005" s="325" t="s">
        <v>143</v>
      </c>
      <c r="G4005" s="325">
        <v>311</v>
      </c>
      <c r="H4005" s="325" t="s">
        <v>413</v>
      </c>
      <c r="I4005" s="325" t="s">
        <v>414</v>
      </c>
      <c r="J4005" s="325" t="str">
        <f t="shared" si="124"/>
        <v>CharHaveringEthnicityMixedEthnicityMixed</v>
      </c>
      <c r="K4005" s="325" t="s">
        <v>493</v>
      </c>
      <c r="L4005" s="325" t="s">
        <v>495</v>
      </c>
      <c r="M4005" s="325" t="str">
        <f t="shared" si="125"/>
        <v>EthnicityMixed</v>
      </c>
      <c r="N4005" s="325" t="s">
        <v>460</v>
      </c>
      <c r="O4005" s="325" t="s">
        <v>460</v>
      </c>
      <c r="P4005" s="325">
        <v>0</v>
      </c>
      <c r="Q4005" s="325">
        <v>0</v>
      </c>
    </row>
    <row r="4006" spans="1:17" x14ac:dyDescent="0.25">
      <c r="A4006" s="325">
        <v>201718</v>
      </c>
      <c r="B4006" s="325" t="s">
        <v>144</v>
      </c>
      <c r="C4006" s="325" t="s">
        <v>123</v>
      </c>
      <c r="D4006" s="325" t="s">
        <v>38</v>
      </c>
      <c r="E4006" s="325" t="s">
        <v>142</v>
      </c>
      <c r="F4006" s="325" t="s">
        <v>143</v>
      </c>
      <c r="G4006" s="325">
        <v>311</v>
      </c>
      <c r="H4006" s="325" t="s">
        <v>413</v>
      </c>
      <c r="I4006" s="325" t="s">
        <v>414</v>
      </c>
      <c r="J4006" s="325" t="str">
        <f t="shared" si="124"/>
        <v>CharHaveringEthnicityAsian or Asian BritishEthnicityAsian or Asian British</v>
      </c>
      <c r="K4006" s="325" t="s">
        <v>493</v>
      </c>
      <c r="L4006" s="325" t="s">
        <v>496</v>
      </c>
      <c r="M4006" s="325" t="str">
        <f t="shared" si="125"/>
        <v>EthnicityAsian or Asian British</v>
      </c>
      <c r="N4006" s="325" t="s">
        <v>460</v>
      </c>
      <c r="O4006" s="325" t="s">
        <v>460</v>
      </c>
      <c r="P4006" s="325">
        <v>2</v>
      </c>
      <c r="Q4006" s="325">
        <v>1.9</v>
      </c>
    </row>
    <row r="4007" spans="1:17" x14ac:dyDescent="0.25">
      <c r="A4007" s="325">
        <v>201718</v>
      </c>
      <c r="B4007" s="325" t="s">
        <v>144</v>
      </c>
      <c r="C4007" s="325" t="s">
        <v>123</v>
      </c>
      <c r="D4007" s="325" t="s">
        <v>38</v>
      </c>
      <c r="E4007" s="325" t="s">
        <v>142</v>
      </c>
      <c r="F4007" s="325" t="s">
        <v>143</v>
      </c>
      <c r="G4007" s="325">
        <v>311</v>
      </c>
      <c r="H4007" s="325" t="s">
        <v>413</v>
      </c>
      <c r="I4007" s="325" t="s">
        <v>414</v>
      </c>
      <c r="J4007" s="325" t="str">
        <f t="shared" si="124"/>
        <v>CharHaveringEthnicityBlack or Black BritishEthnicityBlack or Black British</v>
      </c>
      <c r="K4007" s="325" t="s">
        <v>493</v>
      </c>
      <c r="L4007" s="325" t="s">
        <v>497</v>
      </c>
      <c r="M4007" s="325" t="str">
        <f t="shared" si="125"/>
        <v>EthnicityBlack or Black British</v>
      </c>
      <c r="N4007" s="325" t="s">
        <v>460</v>
      </c>
      <c r="O4007" s="325" t="s">
        <v>460</v>
      </c>
      <c r="P4007" s="325">
        <v>9</v>
      </c>
      <c r="Q4007" s="325">
        <v>8.4</v>
      </c>
    </row>
    <row r="4008" spans="1:17" x14ac:dyDescent="0.25">
      <c r="A4008" s="325">
        <v>201718</v>
      </c>
      <c r="B4008" s="325" t="s">
        <v>144</v>
      </c>
      <c r="C4008" s="325" t="s">
        <v>123</v>
      </c>
      <c r="D4008" s="325" t="s">
        <v>38</v>
      </c>
      <c r="E4008" s="325" t="s">
        <v>142</v>
      </c>
      <c r="F4008" s="325" t="s">
        <v>143</v>
      </c>
      <c r="G4008" s="325">
        <v>311</v>
      </c>
      <c r="H4008" s="325" t="s">
        <v>413</v>
      </c>
      <c r="I4008" s="325" t="s">
        <v>414</v>
      </c>
      <c r="J4008" s="325" t="str">
        <f t="shared" si="124"/>
        <v>CharHaveringEthnicityAny other ethnic groupEthnicityAny other ethnic group</v>
      </c>
      <c r="K4008" s="325" t="s">
        <v>493</v>
      </c>
      <c r="L4008" s="325" t="s">
        <v>498</v>
      </c>
      <c r="M4008" s="325" t="str">
        <f t="shared" si="125"/>
        <v>EthnicityAny other ethnic group</v>
      </c>
      <c r="N4008" s="325" t="s">
        <v>460</v>
      </c>
      <c r="O4008" s="325" t="s">
        <v>460</v>
      </c>
      <c r="P4008" s="325">
        <v>0</v>
      </c>
      <c r="Q4008" s="325">
        <v>0</v>
      </c>
    </row>
    <row r="4009" spans="1:17" x14ac:dyDescent="0.25">
      <c r="A4009" s="325">
        <v>201718</v>
      </c>
      <c r="B4009" s="325" t="s">
        <v>144</v>
      </c>
      <c r="C4009" s="325" t="s">
        <v>123</v>
      </c>
      <c r="D4009" s="325" t="s">
        <v>38</v>
      </c>
      <c r="E4009" s="325" t="s">
        <v>142</v>
      </c>
      <c r="F4009" s="325" t="s">
        <v>143</v>
      </c>
      <c r="G4009" s="325">
        <v>311</v>
      </c>
      <c r="H4009" s="325" t="s">
        <v>413</v>
      </c>
      <c r="I4009" s="325" t="s">
        <v>414</v>
      </c>
      <c r="J4009" s="325" t="str">
        <f t="shared" si="124"/>
        <v>CharHaveringEthnicityRefused or not availableEthnicityRefused or not available</v>
      </c>
      <c r="K4009" s="325" t="s">
        <v>493</v>
      </c>
      <c r="L4009" s="325" t="s">
        <v>499</v>
      </c>
      <c r="M4009" s="325" t="str">
        <f t="shared" si="125"/>
        <v>EthnicityRefused or not available</v>
      </c>
      <c r="N4009" s="325" t="s">
        <v>460</v>
      </c>
      <c r="O4009" s="325" t="s">
        <v>460</v>
      </c>
      <c r="P4009" s="325">
        <v>70</v>
      </c>
      <c r="Q4009" s="325">
        <v>65.400000000000006</v>
      </c>
    </row>
    <row r="4010" spans="1:17" x14ac:dyDescent="0.25">
      <c r="A4010" s="325">
        <v>201718</v>
      </c>
      <c r="B4010" s="325" t="s">
        <v>144</v>
      </c>
      <c r="C4010" s="325" t="s">
        <v>123</v>
      </c>
      <c r="D4010" s="325" t="s">
        <v>38</v>
      </c>
      <c r="E4010" s="325" t="s">
        <v>142</v>
      </c>
      <c r="F4010" s="325" t="s">
        <v>143</v>
      </c>
      <c r="G4010" s="325">
        <v>312</v>
      </c>
      <c r="H4010" s="325" t="s">
        <v>415</v>
      </c>
      <c r="I4010" s="325" t="s">
        <v>416</v>
      </c>
      <c r="J4010" s="325" t="str">
        <f t="shared" si="124"/>
        <v>CharHillingdonEthnicityWhiteEthnicityWhite</v>
      </c>
      <c r="K4010" s="325" t="s">
        <v>493</v>
      </c>
      <c r="L4010" s="325" t="s">
        <v>494</v>
      </c>
      <c r="M4010" s="325" t="str">
        <f t="shared" si="125"/>
        <v>EthnicityWhite</v>
      </c>
      <c r="N4010" s="325" t="s">
        <v>460</v>
      </c>
      <c r="O4010" s="325" t="s">
        <v>460</v>
      </c>
      <c r="P4010" s="325">
        <v>39</v>
      </c>
      <c r="Q4010" s="325">
        <v>30.7</v>
      </c>
    </row>
    <row r="4011" spans="1:17" x14ac:dyDescent="0.25">
      <c r="A4011" s="325">
        <v>201718</v>
      </c>
      <c r="B4011" s="325" t="s">
        <v>144</v>
      </c>
      <c r="C4011" s="325" t="s">
        <v>123</v>
      </c>
      <c r="D4011" s="325" t="s">
        <v>38</v>
      </c>
      <c r="E4011" s="325" t="s">
        <v>142</v>
      </c>
      <c r="F4011" s="325" t="s">
        <v>143</v>
      </c>
      <c r="G4011" s="325">
        <v>312</v>
      </c>
      <c r="H4011" s="325" t="s">
        <v>415</v>
      </c>
      <c r="I4011" s="325" t="s">
        <v>416</v>
      </c>
      <c r="J4011" s="325" t="str">
        <f t="shared" si="124"/>
        <v>CharHillingdonEthnicityMixedEthnicityMixed</v>
      </c>
      <c r="K4011" s="325" t="s">
        <v>493</v>
      </c>
      <c r="L4011" s="325" t="s">
        <v>495</v>
      </c>
      <c r="M4011" s="325" t="str">
        <f t="shared" si="125"/>
        <v>EthnicityMixed</v>
      </c>
      <c r="N4011" s="325" t="s">
        <v>460</v>
      </c>
      <c r="O4011" s="325" t="s">
        <v>460</v>
      </c>
      <c r="P4011" s="325">
        <v>5</v>
      </c>
      <c r="Q4011" s="325">
        <v>3.9</v>
      </c>
    </row>
    <row r="4012" spans="1:17" x14ac:dyDescent="0.25">
      <c r="A4012" s="325">
        <v>201718</v>
      </c>
      <c r="B4012" s="325" t="s">
        <v>144</v>
      </c>
      <c r="C4012" s="325" t="s">
        <v>123</v>
      </c>
      <c r="D4012" s="325" t="s">
        <v>38</v>
      </c>
      <c r="E4012" s="325" t="s">
        <v>142</v>
      </c>
      <c r="F4012" s="325" t="s">
        <v>143</v>
      </c>
      <c r="G4012" s="325">
        <v>312</v>
      </c>
      <c r="H4012" s="325" t="s">
        <v>415</v>
      </c>
      <c r="I4012" s="325" t="s">
        <v>416</v>
      </c>
      <c r="J4012" s="325" t="str">
        <f t="shared" si="124"/>
        <v>CharHillingdonEthnicityAsian or Asian BritishEthnicityAsian or Asian British</v>
      </c>
      <c r="K4012" s="325" t="s">
        <v>493</v>
      </c>
      <c r="L4012" s="325" t="s">
        <v>496</v>
      </c>
      <c r="M4012" s="325" t="str">
        <f t="shared" si="125"/>
        <v>EthnicityAsian or Asian British</v>
      </c>
      <c r="N4012" s="325" t="s">
        <v>460</v>
      </c>
      <c r="O4012" s="325" t="s">
        <v>460</v>
      </c>
      <c r="P4012" s="325">
        <v>17</v>
      </c>
      <c r="Q4012" s="325">
        <v>13.4</v>
      </c>
    </row>
    <row r="4013" spans="1:17" x14ac:dyDescent="0.25">
      <c r="A4013" s="325">
        <v>201718</v>
      </c>
      <c r="B4013" s="325" t="s">
        <v>144</v>
      </c>
      <c r="C4013" s="325" t="s">
        <v>123</v>
      </c>
      <c r="D4013" s="325" t="s">
        <v>38</v>
      </c>
      <c r="E4013" s="325" t="s">
        <v>142</v>
      </c>
      <c r="F4013" s="325" t="s">
        <v>143</v>
      </c>
      <c r="G4013" s="325">
        <v>312</v>
      </c>
      <c r="H4013" s="325" t="s">
        <v>415</v>
      </c>
      <c r="I4013" s="325" t="s">
        <v>416</v>
      </c>
      <c r="J4013" s="325" t="str">
        <f t="shared" si="124"/>
        <v>CharHillingdonEthnicityBlack or Black BritishEthnicityBlack or Black British</v>
      </c>
      <c r="K4013" s="325" t="s">
        <v>493</v>
      </c>
      <c r="L4013" s="325" t="s">
        <v>497</v>
      </c>
      <c r="M4013" s="325" t="str">
        <f t="shared" si="125"/>
        <v>EthnicityBlack or Black British</v>
      </c>
      <c r="N4013" s="325" t="s">
        <v>460</v>
      </c>
      <c r="O4013" s="325" t="s">
        <v>460</v>
      </c>
      <c r="P4013" s="325">
        <v>22</v>
      </c>
      <c r="Q4013" s="325">
        <v>17.3</v>
      </c>
    </row>
    <row r="4014" spans="1:17" x14ac:dyDescent="0.25">
      <c r="A4014" s="325">
        <v>201718</v>
      </c>
      <c r="B4014" s="325" t="s">
        <v>144</v>
      </c>
      <c r="C4014" s="325" t="s">
        <v>123</v>
      </c>
      <c r="D4014" s="325" t="s">
        <v>38</v>
      </c>
      <c r="E4014" s="325" t="s">
        <v>142</v>
      </c>
      <c r="F4014" s="325" t="s">
        <v>143</v>
      </c>
      <c r="G4014" s="325">
        <v>312</v>
      </c>
      <c r="H4014" s="325" t="s">
        <v>415</v>
      </c>
      <c r="I4014" s="325" t="s">
        <v>416</v>
      </c>
      <c r="J4014" s="325" t="str">
        <f t="shared" si="124"/>
        <v>CharHillingdonEthnicityAny other ethnic groupEthnicityAny other ethnic group</v>
      </c>
      <c r="K4014" s="325" t="s">
        <v>493</v>
      </c>
      <c r="L4014" s="325" t="s">
        <v>498</v>
      </c>
      <c r="M4014" s="325" t="str">
        <f t="shared" si="125"/>
        <v>EthnicityAny other ethnic group</v>
      </c>
      <c r="N4014" s="325" t="s">
        <v>460</v>
      </c>
      <c r="O4014" s="325" t="s">
        <v>460</v>
      </c>
      <c r="P4014" s="325">
        <v>0</v>
      </c>
      <c r="Q4014" s="325">
        <v>0</v>
      </c>
    </row>
    <row r="4015" spans="1:17" x14ac:dyDescent="0.25">
      <c r="A4015" s="325">
        <v>201718</v>
      </c>
      <c r="B4015" s="325" t="s">
        <v>144</v>
      </c>
      <c r="C4015" s="325" t="s">
        <v>123</v>
      </c>
      <c r="D4015" s="325" t="s">
        <v>38</v>
      </c>
      <c r="E4015" s="325" t="s">
        <v>142</v>
      </c>
      <c r="F4015" s="325" t="s">
        <v>143</v>
      </c>
      <c r="G4015" s="325">
        <v>312</v>
      </c>
      <c r="H4015" s="325" t="s">
        <v>415</v>
      </c>
      <c r="I4015" s="325" t="s">
        <v>416</v>
      </c>
      <c r="J4015" s="325" t="str">
        <f t="shared" si="124"/>
        <v>CharHillingdonEthnicityRefused or not availableEthnicityRefused or not available</v>
      </c>
      <c r="K4015" s="325" t="s">
        <v>493</v>
      </c>
      <c r="L4015" s="325" t="s">
        <v>499</v>
      </c>
      <c r="M4015" s="325" t="str">
        <f t="shared" si="125"/>
        <v>EthnicityRefused or not available</v>
      </c>
      <c r="N4015" s="325" t="s">
        <v>460</v>
      </c>
      <c r="O4015" s="325" t="s">
        <v>460</v>
      </c>
      <c r="P4015" s="325">
        <v>44</v>
      </c>
      <c r="Q4015" s="325">
        <v>34.6</v>
      </c>
    </row>
    <row r="4016" spans="1:17" x14ac:dyDescent="0.25">
      <c r="A4016" s="325">
        <v>201718</v>
      </c>
      <c r="B4016" s="325" t="s">
        <v>144</v>
      </c>
      <c r="C4016" s="325" t="s">
        <v>123</v>
      </c>
      <c r="D4016" s="325" t="s">
        <v>38</v>
      </c>
      <c r="E4016" s="325" t="s">
        <v>142</v>
      </c>
      <c r="F4016" s="325" t="s">
        <v>143</v>
      </c>
      <c r="G4016" s="325">
        <v>313</v>
      </c>
      <c r="H4016" s="325" t="s">
        <v>417</v>
      </c>
      <c r="I4016" s="325" t="s">
        <v>418</v>
      </c>
      <c r="J4016" s="325" t="str">
        <f t="shared" si="124"/>
        <v>CharHounslowEthnicityWhiteEthnicityWhite</v>
      </c>
      <c r="K4016" s="325" t="s">
        <v>493</v>
      </c>
      <c r="L4016" s="325" t="s">
        <v>494</v>
      </c>
      <c r="M4016" s="325" t="str">
        <f t="shared" si="125"/>
        <v>EthnicityWhite</v>
      </c>
      <c r="N4016" s="325" t="s">
        <v>460</v>
      </c>
      <c r="O4016" s="325" t="s">
        <v>460</v>
      </c>
      <c r="P4016" s="325">
        <v>64</v>
      </c>
      <c r="Q4016" s="325">
        <v>38.799999999999997</v>
      </c>
    </row>
    <row r="4017" spans="1:17" x14ac:dyDescent="0.25">
      <c r="A4017" s="325">
        <v>201718</v>
      </c>
      <c r="B4017" s="325" t="s">
        <v>144</v>
      </c>
      <c r="C4017" s="325" t="s">
        <v>123</v>
      </c>
      <c r="D4017" s="325" t="s">
        <v>38</v>
      </c>
      <c r="E4017" s="325" t="s">
        <v>142</v>
      </c>
      <c r="F4017" s="325" t="s">
        <v>143</v>
      </c>
      <c r="G4017" s="325">
        <v>313</v>
      </c>
      <c r="H4017" s="325" t="s">
        <v>417</v>
      </c>
      <c r="I4017" s="325" t="s">
        <v>418</v>
      </c>
      <c r="J4017" s="325" t="str">
        <f t="shared" si="124"/>
        <v>CharHounslowEthnicityMixedEthnicityMixed</v>
      </c>
      <c r="K4017" s="325" t="s">
        <v>493</v>
      </c>
      <c r="L4017" s="325" t="s">
        <v>495</v>
      </c>
      <c r="M4017" s="325" t="str">
        <f t="shared" si="125"/>
        <v>EthnicityMixed</v>
      </c>
      <c r="N4017" s="325" t="s">
        <v>460</v>
      </c>
      <c r="O4017" s="325" t="s">
        <v>460</v>
      </c>
      <c r="P4017" s="325">
        <v>11</v>
      </c>
      <c r="Q4017" s="325">
        <v>6.7</v>
      </c>
    </row>
    <row r="4018" spans="1:17" x14ac:dyDescent="0.25">
      <c r="A4018" s="325">
        <v>201718</v>
      </c>
      <c r="B4018" s="325" t="s">
        <v>144</v>
      </c>
      <c r="C4018" s="325" t="s">
        <v>123</v>
      </c>
      <c r="D4018" s="325" t="s">
        <v>38</v>
      </c>
      <c r="E4018" s="325" t="s">
        <v>142</v>
      </c>
      <c r="F4018" s="325" t="s">
        <v>143</v>
      </c>
      <c r="G4018" s="325">
        <v>313</v>
      </c>
      <c r="H4018" s="325" t="s">
        <v>417</v>
      </c>
      <c r="I4018" s="325" t="s">
        <v>418</v>
      </c>
      <c r="J4018" s="325" t="str">
        <f t="shared" si="124"/>
        <v>CharHounslowEthnicityAsian or Asian BritishEthnicityAsian or Asian British</v>
      </c>
      <c r="K4018" s="325" t="s">
        <v>493</v>
      </c>
      <c r="L4018" s="325" t="s">
        <v>496</v>
      </c>
      <c r="M4018" s="325" t="str">
        <f t="shared" si="125"/>
        <v>EthnicityAsian or Asian British</v>
      </c>
      <c r="N4018" s="325" t="s">
        <v>460</v>
      </c>
      <c r="O4018" s="325" t="s">
        <v>460</v>
      </c>
      <c r="P4018" s="325">
        <v>13</v>
      </c>
      <c r="Q4018" s="325">
        <v>7.9</v>
      </c>
    </row>
    <row r="4019" spans="1:17" x14ac:dyDescent="0.25">
      <c r="A4019" s="325">
        <v>201718</v>
      </c>
      <c r="B4019" s="325" t="s">
        <v>144</v>
      </c>
      <c r="C4019" s="325" t="s">
        <v>123</v>
      </c>
      <c r="D4019" s="325" t="s">
        <v>38</v>
      </c>
      <c r="E4019" s="325" t="s">
        <v>142</v>
      </c>
      <c r="F4019" s="325" t="s">
        <v>143</v>
      </c>
      <c r="G4019" s="325">
        <v>313</v>
      </c>
      <c r="H4019" s="325" t="s">
        <v>417</v>
      </c>
      <c r="I4019" s="325" t="s">
        <v>418</v>
      </c>
      <c r="J4019" s="325" t="str">
        <f t="shared" si="124"/>
        <v>CharHounslowEthnicityBlack or Black BritishEthnicityBlack or Black British</v>
      </c>
      <c r="K4019" s="325" t="s">
        <v>493</v>
      </c>
      <c r="L4019" s="325" t="s">
        <v>497</v>
      </c>
      <c r="M4019" s="325" t="str">
        <f t="shared" si="125"/>
        <v>EthnicityBlack or Black British</v>
      </c>
      <c r="N4019" s="325" t="s">
        <v>460</v>
      </c>
      <c r="O4019" s="325" t="s">
        <v>460</v>
      </c>
      <c r="P4019" s="325">
        <v>32</v>
      </c>
      <c r="Q4019" s="325">
        <v>19.399999999999999</v>
      </c>
    </row>
    <row r="4020" spans="1:17" x14ac:dyDescent="0.25">
      <c r="A4020" s="325">
        <v>201718</v>
      </c>
      <c r="B4020" s="325" t="s">
        <v>144</v>
      </c>
      <c r="C4020" s="325" t="s">
        <v>123</v>
      </c>
      <c r="D4020" s="325" t="s">
        <v>38</v>
      </c>
      <c r="E4020" s="325" t="s">
        <v>142</v>
      </c>
      <c r="F4020" s="325" t="s">
        <v>143</v>
      </c>
      <c r="G4020" s="325">
        <v>313</v>
      </c>
      <c r="H4020" s="325" t="s">
        <v>417</v>
      </c>
      <c r="I4020" s="325" t="s">
        <v>418</v>
      </c>
      <c r="J4020" s="325" t="str">
        <f t="shared" si="124"/>
        <v>CharHounslowEthnicityAny other ethnic groupEthnicityAny other ethnic group</v>
      </c>
      <c r="K4020" s="325" t="s">
        <v>493</v>
      </c>
      <c r="L4020" s="325" t="s">
        <v>498</v>
      </c>
      <c r="M4020" s="325" t="str">
        <f t="shared" si="125"/>
        <v>EthnicityAny other ethnic group</v>
      </c>
      <c r="N4020" s="325" t="s">
        <v>460</v>
      </c>
      <c r="O4020" s="325" t="s">
        <v>460</v>
      </c>
      <c r="P4020" s="325">
        <v>2</v>
      </c>
      <c r="Q4020" s="325">
        <v>1.2</v>
      </c>
    </row>
    <row r="4021" spans="1:17" x14ac:dyDescent="0.25">
      <c r="A4021" s="325">
        <v>201718</v>
      </c>
      <c r="B4021" s="325" t="s">
        <v>144</v>
      </c>
      <c r="C4021" s="325" t="s">
        <v>123</v>
      </c>
      <c r="D4021" s="325" t="s">
        <v>38</v>
      </c>
      <c r="E4021" s="325" t="s">
        <v>142</v>
      </c>
      <c r="F4021" s="325" t="s">
        <v>143</v>
      </c>
      <c r="G4021" s="325">
        <v>313</v>
      </c>
      <c r="H4021" s="325" t="s">
        <v>417</v>
      </c>
      <c r="I4021" s="325" t="s">
        <v>418</v>
      </c>
      <c r="J4021" s="325" t="str">
        <f t="shared" si="124"/>
        <v>CharHounslowEthnicityRefused or not availableEthnicityRefused or not available</v>
      </c>
      <c r="K4021" s="325" t="s">
        <v>493</v>
      </c>
      <c r="L4021" s="325" t="s">
        <v>499</v>
      </c>
      <c r="M4021" s="325" t="str">
        <f t="shared" si="125"/>
        <v>EthnicityRefused or not available</v>
      </c>
      <c r="N4021" s="325" t="s">
        <v>460</v>
      </c>
      <c r="O4021" s="325" t="s">
        <v>460</v>
      </c>
      <c r="P4021" s="325">
        <v>43</v>
      </c>
      <c r="Q4021" s="325">
        <v>26.1</v>
      </c>
    </row>
    <row r="4022" spans="1:17" x14ac:dyDescent="0.25">
      <c r="A4022" s="325">
        <v>201718</v>
      </c>
      <c r="B4022" s="325" t="s">
        <v>144</v>
      </c>
      <c r="C4022" s="325" t="s">
        <v>123</v>
      </c>
      <c r="D4022" s="325" t="s">
        <v>38</v>
      </c>
      <c r="E4022" s="325" t="s">
        <v>142</v>
      </c>
      <c r="F4022" s="325" t="s">
        <v>143</v>
      </c>
      <c r="G4022" s="325">
        <v>314</v>
      </c>
      <c r="H4022" s="325" t="s">
        <v>419</v>
      </c>
      <c r="I4022" s="325" t="s">
        <v>420</v>
      </c>
      <c r="J4022" s="325" t="str">
        <f t="shared" si="124"/>
        <v>CharKingston upon ThamesEthnicityWhiteEthnicityWhite</v>
      </c>
      <c r="K4022" s="325" t="s">
        <v>493</v>
      </c>
      <c r="L4022" s="325" t="s">
        <v>494</v>
      </c>
      <c r="M4022" s="325" t="str">
        <f t="shared" si="125"/>
        <v>EthnicityWhite</v>
      </c>
      <c r="N4022" s="325" t="s">
        <v>460</v>
      </c>
      <c r="O4022" s="325" t="s">
        <v>460</v>
      </c>
      <c r="P4022" s="325">
        <v>71</v>
      </c>
      <c r="Q4022" s="325">
        <v>55</v>
      </c>
    </row>
    <row r="4023" spans="1:17" x14ac:dyDescent="0.25">
      <c r="A4023" s="325">
        <v>201718</v>
      </c>
      <c r="B4023" s="325" t="s">
        <v>144</v>
      </c>
      <c r="C4023" s="325" t="s">
        <v>123</v>
      </c>
      <c r="D4023" s="325" t="s">
        <v>38</v>
      </c>
      <c r="E4023" s="325" t="s">
        <v>142</v>
      </c>
      <c r="F4023" s="325" t="s">
        <v>143</v>
      </c>
      <c r="G4023" s="325">
        <v>314</v>
      </c>
      <c r="H4023" s="325" t="s">
        <v>419</v>
      </c>
      <c r="I4023" s="325" t="s">
        <v>420</v>
      </c>
      <c r="J4023" s="325" t="str">
        <f t="shared" si="124"/>
        <v>CharKingston upon ThamesEthnicityMixedEthnicityMixed</v>
      </c>
      <c r="K4023" s="325" t="s">
        <v>493</v>
      </c>
      <c r="L4023" s="325" t="s">
        <v>495</v>
      </c>
      <c r="M4023" s="325" t="str">
        <f t="shared" si="125"/>
        <v>EthnicityMixed</v>
      </c>
      <c r="N4023" s="325" t="s">
        <v>460</v>
      </c>
      <c r="O4023" s="325" t="s">
        <v>460</v>
      </c>
      <c r="P4023" s="325">
        <v>11</v>
      </c>
      <c r="Q4023" s="325">
        <v>8.5</v>
      </c>
    </row>
    <row r="4024" spans="1:17" x14ac:dyDescent="0.25">
      <c r="A4024" s="325">
        <v>201718</v>
      </c>
      <c r="B4024" s="325" t="s">
        <v>144</v>
      </c>
      <c r="C4024" s="325" t="s">
        <v>123</v>
      </c>
      <c r="D4024" s="325" t="s">
        <v>38</v>
      </c>
      <c r="E4024" s="325" t="s">
        <v>142</v>
      </c>
      <c r="F4024" s="325" t="s">
        <v>143</v>
      </c>
      <c r="G4024" s="325">
        <v>314</v>
      </c>
      <c r="H4024" s="325" t="s">
        <v>419</v>
      </c>
      <c r="I4024" s="325" t="s">
        <v>420</v>
      </c>
      <c r="J4024" s="325" t="str">
        <f t="shared" si="124"/>
        <v>CharKingston upon ThamesEthnicityAsian or Asian BritishEthnicityAsian or Asian British</v>
      </c>
      <c r="K4024" s="325" t="s">
        <v>493</v>
      </c>
      <c r="L4024" s="325" t="s">
        <v>496</v>
      </c>
      <c r="M4024" s="325" t="str">
        <f t="shared" si="125"/>
        <v>EthnicityAsian or Asian British</v>
      </c>
      <c r="N4024" s="325" t="s">
        <v>460</v>
      </c>
      <c r="O4024" s="325" t="s">
        <v>460</v>
      </c>
      <c r="P4024" s="325">
        <v>7</v>
      </c>
      <c r="Q4024" s="325">
        <v>5.4</v>
      </c>
    </row>
    <row r="4025" spans="1:17" x14ac:dyDescent="0.25">
      <c r="A4025" s="325">
        <v>201718</v>
      </c>
      <c r="B4025" s="325" t="s">
        <v>144</v>
      </c>
      <c r="C4025" s="325" t="s">
        <v>123</v>
      </c>
      <c r="D4025" s="325" t="s">
        <v>38</v>
      </c>
      <c r="E4025" s="325" t="s">
        <v>142</v>
      </c>
      <c r="F4025" s="325" t="s">
        <v>143</v>
      </c>
      <c r="G4025" s="325">
        <v>314</v>
      </c>
      <c r="H4025" s="325" t="s">
        <v>419</v>
      </c>
      <c r="I4025" s="325" t="s">
        <v>420</v>
      </c>
      <c r="J4025" s="325" t="str">
        <f t="shared" si="124"/>
        <v>CharKingston upon ThamesEthnicityBlack or Black BritishEthnicityBlack or Black British</v>
      </c>
      <c r="K4025" s="325" t="s">
        <v>493</v>
      </c>
      <c r="L4025" s="325" t="s">
        <v>497</v>
      </c>
      <c r="M4025" s="325" t="str">
        <f t="shared" si="125"/>
        <v>EthnicityBlack or Black British</v>
      </c>
      <c r="N4025" s="325" t="s">
        <v>460</v>
      </c>
      <c r="O4025" s="325" t="s">
        <v>460</v>
      </c>
      <c r="P4025" s="325">
        <v>10</v>
      </c>
      <c r="Q4025" s="325">
        <v>7.8</v>
      </c>
    </row>
    <row r="4026" spans="1:17" x14ac:dyDescent="0.25">
      <c r="A4026" s="325">
        <v>201718</v>
      </c>
      <c r="B4026" s="325" t="s">
        <v>144</v>
      </c>
      <c r="C4026" s="325" t="s">
        <v>123</v>
      </c>
      <c r="D4026" s="325" t="s">
        <v>38</v>
      </c>
      <c r="E4026" s="325" t="s">
        <v>142</v>
      </c>
      <c r="F4026" s="325" t="s">
        <v>143</v>
      </c>
      <c r="G4026" s="325">
        <v>314</v>
      </c>
      <c r="H4026" s="325" t="s">
        <v>419</v>
      </c>
      <c r="I4026" s="325" t="s">
        <v>420</v>
      </c>
      <c r="J4026" s="325" t="str">
        <f t="shared" si="124"/>
        <v>CharKingston upon ThamesEthnicityAny other ethnic groupEthnicityAny other ethnic group</v>
      </c>
      <c r="K4026" s="325" t="s">
        <v>493</v>
      </c>
      <c r="L4026" s="325" t="s">
        <v>498</v>
      </c>
      <c r="M4026" s="325" t="str">
        <f t="shared" si="125"/>
        <v>EthnicityAny other ethnic group</v>
      </c>
      <c r="N4026" s="325" t="s">
        <v>460</v>
      </c>
      <c r="O4026" s="325" t="s">
        <v>460</v>
      </c>
      <c r="P4026" s="325">
        <v>0</v>
      </c>
      <c r="Q4026" s="325">
        <v>0</v>
      </c>
    </row>
    <row r="4027" spans="1:17" x14ac:dyDescent="0.25">
      <c r="A4027" s="325">
        <v>201718</v>
      </c>
      <c r="B4027" s="325" t="s">
        <v>144</v>
      </c>
      <c r="C4027" s="325" t="s">
        <v>123</v>
      </c>
      <c r="D4027" s="325" t="s">
        <v>38</v>
      </c>
      <c r="E4027" s="325" t="s">
        <v>142</v>
      </c>
      <c r="F4027" s="325" t="s">
        <v>143</v>
      </c>
      <c r="G4027" s="325">
        <v>314</v>
      </c>
      <c r="H4027" s="325" t="s">
        <v>419</v>
      </c>
      <c r="I4027" s="325" t="s">
        <v>420</v>
      </c>
      <c r="J4027" s="325" t="str">
        <f t="shared" si="124"/>
        <v>CharKingston upon ThamesEthnicityRefused or not availableEthnicityRefused or not available</v>
      </c>
      <c r="K4027" s="325" t="s">
        <v>493</v>
      </c>
      <c r="L4027" s="325" t="s">
        <v>499</v>
      </c>
      <c r="M4027" s="325" t="str">
        <f t="shared" si="125"/>
        <v>EthnicityRefused or not available</v>
      </c>
      <c r="N4027" s="325" t="s">
        <v>460</v>
      </c>
      <c r="O4027" s="325" t="s">
        <v>460</v>
      </c>
      <c r="P4027" s="325">
        <v>30</v>
      </c>
      <c r="Q4027" s="325">
        <v>23.3</v>
      </c>
    </row>
    <row r="4028" spans="1:17" x14ac:dyDescent="0.25">
      <c r="A4028" s="325">
        <v>201718</v>
      </c>
      <c r="B4028" s="325" t="s">
        <v>144</v>
      </c>
      <c r="C4028" s="325" t="s">
        <v>123</v>
      </c>
      <c r="D4028" s="325" t="s">
        <v>38</v>
      </c>
      <c r="E4028" s="325" t="s">
        <v>142</v>
      </c>
      <c r="F4028" s="325" t="s">
        <v>143</v>
      </c>
      <c r="G4028" s="325">
        <v>315</v>
      </c>
      <c r="H4028" s="325" t="s">
        <v>421</v>
      </c>
      <c r="I4028" s="325" t="s">
        <v>422</v>
      </c>
      <c r="J4028" s="325" t="str">
        <f t="shared" si="124"/>
        <v>CharMertonEthnicityWhiteEthnicityWhite</v>
      </c>
      <c r="K4028" s="325" t="s">
        <v>493</v>
      </c>
      <c r="L4028" s="325" t="s">
        <v>494</v>
      </c>
      <c r="M4028" s="325" t="str">
        <f t="shared" si="125"/>
        <v>EthnicityWhite</v>
      </c>
      <c r="N4028" s="325" t="s">
        <v>460</v>
      </c>
      <c r="O4028" s="325" t="s">
        <v>460</v>
      </c>
      <c r="P4028" s="325">
        <v>78</v>
      </c>
      <c r="Q4028" s="325">
        <v>61.4</v>
      </c>
    </row>
    <row r="4029" spans="1:17" x14ac:dyDescent="0.25">
      <c r="A4029" s="325">
        <v>201718</v>
      </c>
      <c r="B4029" s="325" t="s">
        <v>144</v>
      </c>
      <c r="C4029" s="325" t="s">
        <v>123</v>
      </c>
      <c r="D4029" s="325" t="s">
        <v>38</v>
      </c>
      <c r="E4029" s="325" t="s">
        <v>142</v>
      </c>
      <c r="F4029" s="325" t="s">
        <v>143</v>
      </c>
      <c r="G4029" s="325">
        <v>315</v>
      </c>
      <c r="H4029" s="325" t="s">
        <v>421</v>
      </c>
      <c r="I4029" s="325" t="s">
        <v>422</v>
      </c>
      <c r="J4029" s="325" t="str">
        <f>CONCATENATE("Char",I4029,K4029,L4029,M4029)</f>
        <v>CharMertonEthnicityMixedEthnicityMixed</v>
      </c>
      <c r="K4029" s="325" t="s">
        <v>493</v>
      </c>
      <c r="L4029" s="325" t="s">
        <v>495</v>
      </c>
      <c r="M4029" s="325" t="str">
        <f t="shared" si="125"/>
        <v>EthnicityMixed</v>
      </c>
      <c r="N4029" s="325" t="s">
        <v>460</v>
      </c>
      <c r="O4029" s="325" t="s">
        <v>460</v>
      </c>
      <c r="P4029" s="325">
        <v>8</v>
      </c>
      <c r="Q4029" s="325">
        <v>6.3</v>
      </c>
    </row>
    <row r="4030" spans="1:17" x14ac:dyDescent="0.25">
      <c r="A4030" s="325">
        <v>201718</v>
      </c>
      <c r="B4030" s="325" t="s">
        <v>144</v>
      </c>
      <c r="C4030" s="325" t="s">
        <v>123</v>
      </c>
      <c r="D4030" s="325" t="s">
        <v>38</v>
      </c>
      <c r="E4030" s="325" t="s">
        <v>142</v>
      </c>
      <c r="F4030" s="325" t="s">
        <v>143</v>
      </c>
      <c r="G4030" s="325">
        <v>315</v>
      </c>
      <c r="H4030" s="325" t="s">
        <v>421</v>
      </c>
      <c r="I4030" s="325" t="s">
        <v>422</v>
      </c>
      <c r="J4030" s="325" t="str">
        <f t="shared" si="124"/>
        <v>CharMertonEthnicityAsian or Asian BritishEthnicityAsian or Asian British</v>
      </c>
      <c r="K4030" s="325" t="s">
        <v>493</v>
      </c>
      <c r="L4030" s="325" t="s">
        <v>496</v>
      </c>
      <c r="M4030" s="325" t="str">
        <f t="shared" si="125"/>
        <v>EthnicityAsian or Asian British</v>
      </c>
      <c r="N4030" s="325" t="s">
        <v>460</v>
      </c>
      <c r="O4030" s="325" t="s">
        <v>460</v>
      </c>
      <c r="P4030" s="325">
        <v>8</v>
      </c>
      <c r="Q4030" s="325">
        <v>6.3</v>
      </c>
    </row>
    <row r="4031" spans="1:17" x14ac:dyDescent="0.25">
      <c r="A4031" s="325">
        <v>201718</v>
      </c>
      <c r="B4031" s="325" t="s">
        <v>144</v>
      </c>
      <c r="C4031" s="325" t="s">
        <v>123</v>
      </c>
      <c r="D4031" s="325" t="s">
        <v>38</v>
      </c>
      <c r="E4031" s="325" t="s">
        <v>142</v>
      </c>
      <c r="F4031" s="325" t="s">
        <v>143</v>
      </c>
      <c r="G4031" s="325">
        <v>315</v>
      </c>
      <c r="H4031" s="325" t="s">
        <v>421</v>
      </c>
      <c r="I4031" s="325" t="s">
        <v>422</v>
      </c>
      <c r="J4031" s="325" t="str">
        <f t="shared" si="124"/>
        <v>CharMertonEthnicityBlack or Black BritishEthnicityBlack or Black British</v>
      </c>
      <c r="K4031" s="325" t="s">
        <v>493</v>
      </c>
      <c r="L4031" s="325" t="s">
        <v>497</v>
      </c>
      <c r="M4031" s="325" t="str">
        <f t="shared" si="125"/>
        <v>EthnicityBlack or Black British</v>
      </c>
      <c r="N4031" s="325" t="s">
        <v>460</v>
      </c>
      <c r="O4031" s="325" t="s">
        <v>460</v>
      </c>
      <c r="P4031" s="325">
        <v>29</v>
      </c>
      <c r="Q4031" s="325">
        <v>22.8</v>
      </c>
    </row>
    <row r="4032" spans="1:17" x14ac:dyDescent="0.25">
      <c r="A4032" s="325">
        <v>201718</v>
      </c>
      <c r="B4032" s="325" t="s">
        <v>144</v>
      </c>
      <c r="C4032" s="325" t="s">
        <v>123</v>
      </c>
      <c r="D4032" s="325" t="s">
        <v>38</v>
      </c>
      <c r="E4032" s="325" t="s">
        <v>142</v>
      </c>
      <c r="F4032" s="325" t="s">
        <v>143</v>
      </c>
      <c r="G4032" s="325">
        <v>315</v>
      </c>
      <c r="H4032" s="325" t="s">
        <v>421</v>
      </c>
      <c r="I4032" s="325" t="s">
        <v>422</v>
      </c>
      <c r="J4032" s="325" t="str">
        <f t="shared" si="124"/>
        <v>CharMertonEthnicityAny other ethnic groupEthnicityAny other ethnic group</v>
      </c>
      <c r="K4032" s="325" t="s">
        <v>493</v>
      </c>
      <c r="L4032" s="325" t="s">
        <v>498</v>
      </c>
      <c r="M4032" s="325" t="str">
        <f t="shared" si="125"/>
        <v>EthnicityAny other ethnic group</v>
      </c>
      <c r="N4032" s="325" t="s">
        <v>460</v>
      </c>
      <c r="O4032" s="325" t="s">
        <v>460</v>
      </c>
      <c r="P4032" s="325">
        <v>1</v>
      </c>
      <c r="Q4032" s="325">
        <v>0.8</v>
      </c>
    </row>
    <row r="4033" spans="1:17" x14ac:dyDescent="0.25">
      <c r="A4033" s="325">
        <v>201718</v>
      </c>
      <c r="B4033" s="325" t="s">
        <v>144</v>
      </c>
      <c r="C4033" s="325" t="s">
        <v>123</v>
      </c>
      <c r="D4033" s="325" t="s">
        <v>38</v>
      </c>
      <c r="E4033" s="325" t="s">
        <v>142</v>
      </c>
      <c r="F4033" s="325" t="s">
        <v>143</v>
      </c>
      <c r="G4033" s="325">
        <v>315</v>
      </c>
      <c r="H4033" s="325" t="s">
        <v>421</v>
      </c>
      <c r="I4033" s="325" t="s">
        <v>422</v>
      </c>
      <c r="J4033" s="325" t="str">
        <f t="shared" si="124"/>
        <v>CharMertonEthnicityRefused or not availableEthnicityRefused or not available</v>
      </c>
      <c r="K4033" s="325" t="s">
        <v>493</v>
      </c>
      <c r="L4033" s="325" t="s">
        <v>499</v>
      </c>
      <c r="M4033" s="325" t="str">
        <f t="shared" si="125"/>
        <v>EthnicityRefused or not available</v>
      </c>
      <c r="N4033" s="325" t="s">
        <v>460</v>
      </c>
      <c r="O4033" s="325" t="s">
        <v>460</v>
      </c>
      <c r="P4033" s="325">
        <v>3</v>
      </c>
      <c r="Q4033" s="325">
        <v>2.4</v>
      </c>
    </row>
    <row r="4034" spans="1:17" x14ac:dyDescent="0.25">
      <c r="A4034" s="325">
        <v>201718</v>
      </c>
      <c r="B4034" s="325" t="s">
        <v>144</v>
      </c>
      <c r="C4034" s="325" t="s">
        <v>123</v>
      </c>
      <c r="D4034" s="325" t="s">
        <v>38</v>
      </c>
      <c r="E4034" s="325" t="s">
        <v>142</v>
      </c>
      <c r="F4034" s="325" t="s">
        <v>143</v>
      </c>
      <c r="G4034" s="325">
        <v>317</v>
      </c>
      <c r="H4034" s="325" t="s">
        <v>423</v>
      </c>
      <c r="I4034" s="325" t="s">
        <v>424</v>
      </c>
      <c r="J4034" s="325" t="str">
        <f t="shared" si="124"/>
        <v>CharRedbridgeEthnicityWhiteEthnicityWhite</v>
      </c>
      <c r="K4034" s="325" t="s">
        <v>493</v>
      </c>
      <c r="L4034" s="325" t="s">
        <v>494</v>
      </c>
      <c r="M4034" s="325" t="str">
        <f t="shared" si="125"/>
        <v>EthnicityWhite</v>
      </c>
      <c r="N4034" s="325" t="s">
        <v>460</v>
      </c>
      <c r="O4034" s="325" t="s">
        <v>460</v>
      </c>
      <c r="P4034" s="325">
        <v>63</v>
      </c>
      <c r="Q4034" s="325">
        <v>41.2</v>
      </c>
    </row>
    <row r="4035" spans="1:17" x14ac:dyDescent="0.25">
      <c r="A4035" s="325">
        <v>201718</v>
      </c>
      <c r="B4035" s="325" t="s">
        <v>144</v>
      </c>
      <c r="C4035" s="325" t="s">
        <v>123</v>
      </c>
      <c r="D4035" s="325" t="s">
        <v>38</v>
      </c>
      <c r="E4035" s="325" t="s">
        <v>142</v>
      </c>
      <c r="F4035" s="325" t="s">
        <v>143</v>
      </c>
      <c r="G4035" s="325">
        <v>317</v>
      </c>
      <c r="H4035" s="325" t="s">
        <v>423</v>
      </c>
      <c r="I4035" s="325" t="s">
        <v>424</v>
      </c>
      <c r="J4035" s="325" t="str">
        <f t="shared" ref="J4035:J4051" si="126">CONCATENATE("Char",I4035,K4035,L4035,M4035)</f>
        <v>CharRedbridgeEthnicityMixedEthnicityMixed</v>
      </c>
      <c r="K4035" s="325" t="s">
        <v>493</v>
      </c>
      <c r="L4035" s="325" t="s">
        <v>495</v>
      </c>
      <c r="M4035" s="325" t="str">
        <f t="shared" ref="M4035:M4051" si="127">CONCATENATE(K4035,L4035,)</f>
        <v>EthnicityMixed</v>
      </c>
      <c r="N4035" s="325" t="s">
        <v>460</v>
      </c>
      <c r="O4035" s="325" t="s">
        <v>460</v>
      </c>
      <c r="P4035" s="325">
        <v>4</v>
      </c>
      <c r="Q4035" s="325">
        <v>2.6</v>
      </c>
    </row>
    <row r="4036" spans="1:17" x14ac:dyDescent="0.25">
      <c r="A4036" s="325">
        <v>201718</v>
      </c>
      <c r="B4036" s="325" t="s">
        <v>144</v>
      </c>
      <c r="C4036" s="325" t="s">
        <v>123</v>
      </c>
      <c r="D4036" s="325" t="s">
        <v>38</v>
      </c>
      <c r="E4036" s="325" t="s">
        <v>142</v>
      </c>
      <c r="F4036" s="325" t="s">
        <v>143</v>
      </c>
      <c r="G4036" s="325">
        <v>317</v>
      </c>
      <c r="H4036" s="325" t="s">
        <v>423</v>
      </c>
      <c r="I4036" s="325" t="s">
        <v>424</v>
      </c>
      <c r="J4036" s="325" t="str">
        <f t="shared" si="126"/>
        <v>CharRedbridgeEthnicityAsian or Asian BritishEthnicityAsian or Asian British</v>
      </c>
      <c r="K4036" s="325" t="s">
        <v>493</v>
      </c>
      <c r="L4036" s="325" t="s">
        <v>496</v>
      </c>
      <c r="M4036" s="325" t="str">
        <f t="shared" si="127"/>
        <v>EthnicityAsian or Asian British</v>
      </c>
      <c r="N4036" s="325" t="s">
        <v>460</v>
      </c>
      <c r="O4036" s="325" t="s">
        <v>460</v>
      </c>
      <c r="P4036" s="325">
        <v>18</v>
      </c>
      <c r="Q4036" s="325">
        <v>11.8</v>
      </c>
    </row>
    <row r="4037" spans="1:17" x14ac:dyDescent="0.25">
      <c r="A4037" s="325">
        <v>201718</v>
      </c>
      <c r="B4037" s="325" t="s">
        <v>144</v>
      </c>
      <c r="C4037" s="325" t="s">
        <v>123</v>
      </c>
      <c r="D4037" s="325" t="s">
        <v>38</v>
      </c>
      <c r="E4037" s="325" t="s">
        <v>142</v>
      </c>
      <c r="F4037" s="325" t="s">
        <v>143</v>
      </c>
      <c r="G4037" s="325">
        <v>317</v>
      </c>
      <c r="H4037" s="325" t="s">
        <v>423</v>
      </c>
      <c r="I4037" s="325" t="s">
        <v>424</v>
      </c>
      <c r="J4037" s="325" t="str">
        <f t="shared" si="126"/>
        <v>CharRedbridgeEthnicityBlack or Black BritishEthnicityBlack or Black British</v>
      </c>
      <c r="K4037" s="325" t="s">
        <v>493</v>
      </c>
      <c r="L4037" s="325" t="s">
        <v>497</v>
      </c>
      <c r="M4037" s="325" t="str">
        <f t="shared" si="127"/>
        <v>EthnicityBlack or Black British</v>
      </c>
      <c r="N4037" s="325" t="s">
        <v>460</v>
      </c>
      <c r="O4037" s="325" t="s">
        <v>460</v>
      </c>
      <c r="P4037" s="325">
        <v>43</v>
      </c>
      <c r="Q4037" s="325">
        <v>28.1</v>
      </c>
    </row>
    <row r="4038" spans="1:17" x14ac:dyDescent="0.25">
      <c r="A4038" s="325">
        <v>201718</v>
      </c>
      <c r="B4038" s="325" t="s">
        <v>144</v>
      </c>
      <c r="C4038" s="325" t="s">
        <v>123</v>
      </c>
      <c r="D4038" s="325" t="s">
        <v>38</v>
      </c>
      <c r="E4038" s="325" t="s">
        <v>142</v>
      </c>
      <c r="F4038" s="325" t="s">
        <v>143</v>
      </c>
      <c r="G4038" s="325">
        <v>317</v>
      </c>
      <c r="H4038" s="325" t="s">
        <v>423</v>
      </c>
      <c r="I4038" s="325" t="s">
        <v>424</v>
      </c>
      <c r="J4038" s="325" t="str">
        <f t="shared" si="126"/>
        <v>CharRedbridgeEthnicityAny other ethnic groupEthnicityAny other ethnic group</v>
      </c>
      <c r="K4038" s="325" t="s">
        <v>493</v>
      </c>
      <c r="L4038" s="325" t="s">
        <v>498</v>
      </c>
      <c r="M4038" s="325" t="str">
        <f t="shared" si="127"/>
        <v>EthnicityAny other ethnic group</v>
      </c>
      <c r="N4038" s="325" t="s">
        <v>460</v>
      </c>
      <c r="O4038" s="325" t="s">
        <v>460</v>
      </c>
      <c r="P4038" s="325">
        <v>1</v>
      </c>
      <c r="Q4038" s="325">
        <v>0.7</v>
      </c>
    </row>
    <row r="4039" spans="1:17" x14ac:dyDescent="0.25">
      <c r="A4039" s="325">
        <v>201718</v>
      </c>
      <c r="B4039" s="325" t="s">
        <v>144</v>
      </c>
      <c r="C4039" s="325" t="s">
        <v>123</v>
      </c>
      <c r="D4039" s="325" t="s">
        <v>38</v>
      </c>
      <c r="E4039" s="325" t="s">
        <v>142</v>
      </c>
      <c r="F4039" s="325" t="s">
        <v>143</v>
      </c>
      <c r="G4039" s="325">
        <v>317</v>
      </c>
      <c r="H4039" s="325" t="s">
        <v>423</v>
      </c>
      <c r="I4039" s="325" t="s">
        <v>424</v>
      </c>
      <c r="J4039" s="325" t="str">
        <f t="shared" si="126"/>
        <v>CharRedbridgeEthnicityRefused or not availableEthnicityRefused or not available</v>
      </c>
      <c r="K4039" s="325" t="s">
        <v>493</v>
      </c>
      <c r="L4039" s="325" t="s">
        <v>499</v>
      </c>
      <c r="M4039" s="325" t="str">
        <f t="shared" si="127"/>
        <v>EthnicityRefused or not available</v>
      </c>
      <c r="N4039" s="325" t="s">
        <v>460</v>
      </c>
      <c r="O4039" s="325" t="s">
        <v>460</v>
      </c>
      <c r="P4039" s="325">
        <v>24</v>
      </c>
      <c r="Q4039" s="325">
        <v>15.7</v>
      </c>
    </row>
    <row r="4040" spans="1:17" x14ac:dyDescent="0.25">
      <c r="A4040" s="325">
        <v>201718</v>
      </c>
      <c r="B4040" s="325" t="s">
        <v>144</v>
      </c>
      <c r="C4040" s="325" t="s">
        <v>123</v>
      </c>
      <c r="D4040" s="325" t="s">
        <v>38</v>
      </c>
      <c r="E4040" s="325" t="s">
        <v>142</v>
      </c>
      <c r="F4040" s="325" t="s">
        <v>143</v>
      </c>
      <c r="G4040" s="325">
        <v>319</v>
      </c>
      <c r="H4040" s="325" t="s">
        <v>425</v>
      </c>
      <c r="I4040" s="325" t="s">
        <v>426</v>
      </c>
      <c r="J4040" s="325" t="str">
        <f t="shared" si="126"/>
        <v>CharSuttonEthnicityWhiteEthnicityWhite</v>
      </c>
      <c r="K4040" s="325" t="s">
        <v>493</v>
      </c>
      <c r="L4040" s="325" t="s">
        <v>494</v>
      </c>
      <c r="M4040" s="325" t="str">
        <f t="shared" si="127"/>
        <v>EthnicityWhite</v>
      </c>
      <c r="N4040" s="325" t="s">
        <v>460</v>
      </c>
      <c r="O4040" s="325" t="s">
        <v>460</v>
      </c>
      <c r="P4040" s="325">
        <v>43</v>
      </c>
      <c r="Q4040" s="325">
        <v>37.4</v>
      </c>
    </row>
    <row r="4041" spans="1:17" x14ac:dyDescent="0.25">
      <c r="A4041" s="325">
        <v>201718</v>
      </c>
      <c r="B4041" s="325" t="s">
        <v>144</v>
      </c>
      <c r="C4041" s="325" t="s">
        <v>123</v>
      </c>
      <c r="D4041" s="325" t="s">
        <v>38</v>
      </c>
      <c r="E4041" s="325" t="s">
        <v>142</v>
      </c>
      <c r="F4041" s="325" t="s">
        <v>143</v>
      </c>
      <c r="G4041" s="325">
        <v>319</v>
      </c>
      <c r="H4041" s="325" t="s">
        <v>425</v>
      </c>
      <c r="I4041" s="325" t="s">
        <v>426</v>
      </c>
      <c r="J4041" s="325" t="str">
        <f t="shared" si="126"/>
        <v>CharSuttonEthnicityMixedEthnicityMixed</v>
      </c>
      <c r="K4041" s="325" t="s">
        <v>493</v>
      </c>
      <c r="L4041" s="325" t="s">
        <v>495</v>
      </c>
      <c r="M4041" s="325" t="str">
        <f t="shared" si="127"/>
        <v>EthnicityMixed</v>
      </c>
      <c r="N4041" s="325" t="s">
        <v>460</v>
      </c>
      <c r="O4041" s="325" t="s">
        <v>460</v>
      </c>
      <c r="P4041" s="325">
        <v>5</v>
      </c>
      <c r="Q4041" s="325">
        <v>4.3</v>
      </c>
    </row>
    <row r="4042" spans="1:17" x14ac:dyDescent="0.25">
      <c r="A4042" s="325">
        <v>201718</v>
      </c>
      <c r="B4042" s="325" t="s">
        <v>144</v>
      </c>
      <c r="C4042" s="325" t="s">
        <v>123</v>
      </c>
      <c r="D4042" s="325" t="s">
        <v>38</v>
      </c>
      <c r="E4042" s="325" t="s">
        <v>142</v>
      </c>
      <c r="F4042" s="325" t="s">
        <v>143</v>
      </c>
      <c r="G4042" s="325">
        <v>319</v>
      </c>
      <c r="H4042" s="325" t="s">
        <v>425</v>
      </c>
      <c r="I4042" s="325" t="s">
        <v>426</v>
      </c>
      <c r="J4042" s="325" t="str">
        <f t="shared" si="126"/>
        <v>CharSuttonEthnicityAsian or Asian BritishEthnicityAsian or Asian British</v>
      </c>
      <c r="K4042" s="325" t="s">
        <v>493</v>
      </c>
      <c r="L4042" s="325" t="s">
        <v>496</v>
      </c>
      <c r="M4042" s="325" t="str">
        <f t="shared" si="127"/>
        <v>EthnicityAsian or Asian British</v>
      </c>
      <c r="N4042" s="325" t="s">
        <v>460</v>
      </c>
      <c r="O4042" s="325" t="s">
        <v>460</v>
      </c>
      <c r="P4042" s="325">
        <v>4</v>
      </c>
      <c r="Q4042" s="325">
        <v>3.5</v>
      </c>
    </row>
    <row r="4043" spans="1:17" x14ac:dyDescent="0.25">
      <c r="A4043" s="325">
        <v>201718</v>
      </c>
      <c r="B4043" s="325" t="s">
        <v>144</v>
      </c>
      <c r="C4043" s="325" t="s">
        <v>123</v>
      </c>
      <c r="D4043" s="325" t="s">
        <v>38</v>
      </c>
      <c r="E4043" s="325" t="s">
        <v>142</v>
      </c>
      <c r="F4043" s="325" t="s">
        <v>143</v>
      </c>
      <c r="G4043" s="325">
        <v>319</v>
      </c>
      <c r="H4043" s="325" t="s">
        <v>425</v>
      </c>
      <c r="I4043" s="325" t="s">
        <v>426</v>
      </c>
      <c r="J4043" s="325" t="str">
        <f t="shared" si="126"/>
        <v>CharSuttonEthnicityBlack or Black BritishEthnicityBlack or Black British</v>
      </c>
      <c r="K4043" s="325" t="s">
        <v>493</v>
      </c>
      <c r="L4043" s="325" t="s">
        <v>497</v>
      </c>
      <c r="M4043" s="325" t="str">
        <f t="shared" si="127"/>
        <v>EthnicityBlack or Black British</v>
      </c>
      <c r="N4043" s="325" t="s">
        <v>460</v>
      </c>
      <c r="O4043" s="325" t="s">
        <v>460</v>
      </c>
      <c r="P4043" s="325">
        <v>28</v>
      </c>
      <c r="Q4043" s="325">
        <v>24.3</v>
      </c>
    </row>
    <row r="4044" spans="1:17" x14ac:dyDescent="0.25">
      <c r="A4044" s="325">
        <v>201718</v>
      </c>
      <c r="B4044" s="325" t="s">
        <v>144</v>
      </c>
      <c r="C4044" s="325" t="s">
        <v>123</v>
      </c>
      <c r="D4044" s="325" t="s">
        <v>38</v>
      </c>
      <c r="E4044" s="325" t="s">
        <v>142</v>
      </c>
      <c r="F4044" s="325" t="s">
        <v>143</v>
      </c>
      <c r="G4044" s="325">
        <v>319</v>
      </c>
      <c r="H4044" s="325" t="s">
        <v>425</v>
      </c>
      <c r="I4044" s="325" t="s">
        <v>426</v>
      </c>
      <c r="J4044" s="325" t="str">
        <f t="shared" si="126"/>
        <v>CharSuttonEthnicityAny other ethnic groupEthnicityAny other ethnic group</v>
      </c>
      <c r="K4044" s="325" t="s">
        <v>493</v>
      </c>
      <c r="L4044" s="325" t="s">
        <v>498</v>
      </c>
      <c r="M4044" s="325" t="str">
        <f t="shared" si="127"/>
        <v>EthnicityAny other ethnic group</v>
      </c>
      <c r="N4044" s="325" t="s">
        <v>460</v>
      </c>
      <c r="O4044" s="325" t="s">
        <v>460</v>
      </c>
      <c r="P4044" s="325">
        <v>1</v>
      </c>
      <c r="Q4044" s="325">
        <v>0.9</v>
      </c>
    </row>
    <row r="4045" spans="1:17" x14ac:dyDescent="0.25">
      <c r="A4045" s="325">
        <v>201718</v>
      </c>
      <c r="B4045" s="325" t="s">
        <v>144</v>
      </c>
      <c r="C4045" s="325" t="s">
        <v>123</v>
      </c>
      <c r="D4045" s="325" t="s">
        <v>38</v>
      </c>
      <c r="E4045" s="325" t="s">
        <v>142</v>
      </c>
      <c r="F4045" s="325" t="s">
        <v>143</v>
      </c>
      <c r="G4045" s="325">
        <v>319</v>
      </c>
      <c r="H4045" s="325" t="s">
        <v>425</v>
      </c>
      <c r="I4045" s="325" t="s">
        <v>426</v>
      </c>
      <c r="J4045" s="325" t="str">
        <f t="shared" si="126"/>
        <v>CharSuttonEthnicityRefused or not availableEthnicityRefused or not available</v>
      </c>
      <c r="K4045" s="325" t="s">
        <v>493</v>
      </c>
      <c r="L4045" s="325" t="s">
        <v>499</v>
      </c>
      <c r="M4045" s="325" t="str">
        <f t="shared" si="127"/>
        <v>EthnicityRefused or not available</v>
      </c>
      <c r="N4045" s="325" t="s">
        <v>460</v>
      </c>
      <c r="O4045" s="325" t="s">
        <v>460</v>
      </c>
      <c r="P4045" s="325">
        <v>34</v>
      </c>
      <c r="Q4045" s="325">
        <v>29.6</v>
      </c>
    </row>
    <row r="4046" spans="1:17" x14ac:dyDescent="0.25">
      <c r="A4046" s="325">
        <v>201718</v>
      </c>
      <c r="B4046" s="325" t="s">
        <v>144</v>
      </c>
      <c r="C4046" s="325" t="s">
        <v>123</v>
      </c>
      <c r="D4046" s="325" t="s">
        <v>38</v>
      </c>
      <c r="E4046" s="325" t="s">
        <v>142</v>
      </c>
      <c r="F4046" s="325" t="s">
        <v>143</v>
      </c>
      <c r="G4046" s="325">
        <v>320</v>
      </c>
      <c r="H4046" s="325" t="s">
        <v>427</v>
      </c>
      <c r="I4046" s="325" t="s">
        <v>428</v>
      </c>
      <c r="J4046" s="325" t="str">
        <f t="shared" si="126"/>
        <v>CharWaltham ForestEthnicityWhiteEthnicityWhite</v>
      </c>
      <c r="K4046" s="325" t="s">
        <v>493</v>
      </c>
      <c r="L4046" s="325" t="s">
        <v>494</v>
      </c>
      <c r="M4046" s="325" t="str">
        <f t="shared" si="127"/>
        <v>EthnicityWhite</v>
      </c>
      <c r="N4046" s="325" t="s">
        <v>460</v>
      </c>
      <c r="O4046" s="325" t="s">
        <v>460</v>
      </c>
      <c r="P4046" s="325">
        <v>28</v>
      </c>
      <c r="Q4046" s="325">
        <v>21.7</v>
      </c>
    </row>
    <row r="4047" spans="1:17" x14ac:dyDescent="0.25">
      <c r="A4047" s="325">
        <v>201718</v>
      </c>
      <c r="B4047" s="325" t="s">
        <v>144</v>
      </c>
      <c r="C4047" s="325" t="s">
        <v>123</v>
      </c>
      <c r="D4047" s="325" t="s">
        <v>38</v>
      </c>
      <c r="E4047" s="325" t="s">
        <v>142</v>
      </c>
      <c r="F4047" s="325" t="s">
        <v>143</v>
      </c>
      <c r="G4047" s="325">
        <v>320</v>
      </c>
      <c r="H4047" s="325" t="s">
        <v>427</v>
      </c>
      <c r="I4047" s="325" t="s">
        <v>428</v>
      </c>
      <c r="J4047" s="325" t="str">
        <f t="shared" si="126"/>
        <v>CharWaltham ForestEthnicityMixedEthnicityMixed</v>
      </c>
      <c r="K4047" s="325" t="s">
        <v>493</v>
      </c>
      <c r="L4047" s="325" t="s">
        <v>495</v>
      </c>
      <c r="M4047" s="325" t="str">
        <f t="shared" si="127"/>
        <v>EthnicityMixed</v>
      </c>
      <c r="N4047" s="325" t="s">
        <v>460</v>
      </c>
      <c r="O4047" s="325" t="s">
        <v>460</v>
      </c>
      <c r="P4047" s="325">
        <v>7</v>
      </c>
      <c r="Q4047" s="325">
        <v>5.4</v>
      </c>
    </row>
    <row r="4048" spans="1:17" x14ac:dyDescent="0.25">
      <c r="A4048" s="325">
        <v>201718</v>
      </c>
      <c r="B4048" s="325" t="s">
        <v>144</v>
      </c>
      <c r="C4048" s="325" t="s">
        <v>123</v>
      </c>
      <c r="D4048" s="325" t="s">
        <v>38</v>
      </c>
      <c r="E4048" s="325" t="s">
        <v>142</v>
      </c>
      <c r="F4048" s="325" t="s">
        <v>143</v>
      </c>
      <c r="G4048" s="325">
        <v>320</v>
      </c>
      <c r="H4048" s="325" t="s">
        <v>427</v>
      </c>
      <c r="I4048" s="325" t="s">
        <v>428</v>
      </c>
      <c r="J4048" s="325" t="str">
        <f t="shared" si="126"/>
        <v>CharWaltham ForestEthnicityAsian or Asian BritishEthnicityAsian or Asian British</v>
      </c>
      <c r="K4048" s="325" t="s">
        <v>493</v>
      </c>
      <c r="L4048" s="325" t="s">
        <v>496</v>
      </c>
      <c r="M4048" s="325" t="str">
        <f t="shared" si="127"/>
        <v>EthnicityAsian or Asian British</v>
      </c>
      <c r="N4048" s="325" t="s">
        <v>460</v>
      </c>
      <c r="O4048" s="325" t="s">
        <v>460</v>
      </c>
      <c r="P4048" s="325">
        <v>11</v>
      </c>
      <c r="Q4048" s="325">
        <v>8.5</v>
      </c>
    </row>
    <row r="4049" spans="1:17" x14ac:dyDescent="0.25">
      <c r="A4049" s="325">
        <v>201718</v>
      </c>
      <c r="B4049" s="325" t="s">
        <v>144</v>
      </c>
      <c r="C4049" s="325" t="s">
        <v>123</v>
      </c>
      <c r="D4049" s="325" t="s">
        <v>38</v>
      </c>
      <c r="E4049" s="325" t="s">
        <v>142</v>
      </c>
      <c r="F4049" s="325" t="s">
        <v>143</v>
      </c>
      <c r="G4049" s="325">
        <v>320</v>
      </c>
      <c r="H4049" s="325" t="s">
        <v>427</v>
      </c>
      <c r="I4049" s="325" t="s">
        <v>428</v>
      </c>
      <c r="J4049" s="325" t="str">
        <f t="shared" si="126"/>
        <v>CharWaltham ForestEthnicityBlack or Black BritishEthnicityBlack or Black British</v>
      </c>
      <c r="K4049" s="325" t="s">
        <v>493</v>
      </c>
      <c r="L4049" s="325" t="s">
        <v>497</v>
      </c>
      <c r="M4049" s="325" t="str">
        <f t="shared" si="127"/>
        <v>EthnicityBlack or Black British</v>
      </c>
      <c r="N4049" s="325" t="s">
        <v>460</v>
      </c>
      <c r="O4049" s="325" t="s">
        <v>460</v>
      </c>
      <c r="P4049" s="325">
        <v>44</v>
      </c>
      <c r="Q4049" s="325">
        <v>34.1</v>
      </c>
    </row>
    <row r="4050" spans="1:17" x14ac:dyDescent="0.25">
      <c r="A4050" s="325">
        <v>201718</v>
      </c>
      <c r="B4050" s="325" t="s">
        <v>144</v>
      </c>
      <c r="C4050" s="325" t="s">
        <v>123</v>
      </c>
      <c r="D4050" s="325" t="s">
        <v>38</v>
      </c>
      <c r="E4050" s="325" t="s">
        <v>142</v>
      </c>
      <c r="F4050" s="325" t="s">
        <v>143</v>
      </c>
      <c r="G4050" s="325">
        <v>320</v>
      </c>
      <c r="H4050" s="325" t="s">
        <v>427</v>
      </c>
      <c r="I4050" s="325" t="s">
        <v>428</v>
      </c>
      <c r="J4050" s="325" t="str">
        <f t="shared" si="126"/>
        <v>CharWaltham ForestEthnicityAny other ethnic groupEthnicityAny other ethnic group</v>
      </c>
      <c r="K4050" s="325" t="s">
        <v>493</v>
      </c>
      <c r="L4050" s="325" t="s">
        <v>498</v>
      </c>
      <c r="M4050" s="325" t="str">
        <f t="shared" si="127"/>
        <v>EthnicityAny other ethnic group</v>
      </c>
      <c r="N4050" s="325" t="s">
        <v>460</v>
      </c>
      <c r="O4050" s="325" t="s">
        <v>460</v>
      </c>
      <c r="P4050" s="325">
        <v>10</v>
      </c>
      <c r="Q4050" s="325">
        <v>7.8</v>
      </c>
    </row>
    <row r="4051" spans="1:17" x14ac:dyDescent="0.25">
      <c r="A4051" s="325">
        <v>201718</v>
      </c>
      <c r="B4051" s="325" t="s">
        <v>144</v>
      </c>
      <c r="C4051" s="325" t="s">
        <v>123</v>
      </c>
      <c r="D4051" s="325" t="s">
        <v>38</v>
      </c>
      <c r="E4051" s="325" t="s">
        <v>142</v>
      </c>
      <c r="F4051" s="325" t="s">
        <v>143</v>
      </c>
      <c r="G4051" s="325">
        <v>320</v>
      </c>
      <c r="H4051" s="325" t="s">
        <v>427</v>
      </c>
      <c r="I4051" s="325" t="s">
        <v>428</v>
      </c>
      <c r="J4051" s="325" t="str">
        <f t="shared" si="126"/>
        <v>CharWaltham ForestEthnicityRefused or not availableEthnicityRefused or not available</v>
      </c>
      <c r="K4051" s="325" t="s">
        <v>493</v>
      </c>
      <c r="L4051" s="325" t="s">
        <v>499</v>
      </c>
      <c r="M4051" s="325" t="str">
        <f t="shared" si="127"/>
        <v>EthnicityRefused or not available</v>
      </c>
      <c r="N4051" s="325" t="s">
        <v>460</v>
      </c>
      <c r="O4051" s="325" t="s">
        <v>460</v>
      </c>
      <c r="P4051" s="325">
        <v>29</v>
      </c>
      <c r="Q4051" s="325">
        <v>22.5</v>
      </c>
    </row>
  </sheetData>
  <autoFilter ref="A1:Q2" xr:uid="{00000000-0009-0000-0000-000002000000}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L40"/>
  <sheetViews>
    <sheetView showRowColHeaders="0" tabSelected="1" workbookViewId="0"/>
  </sheetViews>
  <sheetFormatPr defaultRowHeight="11.25" customHeight="1" x14ac:dyDescent="0.2"/>
  <cols>
    <col min="1" max="1" width="4" style="1" customWidth="1"/>
    <col min="2" max="2" width="17.140625" style="1" customWidth="1"/>
    <col min="3" max="3" width="31.42578125" style="1" customWidth="1"/>
    <col min="4" max="4" width="4.28515625" style="1" customWidth="1"/>
    <col min="5" max="5" width="17.140625" style="2" customWidth="1"/>
    <col min="6" max="6" width="31.42578125" style="1" customWidth="1"/>
    <col min="7" max="7" width="4.28515625" style="1" customWidth="1"/>
    <col min="8" max="8" width="14.140625" style="1" customWidth="1"/>
    <col min="9" max="9" width="5.7109375" style="1" customWidth="1"/>
    <col min="10" max="10" width="4.28515625" style="1" customWidth="1"/>
    <col min="11" max="11" width="4" style="1" customWidth="1"/>
    <col min="12" max="12" width="12.140625" style="1" bestFit="1" customWidth="1"/>
    <col min="13" max="16384" width="9.140625" style="1"/>
  </cols>
  <sheetData>
    <row r="1" spans="1:12" ht="21" customHeight="1" x14ac:dyDescent="0.2">
      <c r="A1" s="22"/>
      <c r="B1" s="23"/>
      <c r="C1" s="23"/>
      <c r="D1" s="23"/>
      <c r="E1" s="19"/>
      <c r="F1" s="23"/>
      <c r="G1" s="23"/>
      <c r="H1" s="23"/>
      <c r="I1" s="23"/>
      <c r="J1" s="23"/>
      <c r="K1" s="24"/>
    </row>
    <row r="2" spans="1:12" ht="18" x14ac:dyDescent="0.25">
      <c r="A2" s="25"/>
      <c r="B2" s="5"/>
      <c r="C2" s="4"/>
      <c r="D2" s="4"/>
      <c r="E2" s="3"/>
      <c r="F2" s="4"/>
      <c r="G2" s="4"/>
      <c r="H2" s="4"/>
      <c r="I2" s="4"/>
      <c r="J2" s="4"/>
      <c r="K2" s="31"/>
      <c r="L2" s="6"/>
    </row>
    <row r="3" spans="1:12" ht="13.5" customHeight="1" x14ac:dyDescent="0.2">
      <c r="A3" s="25"/>
      <c r="B3" s="4"/>
      <c r="C3" s="4"/>
      <c r="D3" s="4"/>
      <c r="E3" s="330" t="s">
        <v>30</v>
      </c>
      <c r="F3" s="331"/>
      <c r="G3" s="331"/>
      <c r="H3" s="331"/>
      <c r="I3" s="331"/>
      <c r="J3" s="331"/>
      <c r="K3" s="26"/>
    </row>
    <row r="4" spans="1:12" ht="13.5" customHeight="1" x14ac:dyDescent="0.2">
      <c r="A4" s="25"/>
      <c r="B4" s="4"/>
      <c r="C4" s="4"/>
      <c r="D4" s="4"/>
      <c r="E4" s="331"/>
      <c r="F4" s="331"/>
      <c r="G4" s="331"/>
      <c r="H4" s="331"/>
      <c r="I4" s="331"/>
      <c r="J4" s="331"/>
      <c r="K4" s="26"/>
    </row>
    <row r="5" spans="1:12" ht="11.25" customHeight="1" x14ac:dyDescent="0.2">
      <c r="A5" s="25"/>
      <c r="B5" s="4"/>
      <c r="C5" s="4"/>
      <c r="D5" s="4"/>
      <c r="E5" s="331"/>
      <c r="F5" s="331"/>
      <c r="G5" s="331"/>
      <c r="H5" s="331"/>
      <c r="I5" s="331"/>
      <c r="J5" s="331"/>
      <c r="K5" s="26"/>
    </row>
    <row r="6" spans="1:12" ht="33.75" customHeight="1" thickBot="1" x14ac:dyDescent="0.25">
      <c r="A6" s="25"/>
      <c r="B6" s="30"/>
      <c r="C6" s="30"/>
      <c r="D6" s="30"/>
      <c r="E6" s="332"/>
      <c r="F6" s="332"/>
      <c r="G6" s="332"/>
      <c r="H6" s="332"/>
      <c r="I6" s="332"/>
      <c r="J6" s="332"/>
      <c r="K6" s="32"/>
    </row>
    <row r="7" spans="1:12" ht="18" customHeight="1" thickTop="1" x14ac:dyDescent="0.25">
      <c r="A7" s="25"/>
      <c r="B7" s="4"/>
      <c r="C7" s="4"/>
      <c r="D7" s="4"/>
      <c r="E7" s="4"/>
      <c r="G7" s="37"/>
      <c r="H7" s="37"/>
      <c r="I7" s="39"/>
      <c r="J7" s="39" t="s">
        <v>523</v>
      </c>
      <c r="K7" s="26"/>
    </row>
    <row r="8" spans="1:12" ht="7.5" customHeight="1" x14ac:dyDescent="0.2">
      <c r="A8" s="25"/>
      <c r="B8" s="4"/>
      <c r="C8" s="4"/>
      <c r="D8" s="4"/>
      <c r="E8" s="4"/>
      <c r="F8" s="4"/>
      <c r="G8" s="4"/>
      <c r="H8" s="4"/>
      <c r="I8" s="4"/>
      <c r="J8" s="4"/>
      <c r="K8" s="26"/>
    </row>
    <row r="9" spans="1:12" ht="12" customHeight="1" x14ac:dyDescent="0.2">
      <c r="A9" s="25"/>
      <c r="B9" s="4"/>
      <c r="C9" s="4"/>
      <c r="D9" s="4"/>
      <c r="E9" s="4"/>
      <c r="F9" s="4"/>
      <c r="G9" s="4"/>
      <c r="H9" s="4"/>
      <c r="I9" s="4"/>
      <c r="J9" s="4"/>
      <c r="K9" s="26"/>
    </row>
    <row r="10" spans="1:12" ht="11.25" customHeight="1" x14ac:dyDescent="0.2">
      <c r="A10" s="25"/>
      <c r="B10" s="4"/>
      <c r="C10" s="4"/>
      <c r="D10" s="4"/>
      <c r="E10" s="4"/>
      <c r="F10" s="4"/>
      <c r="G10" s="4"/>
      <c r="H10" s="4"/>
      <c r="I10" s="4"/>
      <c r="J10" s="4"/>
      <c r="K10" s="26"/>
    </row>
    <row r="11" spans="1:12" ht="11.25" customHeight="1" x14ac:dyDescent="0.2">
      <c r="A11" s="25"/>
      <c r="B11" s="4"/>
      <c r="C11" s="4"/>
      <c r="D11" s="4"/>
      <c r="E11" s="4"/>
      <c r="F11" s="4"/>
      <c r="G11" s="4"/>
      <c r="H11" s="4"/>
      <c r="I11" s="4"/>
      <c r="J11" s="4"/>
      <c r="K11" s="26"/>
    </row>
    <row r="12" spans="1:12" ht="11.25" customHeight="1" x14ac:dyDescent="0.2">
      <c r="A12" s="25"/>
      <c r="B12" s="4"/>
      <c r="C12" s="4"/>
      <c r="D12" s="4"/>
      <c r="E12" s="4"/>
      <c r="F12" s="4"/>
      <c r="G12" s="4"/>
      <c r="H12" s="4"/>
      <c r="I12" s="4"/>
      <c r="J12" s="4"/>
      <c r="K12" s="26"/>
    </row>
    <row r="13" spans="1:12" ht="15" customHeight="1" x14ac:dyDescent="0.25">
      <c r="A13" s="25"/>
      <c r="B13" s="336" t="s">
        <v>20</v>
      </c>
      <c r="C13" s="337"/>
      <c r="D13" s="337"/>
      <c r="E13" s="337"/>
      <c r="F13" s="337"/>
      <c r="G13" s="337"/>
      <c r="H13" s="337"/>
      <c r="I13" s="337"/>
      <c r="J13" s="337"/>
      <c r="K13" s="26"/>
    </row>
    <row r="14" spans="1:12" ht="9" customHeight="1" x14ac:dyDescent="0.2">
      <c r="A14" s="25"/>
      <c r="B14" s="12"/>
      <c r="C14" s="12"/>
      <c r="D14" s="12"/>
      <c r="E14" s="12"/>
      <c r="F14" s="12"/>
      <c r="G14" s="12"/>
      <c r="H14" s="12"/>
      <c r="I14" s="12"/>
      <c r="J14" s="12"/>
      <c r="K14" s="26"/>
    </row>
    <row r="15" spans="1:12" ht="12.75" customHeight="1" x14ac:dyDescent="0.2">
      <c r="A15" s="25"/>
      <c r="B15" s="338"/>
      <c r="C15" s="339"/>
      <c r="D15" s="339"/>
      <c r="E15" s="339"/>
      <c r="F15" s="339"/>
      <c r="G15" s="339"/>
      <c r="H15" s="339"/>
      <c r="I15" s="339"/>
      <c r="J15" s="339"/>
      <c r="K15" s="26"/>
    </row>
    <row r="16" spans="1:12" ht="12.75" customHeight="1" x14ac:dyDescent="0.2">
      <c r="A16" s="25"/>
      <c r="B16" s="338" t="s">
        <v>31</v>
      </c>
      <c r="C16" s="339"/>
      <c r="D16" s="339"/>
      <c r="E16" s="339"/>
      <c r="F16" s="339"/>
      <c r="G16" s="339"/>
      <c r="H16" s="339"/>
      <c r="I16" s="339"/>
      <c r="J16" s="339"/>
      <c r="K16" s="26"/>
    </row>
    <row r="17" spans="1:11" ht="13.5" customHeight="1" x14ac:dyDescent="0.2">
      <c r="A17" s="25"/>
      <c r="C17" s="131"/>
      <c r="K17" s="26"/>
    </row>
    <row r="18" spans="1:11" ht="13.5" customHeight="1" x14ac:dyDescent="0.2">
      <c r="A18" s="25"/>
      <c r="B18" s="341" t="s">
        <v>32</v>
      </c>
      <c r="C18" s="342"/>
      <c r="D18" s="342"/>
      <c r="E18" s="342"/>
      <c r="F18" s="342"/>
      <c r="G18" s="342"/>
      <c r="H18" s="342"/>
      <c r="I18" s="342"/>
      <c r="J18" s="342"/>
      <c r="K18" s="26"/>
    </row>
    <row r="19" spans="1:11" ht="9" customHeight="1" x14ac:dyDescent="0.2">
      <c r="A19" s="25"/>
      <c r="B19" s="35"/>
      <c r="C19" s="35"/>
      <c r="D19" s="35"/>
      <c r="E19" s="35"/>
      <c r="F19" s="35"/>
      <c r="G19" s="35"/>
      <c r="H19" s="35"/>
      <c r="I19" s="35"/>
      <c r="J19" s="35"/>
      <c r="K19" s="26"/>
    </row>
    <row r="20" spans="1:11" ht="13.5" customHeight="1" x14ac:dyDescent="0.2">
      <c r="A20" s="25"/>
      <c r="B20" s="338" t="s">
        <v>524</v>
      </c>
      <c r="C20" s="338"/>
      <c r="D20" s="338"/>
      <c r="E20" s="338"/>
      <c r="F20" s="338"/>
      <c r="G20" s="338"/>
      <c r="H20" s="338"/>
      <c r="I20" s="340"/>
      <c r="J20" s="340"/>
      <c r="K20" s="26"/>
    </row>
    <row r="21" spans="1:11" ht="13.5" customHeight="1" x14ac:dyDescent="0.2">
      <c r="A21" s="25"/>
      <c r="B21" s="338"/>
      <c r="C21" s="338"/>
      <c r="D21" s="338"/>
      <c r="E21" s="338"/>
      <c r="F21" s="338"/>
      <c r="G21" s="338"/>
      <c r="H21" s="338"/>
      <c r="I21" s="340"/>
      <c r="J21" s="340"/>
      <c r="K21" s="26"/>
    </row>
    <row r="22" spans="1:11" ht="9" customHeight="1" x14ac:dyDescent="0.2">
      <c r="A22" s="25"/>
      <c r="B22" s="13"/>
      <c r="C22" s="14"/>
      <c r="D22" s="14"/>
      <c r="E22" s="14"/>
      <c r="F22" s="14"/>
      <c r="G22" s="14"/>
      <c r="H22" s="14"/>
      <c r="I22" s="14"/>
      <c r="J22" s="13"/>
      <c r="K22" s="26"/>
    </row>
    <row r="23" spans="1:11" ht="11.25" customHeight="1" x14ac:dyDescent="0.2">
      <c r="A23" s="25"/>
      <c r="B23" s="18"/>
      <c r="C23" s="18"/>
      <c r="D23" s="21"/>
      <c r="E23" s="18"/>
      <c r="F23" s="18"/>
      <c r="G23" s="18"/>
      <c r="H23" s="18"/>
      <c r="I23" s="18"/>
      <c r="J23" s="18"/>
      <c r="K23" s="26"/>
    </row>
    <row r="24" spans="1:11" ht="12.75" x14ac:dyDescent="0.2">
      <c r="A24" s="25"/>
      <c r="B24" s="36"/>
      <c r="C24" s="15"/>
      <c r="D24" s="15"/>
      <c r="F24" s="17"/>
      <c r="G24" s="17"/>
      <c r="H24" s="17"/>
      <c r="I24" s="17"/>
      <c r="J24" s="17"/>
      <c r="K24" s="26"/>
    </row>
    <row r="25" spans="1:11" ht="15" customHeight="1" x14ac:dyDescent="0.25">
      <c r="A25" s="25"/>
      <c r="B25" s="333" t="s">
        <v>19</v>
      </c>
      <c r="C25" s="334"/>
      <c r="D25" s="334"/>
      <c r="E25" s="334"/>
      <c r="F25" s="334"/>
      <c r="G25" s="334"/>
      <c r="H25" s="334"/>
      <c r="I25" s="334"/>
      <c r="J25" s="335"/>
      <c r="K25" s="26"/>
    </row>
    <row r="26" spans="1:11" ht="13.5" customHeight="1" x14ac:dyDescent="0.2">
      <c r="A26" s="25"/>
      <c r="B26" s="18"/>
      <c r="C26" s="18"/>
      <c r="D26" s="18"/>
      <c r="E26" s="18"/>
      <c r="F26" s="18"/>
      <c r="G26" s="18"/>
      <c r="H26" s="18"/>
      <c r="I26" s="18"/>
      <c r="J26" s="18"/>
      <c r="K26" s="26"/>
    </row>
    <row r="27" spans="1:11" x14ac:dyDescent="0.2">
      <c r="A27" s="25"/>
      <c r="B27" s="18"/>
      <c r="C27" s="18"/>
      <c r="D27" s="18"/>
      <c r="E27" s="18"/>
      <c r="F27" s="18"/>
      <c r="G27" s="18"/>
      <c r="H27" s="18"/>
      <c r="I27" s="18"/>
      <c r="J27" s="18"/>
      <c r="K27" s="26"/>
    </row>
    <row r="28" spans="1:11" ht="11.25" customHeight="1" x14ac:dyDescent="0.2">
      <c r="A28" s="25"/>
      <c r="B28" s="18"/>
      <c r="C28" s="18"/>
      <c r="D28" s="18"/>
      <c r="E28" s="18"/>
      <c r="F28" s="18"/>
      <c r="G28" s="18"/>
      <c r="H28" s="18"/>
      <c r="I28" s="18"/>
      <c r="J28" s="18"/>
      <c r="K28" s="26"/>
    </row>
    <row r="29" spans="1:11" ht="11.25" customHeight="1" x14ac:dyDescent="0.2">
      <c r="A29" s="25"/>
      <c r="B29" s="18"/>
      <c r="C29" s="18"/>
      <c r="D29" s="18"/>
      <c r="E29" s="18"/>
      <c r="F29" s="18"/>
      <c r="G29" s="18"/>
      <c r="H29" s="18"/>
      <c r="I29" s="18"/>
      <c r="J29" s="18"/>
      <c r="K29" s="26"/>
    </row>
    <row r="30" spans="1:11" ht="10.5" customHeight="1" x14ac:dyDescent="0.2">
      <c r="A30" s="25"/>
      <c r="B30" s="18"/>
      <c r="C30" s="18"/>
      <c r="D30" s="18"/>
      <c r="E30" s="18"/>
      <c r="F30" s="18"/>
      <c r="G30" s="18"/>
      <c r="H30" s="18"/>
      <c r="I30" s="18"/>
      <c r="J30" s="18"/>
      <c r="K30" s="26"/>
    </row>
    <row r="31" spans="1:11" x14ac:dyDescent="0.2">
      <c r="A31" s="25"/>
      <c r="B31" s="18"/>
      <c r="C31" s="18"/>
      <c r="D31" s="18"/>
      <c r="E31" s="18"/>
      <c r="F31" s="18"/>
      <c r="G31" s="18"/>
      <c r="H31" s="18"/>
      <c r="I31" s="18"/>
      <c r="J31" s="18"/>
      <c r="K31" s="26"/>
    </row>
    <row r="32" spans="1:11" ht="12.75" x14ac:dyDescent="0.2">
      <c r="A32" s="25"/>
      <c r="B32" s="18"/>
      <c r="C32" s="17"/>
      <c r="D32" s="17"/>
      <c r="F32" s="17"/>
      <c r="G32" s="17"/>
      <c r="H32" s="17"/>
      <c r="I32" s="18"/>
      <c r="J32" s="18"/>
      <c r="K32" s="26"/>
    </row>
    <row r="33" spans="1:12" s="8" customFormat="1" ht="12" x14ac:dyDescent="0.2">
      <c r="A33" s="33"/>
      <c r="B33" s="18"/>
      <c r="C33" s="18"/>
      <c r="D33" s="18" t="s">
        <v>24</v>
      </c>
      <c r="E33" s="18"/>
      <c r="F33" s="18"/>
      <c r="G33" s="18"/>
      <c r="H33" s="18"/>
      <c r="I33" s="18"/>
      <c r="J33" s="18"/>
      <c r="K33" s="34"/>
    </row>
    <row r="34" spans="1:12" s="8" customFormat="1" ht="12.75" x14ac:dyDescent="0.2">
      <c r="A34" s="33"/>
      <c r="B34" s="18"/>
      <c r="C34" s="18"/>
      <c r="D34" s="11"/>
      <c r="E34" s="11"/>
      <c r="G34" s="11"/>
      <c r="H34" s="11"/>
      <c r="I34" s="11"/>
      <c r="J34" s="11"/>
      <c r="K34" s="34"/>
    </row>
    <row r="35" spans="1:12" s="8" customFormat="1" ht="10.5" customHeight="1" x14ac:dyDescent="0.2">
      <c r="A35" s="33"/>
      <c r="B35" s="18"/>
      <c r="C35" s="18"/>
      <c r="D35" s="18"/>
      <c r="E35" s="18"/>
      <c r="F35" s="11"/>
      <c r="G35" s="18"/>
      <c r="H35" s="18"/>
      <c r="I35" s="18"/>
      <c r="J35" s="18"/>
      <c r="K35" s="34"/>
    </row>
    <row r="36" spans="1:12" ht="12.75" x14ac:dyDescent="0.2">
      <c r="A36" s="25"/>
      <c r="B36" s="18"/>
      <c r="C36" s="18"/>
      <c r="D36" s="7"/>
      <c r="F36" s="17"/>
      <c r="G36" s="9"/>
      <c r="H36" s="10"/>
      <c r="I36" s="7"/>
      <c r="J36" s="7"/>
      <c r="K36" s="26"/>
    </row>
    <row r="37" spans="1:12" ht="12.75" x14ac:dyDescent="0.2">
      <c r="A37" s="25"/>
      <c r="B37" s="18"/>
      <c r="C37" s="18"/>
      <c r="D37" s="7"/>
      <c r="F37" s="17"/>
      <c r="G37" s="9"/>
      <c r="H37" s="7"/>
      <c r="I37" s="7"/>
      <c r="J37" s="7"/>
      <c r="K37" s="26"/>
    </row>
    <row r="38" spans="1:12" ht="12.75" x14ac:dyDescent="0.2">
      <c r="A38" s="25"/>
      <c r="B38" s="18"/>
      <c r="C38" s="18"/>
      <c r="D38" s="7"/>
      <c r="F38" s="17"/>
      <c r="G38" s="9"/>
      <c r="H38" s="7"/>
      <c r="I38" s="7"/>
      <c r="J38" s="7"/>
      <c r="K38" s="26"/>
      <c r="L38" s="16"/>
    </row>
    <row r="39" spans="1:12" ht="12.75" x14ac:dyDescent="0.2">
      <c r="A39" s="25"/>
      <c r="B39" s="18"/>
      <c r="C39" s="18"/>
      <c r="D39" s="18"/>
      <c r="E39" s="18"/>
      <c r="F39" s="18"/>
      <c r="G39" s="18"/>
      <c r="H39" s="18"/>
      <c r="I39" s="18"/>
      <c r="J39" s="18"/>
      <c r="K39" s="26"/>
      <c r="L39" s="16"/>
    </row>
    <row r="40" spans="1:12" ht="21" customHeight="1" thickBot="1" x14ac:dyDescent="0.25">
      <c r="A40" s="27"/>
      <c r="B40" s="28"/>
      <c r="C40" s="28"/>
      <c r="D40" s="28"/>
      <c r="E40" s="20"/>
      <c r="F40" s="28"/>
      <c r="G40" s="28"/>
      <c r="H40" s="28"/>
      <c r="I40" s="28"/>
      <c r="J40" s="28"/>
      <c r="K40" s="29"/>
    </row>
  </sheetData>
  <sheetProtection sheet="1" objects="1" scenarios="1" selectLockedCells="1"/>
  <mergeCells count="7">
    <mergeCell ref="E3:J6"/>
    <mergeCell ref="B25:J25"/>
    <mergeCell ref="B13:J13"/>
    <mergeCell ref="B15:J15"/>
    <mergeCell ref="B16:J16"/>
    <mergeCell ref="B20:J21"/>
    <mergeCell ref="B18:J18"/>
  </mergeCells>
  <phoneticPr fontId="4" type="noConversion"/>
  <printOptions horizontalCentered="1" verticalCentered="1"/>
  <pageMargins left="0.55118110236220474" right="0.55118110236220474" top="0.55118110236220474" bottom="0.55118110236220474" header="0.51181102362204722" footer="0.74803149606299213"/>
  <pageSetup paperSize="9" orientation="landscape" r:id="rId1"/>
  <headerFooter alignWithMargins="0">
    <oddFooter>&amp;C&amp;"Arial,Bold"&amp;9&amp;F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">
    <tabColor indexed="39"/>
  </sheetPr>
  <dimension ref="A1:AG53"/>
  <sheetViews>
    <sheetView showRowColHeaders="0" workbookViewId="0">
      <selection activeCell="B7" sqref="B7:C7"/>
    </sheetView>
  </sheetViews>
  <sheetFormatPr defaultRowHeight="11.25" customHeight="1" x14ac:dyDescent="0.2"/>
  <cols>
    <col min="1" max="1" width="4" style="60" customWidth="1"/>
    <col min="2" max="2" width="21.85546875" style="60" customWidth="1"/>
    <col min="3" max="3" width="2.7109375" style="60" customWidth="1"/>
    <col min="4" max="4" width="83.5703125" style="60" customWidth="1"/>
    <col min="5" max="5" width="10.28515625" style="60" customWidth="1"/>
    <col min="6" max="6" width="5.7109375" style="257" customWidth="1"/>
    <col min="7" max="7" width="5.7109375" style="60" customWidth="1"/>
    <col min="8" max="8" width="4" style="60" customWidth="1"/>
    <col min="9" max="9" width="6.5703125" style="60" customWidth="1"/>
    <col min="10" max="10" width="9.140625" style="104"/>
    <col min="11" max="11" width="12.140625" style="104" bestFit="1" customWidth="1"/>
    <col min="12" max="16384" width="9.140625" style="104"/>
  </cols>
  <sheetData>
    <row r="1" spans="1:33" ht="18.75" customHeight="1" x14ac:dyDescent="0.2">
      <c r="A1" s="72"/>
      <c r="B1" s="73"/>
      <c r="C1" s="73"/>
      <c r="D1" s="73"/>
      <c r="E1" s="73"/>
      <c r="F1" s="73"/>
      <c r="G1" s="73"/>
      <c r="H1" s="74"/>
      <c r="I1" s="129"/>
      <c r="U1" s="62"/>
      <c r="V1" s="62"/>
      <c r="W1" s="63"/>
      <c r="X1" s="63"/>
      <c r="Y1" s="63"/>
      <c r="Z1" s="63"/>
      <c r="AA1" s="63"/>
      <c r="AB1" s="63"/>
      <c r="AC1" s="63"/>
      <c r="AD1" s="63"/>
      <c r="AE1" s="63"/>
      <c r="AF1" s="63"/>
      <c r="AG1" s="63"/>
    </row>
    <row r="2" spans="1:33" ht="18.75" customHeight="1" x14ac:dyDescent="0.2">
      <c r="A2" s="77"/>
      <c r="B2" s="85" t="s">
        <v>29</v>
      </c>
      <c r="C2" s="38"/>
      <c r="D2" s="38"/>
      <c r="E2" s="38"/>
      <c r="F2" s="38"/>
      <c r="G2" s="38"/>
      <c r="H2" s="76"/>
      <c r="I2" s="125"/>
      <c r="U2" s="62"/>
      <c r="V2" s="62"/>
      <c r="W2" s="63"/>
      <c r="X2" s="63"/>
      <c r="Y2" s="63"/>
      <c r="Z2" s="63"/>
      <c r="AA2" s="63"/>
      <c r="AB2" s="63"/>
      <c r="AC2" s="63"/>
      <c r="AD2" s="63"/>
      <c r="AE2" s="63"/>
      <c r="AF2" s="63"/>
      <c r="AG2" s="63"/>
    </row>
    <row r="3" spans="1:33" ht="18.75" customHeight="1" x14ac:dyDescent="0.2">
      <c r="A3" s="121"/>
      <c r="B3" s="122"/>
      <c r="C3" s="122"/>
      <c r="D3" s="122"/>
      <c r="E3" s="122"/>
      <c r="F3" s="122"/>
      <c r="G3" s="122"/>
      <c r="H3" s="123"/>
      <c r="I3" s="125"/>
      <c r="U3" s="62"/>
      <c r="V3" s="62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</row>
    <row r="4" spans="1:33" ht="11.25" customHeight="1" x14ac:dyDescent="0.2">
      <c r="A4" s="77"/>
      <c r="B4" s="38"/>
      <c r="C4" s="38"/>
      <c r="D4" s="38"/>
      <c r="E4" s="38"/>
      <c r="F4" s="51"/>
      <c r="G4" s="38"/>
      <c r="H4" s="76"/>
      <c r="I4" s="120"/>
    </row>
    <row r="5" spans="1:33" ht="11.25" customHeight="1" x14ac:dyDescent="0.2">
      <c r="A5" s="77"/>
      <c r="B5" s="346" t="s">
        <v>26</v>
      </c>
      <c r="C5" s="347"/>
      <c r="D5" s="347"/>
      <c r="E5" s="52"/>
      <c r="F5" s="53"/>
      <c r="G5" s="54"/>
      <c r="H5" s="76"/>
      <c r="I5" s="120"/>
    </row>
    <row r="6" spans="1:33" ht="11.25" customHeight="1" thickBot="1" x14ac:dyDescent="0.25">
      <c r="A6" s="77"/>
      <c r="B6" s="347"/>
      <c r="C6" s="347"/>
      <c r="D6" s="347"/>
      <c r="E6" s="52"/>
      <c r="F6" s="53"/>
      <c r="G6" s="54"/>
      <c r="H6" s="76"/>
      <c r="I6" s="120"/>
    </row>
    <row r="7" spans="1:33" ht="22.5" customHeight="1" thickBot="1" x14ac:dyDescent="0.25">
      <c r="A7" s="77"/>
      <c r="B7" s="348" t="s">
        <v>522</v>
      </c>
      <c r="C7" s="349"/>
      <c r="D7" s="350"/>
      <c r="E7" s="335"/>
      <c r="F7" s="335"/>
      <c r="G7" s="335"/>
      <c r="H7" s="76"/>
      <c r="I7" s="120"/>
    </row>
    <row r="8" spans="1:33" ht="7.5" customHeight="1" x14ac:dyDescent="0.2">
      <c r="A8" s="77"/>
      <c r="B8" s="38"/>
      <c r="C8" s="104"/>
      <c r="D8" s="54"/>
      <c r="E8" s="54"/>
      <c r="F8" s="54"/>
      <c r="G8" s="54"/>
      <c r="H8" s="76"/>
      <c r="I8" s="120"/>
      <c r="L8" s="124"/>
    </row>
    <row r="9" spans="1:33" x14ac:dyDescent="0.2">
      <c r="A9" s="77"/>
      <c r="B9" s="351" t="s">
        <v>74</v>
      </c>
      <c r="C9" s="351"/>
      <c r="D9" s="351"/>
      <c r="E9" s="351"/>
      <c r="F9" s="351"/>
      <c r="G9" s="351"/>
      <c r="H9" s="76"/>
      <c r="I9" s="120"/>
    </row>
    <row r="10" spans="1:33" ht="11.25" customHeight="1" x14ac:dyDescent="0.2">
      <c r="A10" s="77"/>
      <c r="B10" s="104"/>
      <c r="C10" s="132"/>
      <c r="D10" s="132"/>
      <c r="E10" s="132"/>
      <c r="F10" s="132"/>
      <c r="G10" s="132"/>
      <c r="H10" s="76"/>
      <c r="I10" s="120"/>
    </row>
    <row r="11" spans="1:33" ht="12.75" customHeight="1" x14ac:dyDescent="0.2">
      <c r="A11" s="77"/>
      <c r="B11" s="354" t="s">
        <v>17</v>
      </c>
      <c r="C11" s="354"/>
      <c r="D11" s="354"/>
      <c r="E11" s="116"/>
      <c r="F11" s="51"/>
      <c r="G11" s="38"/>
      <c r="H11" s="76"/>
      <c r="I11" s="120"/>
    </row>
    <row r="12" spans="1:33" s="107" customFormat="1" ht="11.25" customHeight="1" x14ac:dyDescent="0.2">
      <c r="A12" s="78"/>
      <c r="B12" s="354"/>
      <c r="C12" s="354"/>
      <c r="D12" s="354"/>
      <c r="E12" s="41"/>
      <c r="F12" s="352" t="s">
        <v>18</v>
      </c>
      <c r="G12" s="41"/>
      <c r="H12" s="79"/>
      <c r="I12" s="93"/>
    </row>
    <row r="13" spans="1:33" ht="11.25" customHeight="1" x14ac:dyDescent="0.2">
      <c r="A13" s="77"/>
      <c r="B13" s="355"/>
      <c r="C13" s="355"/>
      <c r="D13" s="355"/>
      <c r="E13" s="126"/>
      <c r="F13" s="353"/>
      <c r="G13" s="126"/>
      <c r="H13" s="76"/>
      <c r="I13" s="120"/>
    </row>
    <row r="14" spans="1:33" ht="11.25" customHeight="1" x14ac:dyDescent="0.2">
      <c r="A14" s="77"/>
      <c r="B14" s="238" t="s">
        <v>33</v>
      </c>
      <c r="C14" s="239"/>
      <c r="D14" s="240" t="s">
        <v>450</v>
      </c>
      <c r="E14" s="241"/>
      <c r="F14" s="242">
        <v>3</v>
      </c>
      <c r="G14" s="241"/>
      <c r="H14" s="76"/>
      <c r="I14" s="120"/>
    </row>
    <row r="15" spans="1:33" ht="11.25" customHeight="1" x14ac:dyDescent="0.2">
      <c r="A15" s="77"/>
      <c r="B15" s="243"/>
      <c r="C15" s="244"/>
      <c r="D15" s="54" t="s">
        <v>451</v>
      </c>
      <c r="E15" s="54"/>
      <c r="F15" s="53">
        <v>4</v>
      </c>
      <c r="G15" s="54"/>
      <c r="H15" s="76"/>
      <c r="I15" s="120"/>
    </row>
    <row r="16" spans="1:33" ht="11.25" customHeight="1" x14ac:dyDescent="0.2">
      <c r="A16" s="77"/>
      <c r="B16" s="245"/>
      <c r="C16" s="246"/>
      <c r="D16" s="247"/>
      <c r="E16" s="247"/>
      <c r="F16" s="248"/>
      <c r="G16" s="247"/>
      <c r="H16" s="76"/>
      <c r="I16" s="120"/>
    </row>
    <row r="17" spans="1:9" ht="11.25" customHeight="1" x14ac:dyDescent="0.2">
      <c r="A17" s="77"/>
      <c r="B17" s="238" t="s">
        <v>34</v>
      </c>
      <c r="C17" s="239"/>
      <c r="D17" s="249" t="s">
        <v>464</v>
      </c>
      <c r="E17" s="139"/>
      <c r="F17" s="138">
        <v>5</v>
      </c>
      <c r="G17" s="139"/>
      <c r="H17" s="76"/>
      <c r="I17" s="120"/>
    </row>
    <row r="18" spans="1:9" ht="11.25" customHeight="1" x14ac:dyDescent="0.2">
      <c r="A18" s="77"/>
      <c r="B18" s="243"/>
      <c r="C18" s="244"/>
      <c r="D18" s="54" t="s">
        <v>466</v>
      </c>
      <c r="E18" s="38"/>
      <c r="F18" s="51">
        <v>6</v>
      </c>
      <c r="G18" s="38"/>
      <c r="H18" s="76"/>
      <c r="I18" s="120"/>
    </row>
    <row r="19" spans="1:9" ht="11.25" customHeight="1" x14ac:dyDescent="0.2">
      <c r="A19" s="135"/>
      <c r="B19" s="243"/>
      <c r="C19" s="244"/>
      <c r="D19" s="250" t="s">
        <v>463</v>
      </c>
      <c r="E19" s="38"/>
      <c r="F19" s="51">
        <v>7</v>
      </c>
      <c r="G19" s="38"/>
      <c r="H19" s="76"/>
      <c r="I19" s="120"/>
    </row>
    <row r="20" spans="1:9" ht="11.25" customHeight="1" x14ac:dyDescent="0.2">
      <c r="A20" s="77"/>
      <c r="B20" s="245"/>
      <c r="C20" s="246"/>
      <c r="D20" s="247" t="s">
        <v>465</v>
      </c>
      <c r="E20" s="126"/>
      <c r="F20" s="127">
        <v>8</v>
      </c>
      <c r="G20" s="126"/>
      <c r="H20" s="76"/>
      <c r="I20" s="120"/>
    </row>
    <row r="21" spans="1:9" ht="11.25" customHeight="1" x14ac:dyDescent="0.2">
      <c r="A21" s="77"/>
      <c r="B21" s="238" t="s">
        <v>35</v>
      </c>
      <c r="C21" s="239"/>
      <c r="D21" s="249" t="s">
        <v>467</v>
      </c>
      <c r="E21" s="241"/>
      <c r="F21" s="242">
        <v>9</v>
      </c>
      <c r="G21" s="241"/>
      <c r="H21" s="76"/>
      <c r="I21" s="120"/>
    </row>
    <row r="22" spans="1:9" ht="11.25" customHeight="1" x14ac:dyDescent="0.2">
      <c r="A22" s="77"/>
      <c r="B22" s="54"/>
      <c r="C22" s="251"/>
      <c r="D22" s="252" t="s">
        <v>469</v>
      </c>
      <c r="E22" s="54"/>
      <c r="F22" s="53">
        <v>10</v>
      </c>
      <c r="G22" s="54"/>
      <c r="H22" s="76"/>
      <c r="I22" s="120"/>
    </row>
    <row r="23" spans="1:9" ht="11.25" customHeight="1" x14ac:dyDescent="0.2">
      <c r="A23" s="77"/>
      <c r="B23" s="54"/>
      <c r="C23" s="251"/>
      <c r="D23" s="250" t="s">
        <v>470</v>
      </c>
      <c r="E23" s="54"/>
      <c r="F23" s="53">
        <v>11</v>
      </c>
      <c r="G23" s="54"/>
      <c r="H23" s="76"/>
      <c r="I23" s="120"/>
    </row>
    <row r="24" spans="1:9" ht="11.25" customHeight="1" x14ac:dyDescent="0.2">
      <c r="A24" s="77"/>
      <c r="B24" s="253"/>
      <c r="C24" s="254"/>
      <c r="D24" s="255" t="s">
        <v>471</v>
      </c>
      <c r="E24" s="247"/>
      <c r="F24" s="248">
        <v>12</v>
      </c>
      <c r="G24" s="247"/>
      <c r="H24" s="76"/>
      <c r="I24" s="120"/>
    </row>
    <row r="25" spans="1:9" ht="11.25" customHeight="1" x14ac:dyDescent="0.2">
      <c r="A25" s="77"/>
      <c r="B25" s="238" t="s">
        <v>512</v>
      </c>
      <c r="C25" s="239"/>
      <c r="D25" s="328"/>
      <c r="E25" s="241"/>
      <c r="F25" s="242"/>
      <c r="G25" s="241"/>
      <c r="H25" s="76"/>
      <c r="I25" s="120"/>
    </row>
    <row r="26" spans="1:9" ht="11.25" customHeight="1" x14ac:dyDescent="0.2">
      <c r="A26" s="77"/>
      <c r="B26" s="243"/>
      <c r="C26" s="244"/>
      <c r="D26" s="327" t="s">
        <v>513</v>
      </c>
      <c r="E26" s="54"/>
      <c r="F26" s="53">
        <v>13</v>
      </c>
      <c r="G26" s="54"/>
      <c r="H26" s="76"/>
      <c r="I26" s="120"/>
    </row>
    <row r="27" spans="1:9" ht="11.25" customHeight="1" x14ac:dyDescent="0.2">
      <c r="A27" s="77"/>
      <c r="B27" s="245"/>
      <c r="C27" s="246"/>
      <c r="D27" s="247"/>
      <c r="E27" s="247"/>
      <c r="F27" s="248"/>
      <c r="G27" s="247"/>
      <c r="H27" s="76"/>
      <c r="I27" s="120"/>
    </row>
    <row r="28" spans="1:9" ht="11.25" hidden="1" customHeight="1" x14ac:dyDescent="0.2">
      <c r="A28" s="77"/>
      <c r="B28" s="134" t="s">
        <v>73</v>
      </c>
      <c r="C28" s="224"/>
      <c r="D28" s="38" t="s">
        <v>514</v>
      </c>
      <c r="E28" s="38"/>
      <c r="F28" s="51">
        <v>19</v>
      </c>
      <c r="G28" s="38"/>
      <c r="H28" s="76"/>
      <c r="I28" s="120"/>
    </row>
    <row r="29" spans="1:9" ht="11.25" hidden="1" customHeight="1" x14ac:dyDescent="0.2">
      <c r="A29" s="77"/>
      <c r="B29" s="40"/>
      <c r="C29" s="40"/>
      <c r="D29" s="40" t="s">
        <v>515</v>
      </c>
      <c r="E29" s="40"/>
      <c r="F29" s="50">
        <v>20</v>
      </c>
      <c r="G29" s="40"/>
      <c r="H29" s="76"/>
      <c r="I29" s="120"/>
    </row>
    <row r="30" spans="1:9" ht="11.25" hidden="1" customHeight="1" x14ac:dyDescent="0.2">
      <c r="A30" s="77"/>
      <c r="B30" s="40"/>
      <c r="C30" s="134"/>
      <c r="D30" s="40" t="s">
        <v>516</v>
      </c>
      <c r="E30" s="40"/>
      <c r="F30" s="50">
        <v>21</v>
      </c>
      <c r="G30" s="40"/>
      <c r="H30" s="76"/>
      <c r="I30" s="120"/>
    </row>
    <row r="31" spans="1:9" ht="11.25" hidden="1" customHeight="1" x14ac:dyDescent="0.2">
      <c r="A31" s="77"/>
      <c r="B31" s="133"/>
      <c r="C31" s="133"/>
      <c r="D31" s="126" t="s">
        <v>517</v>
      </c>
      <c r="E31" s="40"/>
      <c r="F31" s="50">
        <v>22</v>
      </c>
      <c r="G31" s="40"/>
      <c r="H31" s="76"/>
      <c r="I31" s="120"/>
    </row>
    <row r="32" spans="1:9" ht="11.25" hidden="1" customHeight="1" x14ac:dyDescent="0.2">
      <c r="A32" s="77"/>
      <c r="B32" s="134" t="s">
        <v>75</v>
      </c>
      <c r="C32" s="224"/>
      <c r="D32" s="38" t="s">
        <v>518</v>
      </c>
      <c r="E32" s="139"/>
      <c r="F32" s="138">
        <v>23</v>
      </c>
      <c r="G32" s="139"/>
      <c r="H32" s="76"/>
      <c r="I32" s="120"/>
    </row>
    <row r="33" spans="1:9" ht="11.25" hidden="1" customHeight="1" x14ac:dyDescent="0.2">
      <c r="A33" s="77"/>
      <c r="B33" s="134"/>
      <c r="C33" s="224"/>
      <c r="D33" s="38" t="s">
        <v>519</v>
      </c>
      <c r="E33" s="38"/>
      <c r="F33" s="51">
        <v>24</v>
      </c>
      <c r="G33" s="38"/>
      <c r="H33" s="76"/>
      <c r="I33" s="120"/>
    </row>
    <row r="34" spans="1:9" ht="11.25" hidden="1" customHeight="1" x14ac:dyDescent="0.2">
      <c r="A34" s="77"/>
      <c r="B34" s="134"/>
      <c r="C34" s="224"/>
      <c r="D34" s="38" t="s">
        <v>520</v>
      </c>
      <c r="E34" s="38"/>
      <c r="F34" s="51">
        <v>25</v>
      </c>
      <c r="G34" s="38"/>
      <c r="H34" s="76"/>
      <c r="I34" s="120"/>
    </row>
    <row r="35" spans="1:9" ht="11.25" hidden="1" customHeight="1" x14ac:dyDescent="0.2">
      <c r="A35" s="77"/>
      <c r="B35" s="126"/>
      <c r="C35" s="133"/>
      <c r="D35" s="126" t="s">
        <v>521</v>
      </c>
      <c r="E35" s="126"/>
      <c r="F35" s="127">
        <v>26</v>
      </c>
      <c r="G35" s="126"/>
      <c r="H35" s="76"/>
      <c r="I35" s="120"/>
    </row>
    <row r="36" spans="1:9" ht="11.25" customHeight="1" x14ac:dyDescent="0.2">
      <c r="A36" s="77"/>
      <c r="B36" s="208"/>
      <c r="C36" s="208"/>
      <c r="D36" s="208"/>
      <c r="E36" s="208"/>
      <c r="F36" s="271"/>
      <c r="G36" s="208"/>
      <c r="H36" s="76"/>
      <c r="I36" s="120"/>
    </row>
    <row r="37" spans="1:9" ht="11.25" customHeight="1" x14ac:dyDescent="0.2">
      <c r="A37" s="135"/>
      <c r="B37" s="208"/>
      <c r="C37" s="208"/>
      <c r="D37" s="208"/>
      <c r="E37" s="208"/>
      <c r="F37" s="271"/>
      <c r="G37" s="208"/>
      <c r="H37" s="76"/>
      <c r="I37" s="120"/>
    </row>
    <row r="38" spans="1:9" ht="11.25" customHeight="1" x14ac:dyDescent="0.2">
      <c r="A38" s="135"/>
      <c r="B38" s="208"/>
      <c r="C38" s="208"/>
      <c r="D38" s="208"/>
      <c r="E38" s="208"/>
      <c r="F38" s="271"/>
      <c r="G38" s="208"/>
      <c r="H38" s="76"/>
      <c r="I38" s="120"/>
    </row>
    <row r="39" spans="1:9" ht="11.25" customHeight="1" x14ac:dyDescent="0.2">
      <c r="A39" s="135"/>
      <c r="B39" s="208"/>
      <c r="C39" s="208"/>
      <c r="D39" s="208"/>
      <c r="E39" s="208"/>
      <c r="F39" s="271"/>
      <c r="G39" s="208"/>
      <c r="H39" s="76"/>
      <c r="I39" s="120"/>
    </row>
    <row r="40" spans="1:9" ht="11.25" customHeight="1" x14ac:dyDescent="0.2">
      <c r="A40" s="135"/>
      <c r="B40" s="208"/>
      <c r="C40" s="208"/>
      <c r="D40" s="208"/>
      <c r="E40" s="208"/>
      <c r="F40" s="271"/>
      <c r="G40" s="208"/>
      <c r="H40" s="76"/>
      <c r="I40" s="120"/>
    </row>
    <row r="41" spans="1:9" ht="11.25" customHeight="1" x14ac:dyDescent="0.2">
      <c r="A41" s="135"/>
      <c r="B41" s="208"/>
      <c r="C41" s="208"/>
      <c r="D41" s="208"/>
      <c r="E41" s="208"/>
      <c r="F41" s="271"/>
      <c r="G41" s="208"/>
      <c r="H41" s="76"/>
      <c r="I41" s="120"/>
    </row>
    <row r="42" spans="1:9" ht="11.25" customHeight="1" x14ac:dyDescent="0.2">
      <c r="A42" s="77"/>
      <c r="B42" s="208"/>
      <c r="C42" s="208"/>
      <c r="D42" s="208"/>
      <c r="E42" s="208"/>
      <c r="F42" s="271"/>
      <c r="G42" s="208"/>
      <c r="H42" s="76"/>
      <c r="I42" s="120"/>
    </row>
    <row r="43" spans="1:9" ht="11.25" customHeight="1" x14ac:dyDescent="0.2">
      <c r="A43" s="77"/>
      <c r="B43" s="208"/>
      <c r="C43" s="208"/>
      <c r="D43" s="208"/>
      <c r="E43" s="208"/>
      <c r="F43" s="271"/>
      <c r="G43" s="208"/>
      <c r="H43" s="76"/>
      <c r="I43" s="120"/>
    </row>
    <row r="44" spans="1:9" ht="11.25" customHeight="1" x14ac:dyDescent="0.2">
      <c r="A44" s="77"/>
      <c r="B44" s="208"/>
      <c r="C44" s="208"/>
      <c r="D44" s="208"/>
      <c r="E44" s="208"/>
      <c r="F44" s="271"/>
      <c r="G44" s="208"/>
      <c r="H44" s="76"/>
      <c r="I44" s="120"/>
    </row>
    <row r="45" spans="1:9" ht="11.25" customHeight="1" x14ac:dyDescent="0.2">
      <c r="A45" s="135"/>
      <c r="B45" s="208"/>
      <c r="C45" s="208"/>
      <c r="D45" s="208"/>
      <c r="E45" s="208"/>
      <c r="F45" s="271"/>
      <c r="G45" s="208"/>
      <c r="H45" s="76"/>
      <c r="I45" s="120"/>
    </row>
    <row r="46" spans="1:9" ht="11.25" customHeight="1" x14ac:dyDescent="0.2">
      <c r="A46" s="135"/>
      <c r="B46" s="208"/>
      <c r="C46" s="208"/>
      <c r="D46" s="208"/>
      <c r="E46" s="208"/>
      <c r="F46" s="271"/>
      <c r="G46" s="208"/>
      <c r="H46" s="76"/>
      <c r="I46" s="120"/>
    </row>
    <row r="47" spans="1:9" ht="11.25" customHeight="1" x14ac:dyDescent="0.2">
      <c r="A47" s="77"/>
      <c r="B47" s="208"/>
      <c r="C47" s="208"/>
      <c r="D47" s="208"/>
      <c r="E47" s="208"/>
      <c r="F47" s="271"/>
      <c r="G47" s="208"/>
      <c r="H47" s="76"/>
      <c r="I47" s="120"/>
    </row>
    <row r="48" spans="1:9" ht="11.25" customHeight="1" x14ac:dyDescent="0.2">
      <c r="A48" s="77"/>
      <c r="B48" s="54"/>
      <c r="C48" s="54"/>
      <c r="D48" s="54"/>
      <c r="E48" s="54"/>
      <c r="F48" s="53"/>
      <c r="G48" s="54"/>
      <c r="H48" s="76"/>
      <c r="I48" s="120"/>
    </row>
    <row r="49" spans="1:9" ht="15.75" x14ac:dyDescent="0.25">
      <c r="A49" s="77"/>
      <c r="B49" s="38"/>
      <c r="C49" s="38"/>
      <c r="D49" s="38"/>
      <c r="E49" s="38"/>
      <c r="F49" s="51"/>
      <c r="G49" s="55"/>
      <c r="H49" s="76"/>
      <c r="I49" s="90"/>
    </row>
    <row r="50" spans="1:9" ht="7.5" customHeight="1" x14ac:dyDescent="0.2">
      <c r="A50" s="77"/>
      <c r="B50" s="38"/>
      <c r="C50" s="38"/>
      <c r="D50" s="38"/>
      <c r="E50" s="38"/>
      <c r="F50" s="51"/>
      <c r="G50" s="38"/>
      <c r="H50" s="76"/>
      <c r="I50" s="90"/>
    </row>
    <row r="51" spans="1:9" ht="15" customHeight="1" x14ac:dyDescent="0.2">
      <c r="A51" s="117"/>
      <c r="B51" s="46"/>
      <c r="C51" s="46"/>
      <c r="D51" s="46"/>
      <c r="E51" s="46"/>
      <c r="F51" s="46"/>
      <c r="G51" s="46"/>
      <c r="H51" s="130"/>
      <c r="I51" s="90"/>
    </row>
    <row r="52" spans="1:9" ht="11.25" customHeight="1" x14ac:dyDescent="0.2">
      <c r="A52" s="343"/>
      <c r="B52" s="344"/>
      <c r="C52" s="344"/>
      <c r="D52" s="344"/>
      <c r="E52" s="344"/>
      <c r="F52" s="344"/>
      <c r="G52" s="344"/>
      <c r="H52" s="345"/>
      <c r="I52" s="90"/>
    </row>
    <row r="53" spans="1:9" ht="33.75" customHeight="1" x14ac:dyDescent="0.2">
      <c r="A53" s="126"/>
      <c r="B53" s="126"/>
      <c r="C53" s="126"/>
      <c r="D53" s="126"/>
      <c r="E53" s="126"/>
      <c r="F53" s="127"/>
      <c r="G53" s="126"/>
      <c r="H53" s="126"/>
      <c r="I53" s="128"/>
    </row>
  </sheetData>
  <sheetProtection sheet="1" selectLockedCells="1"/>
  <mergeCells count="7">
    <mergeCell ref="A52:H52"/>
    <mergeCell ref="B5:D6"/>
    <mergeCell ref="B7:C7"/>
    <mergeCell ref="D7:G7"/>
    <mergeCell ref="B9:G9"/>
    <mergeCell ref="F12:F13"/>
    <mergeCell ref="B11:D13"/>
  </mergeCells>
  <phoneticPr fontId="4" type="noConversion"/>
  <dataValidations count="1">
    <dataValidation type="list" allowBlank="1" showInputMessage="1" showErrorMessage="1" sqref="B7:C7" xr:uid="{00000000-0002-0000-0400-000000000000}">
      <formula1>BMLIST</formula1>
    </dataValidation>
  </dataValidation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alignWithMargins="0">
    <oddFooter>&amp;C&amp;"Arial,Bold"&amp;9&amp;F - 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0">
    <tabColor indexed="39"/>
  </sheetPr>
  <dimension ref="A1:AC86"/>
  <sheetViews>
    <sheetView showRowColHeaders="0" workbookViewId="0"/>
  </sheetViews>
  <sheetFormatPr defaultColWidth="9.140625" defaultRowHeight="11.25" customHeight="1" x14ac:dyDescent="0.2"/>
  <cols>
    <col min="1" max="1" width="2.5703125" style="60" customWidth="1"/>
    <col min="2" max="2" width="18.28515625" style="60" customWidth="1"/>
    <col min="3" max="3" width="1.42578125" style="60" customWidth="1"/>
    <col min="4" max="6" width="10.28515625" style="60" customWidth="1"/>
    <col min="7" max="7" width="12.5703125" style="60" customWidth="1"/>
    <col min="8" max="8" width="10.28515625" style="60" customWidth="1"/>
    <col min="9" max="9" width="6.5703125" style="60" customWidth="1"/>
    <col min="10" max="10" width="6.42578125" style="60" customWidth="1"/>
    <col min="11" max="11" width="6.7109375" style="60" customWidth="1"/>
    <col min="12" max="12" width="6.42578125" style="60" customWidth="1"/>
    <col min="13" max="13" width="12.140625" style="60" customWidth="1"/>
    <col min="14" max="14" width="7.85546875" style="60" customWidth="1"/>
    <col min="15" max="15" width="1.42578125" style="60" customWidth="1"/>
    <col min="16" max="16" width="11.7109375" style="60" customWidth="1"/>
    <col min="17" max="17" width="2.5703125" style="60" customWidth="1"/>
    <col min="18" max="18" width="6.42578125" style="62" customWidth="1"/>
    <col min="19" max="19" width="4.85546875" style="62" customWidth="1"/>
    <col min="20" max="20" width="19.5703125" style="63" hidden="1" customWidth="1"/>
    <col min="21" max="21" width="19.42578125" style="63" hidden="1" customWidth="1"/>
    <col min="22" max="22" width="30" style="63" hidden="1" customWidth="1"/>
    <col min="23" max="23" width="16.7109375" style="63" hidden="1" customWidth="1"/>
    <col min="24" max="24" width="16.7109375" style="63" customWidth="1"/>
    <col min="25" max="26" width="8.5703125" style="63" customWidth="1"/>
    <col min="27" max="27" width="3.5703125" style="63" customWidth="1"/>
    <col min="28" max="28" width="17" style="63" customWidth="1"/>
    <col min="29" max="29" width="5.7109375" style="63" customWidth="1"/>
    <col min="30" max="16384" width="9.140625" style="60"/>
  </cols>
  <sheetData>
    <row r="1" spans="1:29" ht="18.75" customHeight="1" x14ac:dyDescent="0.2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4"/>
      <c r="R1" s="89"/>
      <c r="S1" s="101"/>
      <c r="T1" s="102"/>
      <c r="U1" s="102"/>
      <c r="V1" s="102"/>
      <c r="W1" s="102"/>
      <c r="X1" s="102"/>
      <c r="Y1" s="102"/>
      <c r="Z1" s="102"/>
      <c r="AA1" s="102"/>
      <c r="AB1" s="102"/>
      <c r="AC1" s="102"/>
    </row>
    <row r="2" spans="1:29" ht="18.75" customHeight="1" x14ac:dyDescent="0.2">
      <c r="A2" s="77"/>
      <c r="B2" s="85" t="s">
        <v>33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6"/>
      <c r="R2" s="90"/>
      <c r="S2" s="103"/>
      <c r="T2" s="105" t="e">
        <f>VLOOKUP(U2,$T$8:$U$29,2,FALSE)</f>
        <v>#N/A</v>
      </c>
      <c r="U2" s="105" t="str">
        <f>Home!$B$7</f>
        <v>(none)</v>
      </c>
      <c r="V2" s="47" t="str">
        <f>"Selected LA- "&amp;U2</f>
        <v>Selected LA- (none)</v>
      </c>
    </row>
    <row r="3" spans="1:29" ht="18.75" customHeight="1" x14ac:dyDescent="0.2">
      <c r="A3" s="8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4"/>
      <c r="R3" s="90"/>
      <c r="S3" s="103"/>
    </row>
    <row r="4" spans="1:29" ht="13.5" customHeight="1" x14ac:dyDescent="0.2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4"/>
      <c r="R4" s="90"/>
      <c r="S4" s="103"/>
      <c r="U4" s="226">
        <v>0</v>
      </c>
      <c r="V4" s="227">
        <v>22.5</v>
      </c>
    </row>
    <row r="5" spans="1:29" s="61" customFormat="1" ht="15" customHeight="1" x14ac:dyDescent="0.2">
      <c r="A5" s="78"/>
      <c r="B5" s="141" t="s">
        <v>450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79"/>
      <c r="R5" s="91"/>
      <c r="S5" s="106"/>
      <c r="T5" s="307" t="s">
        <v>39</v>
      </c>
      <c r="U5" s="226">
        <f>F30</f>
        <v>15.578263252681854</v>
      </c>
      <c r="V5" s="308">
        <f>U5</f>
        <v>15.578263252681854</v>
      </c>
      <c r="W5" s="107"/>
      <c r="X5" s="107"/>
      <c r="Y5" s="107"/>
      <c r="Z5" s="107"/>
      <c r="AA5" s="107"/>
      <c r="AB5" s="107"/>
      <c r="AC5" s="107"/>
    </row>
    <row r="6" spans="1:29" ht="18" customHeight="1" x14ac:dyDescent="0.2">
      <c r="A6" s="77"/>
      <c r="B6" s="136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40"/>
      <c r="O6" s="58"/>
      <c r="P6" s="58"/>
      <c r="Q6" s="76"/>
      <c r="R6" s="90"/>
      <c r="S6" s="103"/>
      <c r="T6" s="307" t="s">
        <v>42</v>
      </c>
      <c r="U6" s="227">
        <f>F31</f>
        <v>18.759597605691184</v>
      </c>
      <c r="V6" s="308">
        <f>U6</f>
        <v>18.759597605691184</v>
      </c>
    </row>
    <row r="7" spans="1:29" s="66" customFormat="1" ht="37.5" customHeight="1" x14ac:dyDescent="0.2">
      <c r="A7" s="80"/>
      <c r="B7" s="65"/>
      <c r="C7" s="65"/>
      <c r="D7" s="280" t="s">
        <v>36</v>
      </c>
      <c r="E7" s="279" t="s">
        <v>37</v>
      </c>
      <c r="F7" s="279" t="s">
        <v>83</v>
      </c>
      <c r="G7" s="58"/>
      <c r="H7" s="58"/>
      <c r="I7" s="58"/>
      <c r="J7" s="58"/>
      <c r="K7" s="58"/>
      <c r="L7" s="58"/>
      <c r="M7" s="58"/>
      <c r="N7" s="40"/>
      <c r="O7" s="58"/>
      <c r="P7" s="58"/>
      <c r="Q7" s="81"/>
      <c r="R7" s="92"/>
      <c r="S7" s="109"/>
      <c r="T7" s="307" t="s">
        <v>40</v>
      </c>
      <c r="U7" s="309">
        <f>F32</f>
        <v>16.47174179799417</v>
      </c>
      <c r="V7" s="309">
        <f>U7</f>
        <v>16.47174179799417</v>
      </c>
      <c r="W7" s="112"/>
      <c r="X7" s="112"/>
      <c r="Y7" s="112"/>
      <c r="Z7" s="112"/>
      <c r="AA7" s="112"/>
      <c r="AB7" s="112"/>
      <c r="AC7" s="112"/>
    </row>
    <row r="8" spans="1:29" s="66" customFormat="1" ht="14.25" customHeight="1" x14ac:dyDescent="0.2">
      <c r="A8" s="80"/>
      <c r="B8" s="67" t="s">
        <v>0</v>
      </c>
      <c r="C8" s="65"/>
      <c r="D8" s="69">
        <v>71.7</v>
      </c>
      <c r="E8" s="261">
        <v>12</v>
      </c>
      <c r="F8" s="304">
        <v>14.336917562724013</v>
      </c>
      <c r="G8" s="58"/>
      <c r="H8" s="58"/>
      <c r="I8" s="58"/>
      <c r="J8" s="58"/>
      <c r="K8" s="58"/>
      <c r="L8" s="58"/>
      <c r="M8" s="58"/>
      <c r="N8" s="40"/>
      <c r="O8" s="58"/>
      <c r="P8" s="58"/>
      <c r="Q8" s="81"/>
      <c r="R8" s="92"/>
      <c r="S8" s="109"/>
      <c r="T8" s="59" t="str">
        <f t="shared" ref="T8:T31" si="0">B8</f>
        <v>Bracknell Forest</v>
      </c>
      <c r="U8" s="113" t="b">
        <f>IF(T8=$U$2,79.9)</f>
        <v>0</v>
      </c>
      <c r="W8" s="112"/>
      <c r="X8" s="112"/>
      <c r="Y8" s="112"/>
      <c r="Z8" s="112"/>
      <c r="AA8" s="112"/>
      <c r="AB8" s="112"/>
      <c r="AC8" s="112"/>
    </row>
    <row r="9" spans="1:29" s="66" customFormat="1" ht="14.25" customHeight="1" x14ac:dyDescent="0.2">
      <c r="A9" s="80"/>
      <c r="B9" s="67" t="s">
        <v>22</v>
      </c>
      <c r="C9" s="65"/>
      <c r="D9" s="69">
        <v>215.8</v>
      </c>
      <c r="E9" s="261">
        <v>2</v>
      </c>
      <c r="F9" s="155">
        <v>0.91827364554637281</v>
      </c>
      <c r="G9" s="58"/>
      <c r="H9" s="58"/>
      <c r="I9" s="58"/>
      <c r="J9" s="58"/>
      <c r="K9" s="58"/>
      <c r="L9" s="58"/>
      <c r="M9" s="58"/>
      <c r="N9" s="40"/>
      <c r="O9" s="58"/>
      <c r="P9" s="58"/>
      <c r="Q9" s="81"/>
      <c r="R9" s="92"/>
      <c r="S9" s="109"/>
      <c r="T9" s="59" t="str">
        <f t="shared" si="0"/>
        <v>Brighton &amp; Hove</v>
      </c>
      <c r="U9" s="113" t="b">
        <f t="shared" ref="U9:U31" si="1">IF(T9=$U$2,79.9)</f>
        <v>0</v>
      </c>
      <c r="W9" s="112"/>
      <c r="X9" s="112"/>
      <c r="Y9" s="112"/>
      <c r="Z9" s="112"/>
      <c r="AA9" s="112"/>
      <c r="AB9" s="112"/>
      <c r="AC9" s="112"/>
    </row>
    <row r="10" spans="1:29" s="66" customFormat="1" ht="14.25" customHeight="1" x14ac:dyDescent="0.2">
      <c r="A10" s="80"/>
      <c r="B10" s="67" t="s">
        <v>8</v>
      </c>
      <c r="C10" s="65"/>
      <c r="D10" s="69">
        <v>218.2</v>
      </c>
      <c r="E10" s="261">
        <v>62</v>
      </c>
      <c r="F10" s="155">
        <v>22.127052105638832</v>
      </c>
      <c r="G10" s="58"/>
      <c r="H10" s="58"/>
      <c r="I10" s="58"/>
      <c r="J10" s="58"/>
      <c r="K10" s="58"/>
      <c r="L10" s="58"/>
      <c r="M10" s="58"/>
      <c r="N10" s="40"/>
      <c r="O10" s="58"/>
      <c r="P10" s="58"/>
      <c r="Q10" s="81"/>
      <c r="R10" s="92"/>
      <c r="S10" s="109"/>
      <c r="T10" s="59" t="str">
        <f t="shared" si="0"/>
        <v>Buckinghamshire</v>
      </c>
      <c r="U10" s="113" t="b">
        <f t="shared" si="1"/>
        <v>0</v>
      </c>
      <c r="W10" s="112"/>
      <c r="X10" s="112"/>
      <c r="Y10" s="112"/>
      <c r="Z10" s="112"/>
      <c r="AA10" s="112"/>
      <c r="AB10" s="112"/>
      <c r="AC10" s="112"/>
    </row>
    <row r="11" spans="1:29" s="66" customFormat="1" ht="14.25" customHeight="1" x14ac:dyDescent="0.2">
      <c r="A11" s="80"/>
      <c r="B11" s="67" t="s">
        <v>4</v>
      </c>
      <c r="C11" s="65"/>
      <c r="D11" s="69">
        <v>313.39999999999998</v>
      </c>
      <c r="E11" s="262">
        <v>13</v>
      </c>
      <c r="F11" s="155">
        <v>3.9828431372549025</v>
      </c>
      <c r="G11" s="58"/>
      <c r="H11" s="58"/>
      <c r="I11" s="58"/>
      <c r="J11" s="58"/>
      <c r="K11" s="58"/>
      <c r="L11" s="58"/>
      <c r="M11" s="58"/>
      <c r="N11" s="40"/>
      <c r="O11" s="58"/>
      <c r="P11" s="58"/>
      <c r="Q11" s="81"/>
      <c r="R11" s="92"/>
      <c r="S11" s="109"/>
      <c r="T11" s="59" t="str">
        <f t="shared" si="0"/>
        <v>East Sussex</v>
      </c>
      <c r="U11" s="113" t="b">
        <f t="shared" si="1"/>
        <v>0</v>
      </c>
      <c r="W11" s="112"/>
      <c r="X11" s="112"/>
      <c r="Y11" s="112"/>
      <c r="Z11" s="112"/>
      <c r="AA11" s="112"/>
      <c r="AB11" s="112"/>
      <c r="AC11" s="112"/>
    </row>
    <row r="12" spans="1:29" s="66" customFormat="1" ht="14.25" customHeight="1" x14ac:dyDescent="0.2">
      <c r="A12" s="80"/>
      <c r="B12" s="67" t="s">
        <v>6</v>
      </c>
      <c r="C12" s="65"/>
      <c r="D12" s="69">
        <v>462.7</v>
      </c>
      <c r="E12" s="261">
        <v>62.6</v>
      </c>
      <c r="F12" s="155">
        <v>11.916999809632593</v>
      </c>
      <c r="G12" s="58"/>
      <c r="H12" s="58"/>
      <c r="I12" s="58"/>
      <c r="J12" s="58"/>
      <c r="K12" s="58"/>
      <c r="L12" s="58"/>
      <c r="M12" s="58"/>
      <c r="N12" s="40"/>
      <c r="O12" s="58"/>
      <c r="P12" s="58"/>
      <c r="Q12" s="81"/>
      <c r="R12" s="92"/>
      <c r="S12" s="109"/>
      <c r="T12" s="59" t="str">
        <f t="shared" si="0"/>
        <v>Hampshire</v>
      </c>
      <c r="U12" s="113" t="b">
        <f t="shared" si="1"/>
        <v>0</v>
      </c>
      <c r="W12" s="112"/>
      <c r="X12" s="112"/>
      <c r="Y12" s="112"/>
      <c r="Z12" s="112"/>
      <c r="AA12" s="112"/>
      <c r="AB12" s="112"/>
      <c r="AC12" s="112"/>
    </row>
    <row r="13" spans="1:29" s="66" customFormat="1" ht="14.25" customHeight="1" x14ac:dyDescent="0.2">
      <c r="A13" s="80"/>
      <c r="B13" s="67" t="s">
        <v>1</v>
      </c>
      <c r="C13" s="65"/>
      <c r="D13" s="69">
        <v>71.2</v>
      </c>
      <c r="E13" s="261">
        <v>5</v>
      </c>
      <c r="F13" s="155">
        <v>6.5616797900262469</v>
      </c>
      <c r="G13" s="58"/>
      <c r="H13" s="58"/>
      <c r="I13" s="58"/>
      <c r="J13" s="58"/>
      <c r="K13" s="58"/>
      <c r="L13" s="58"/>
      <c r="M13" s="58"/>
      <c r="N13" s="40"/>
      <c r="O13" s="58"/>
      <c r="P13" s="58"/>
      <c r="Q13" s="81"/>
      <c r="R13" s="92"/>
      <c r="S13" s="109"/>
      <c r="T13" s="59" t="str">
        <f t="shared" si="0"/>
        <v>Isle of Wight</v>
      </c>
      <c r="U13" s="113" t="b">
        <f t="shared" si="1"/>
        <v>0</v>
      </c>
      <c r="W13" s="112"/>
      <c r="X13" s="112"/>
      <c r="Y13" s="112"/>
      <c r="Z13" s="112"/>
      <c r="AA13" s="112"/>
      <c r="AB13" s="112"/>
      <c r="AC13" s="112"/>
    </row>
    <row r="14" spans="1:29" s="66" customFormat="1" ht="14.25" customHeight="1" x14ac:dyDescent="0.2">
      <c r="A14" s="80"/>
      <c r="B14" s="67" t="s">
        <v>9</v>
      </c>
      <c r="C14" s="65"/>
      <c r="D14" s="69">
        <v>702</v>
      </c>
      <c r="E14" s="261">
        <v>84.1</v>
      </c>
      <c r="F14" s="155">
        <v>10.6983844294619</v>
      </c>
      <c r="G14" s="58"/>
      <c r="H14" s="58"/>
      <c r="I14" s="58"/>
      <c r="J14" s="58"/>
      <c r="K14" s="58"/>
      <c r="L14" s="58"/>
      <c r="M14" s="58"/>
      <c r="N14" s="40"/>
      <c r="O14" s="58"/>
      <c r="P14" s="58"/>
      <c r="Q14" s="81"/>
      <c r="R14" s="92"/>
      <c r="S14" s="109"/>
      <c r="T14" s="59" t="str">
        <f t="shared" si="0"/>
        <v>Kent</v>
      </c>
      <c r="U14" s="113" t="b">
        <f t="shared" si="1"/>
        <v>0</v>
      </c>
      <c r="W14" s="112"/>
      <c r="X14" s="112"/>
      <c r="Y14" s="112"/>
      <c r="Z14" s="112"/>
      <c r="AA14" s="112"/>
      <c r="AB14" s="112"/>
      <c r="AC14" s="112"/>
    </row>
    <row r="15" spans="1:29" s="66" customFormat="1" ht="14.25" customHeight="1" x14ac:dyDescent="0.2">
      <c r="A15" s="80"/>
      <c r="B15" s="67" t="s">
        <v>2</v>
      </c>
      <c r="C15" s="65"/>
      <c r="D15" s="69">
        <v>129.80000000000001</v>
      </c>
      <c r="E15" s="261">
        <v>64.900000000000006</v>
      </c>
      <c r="F15" s="155">
        <v>33.333333333333329</v>
      </c>
      <c r="G15" s="58"/>
      <c r="H15" s="58"/>
      <c r="I15" s="58"/>
      <c r="J15" s="58"/>
      <c r="K15" s="58"/>
      <c r="L15" s="58"/>
      <c r="M15" s="58"/>
      <c r="N15" s="40"/>
      <c r="O15" s="58"/>
      <c r="P15" s="58"/>
      <c r="Q15" s="81"/>
      <c r="R15" s="92"/>
      <c r="S15" s="109"/>
      <c r="T15" s="59" t="str">
        <f t="shared" si="0"/>
        <v>Medway</v>
      </c>
      <c r="U15" s="113" t="b">
        <f t="shared" si="1"/>
        <v>0</v>
      </c>
      <c r="W15" s="112"/>
      <c r="X15" s="112"/>
      <c r="Y15" s="112"/>
      <c r="Z15" s="112"/>
      <c r="AA15" s="112"/>
      <c r="AB15" s="112"/>
      <c r="AC15" s="112"/>
    </row>
    <row r="16" spans="1:29" s="66" customFormat="1" ht="14.25" customHeight="1" x14ac:dyDescent="0.2">
      <c r="A16" s="80"/>
      <c r="B16" s="67" t="s">
        <v>10</v>
      </c>
      <c r="C16" s="65"/>
      <c r="D16" s="69">
        <v>142.1</v>
      </c>
      <c r="E16" s="261">
        <v>22</v>
      </c>
      <c r="F16" s="155">
        <v>13.40645947592931</v>
      </c>
      <c r="G16" s="58"/>
      <c r="H16" s="58"/>
      <c r="I16" s="58"/>
      <c r="J16" s="58"/>
      <c r="K16" s="58"/>
      <c r="L16" s="58"/>
      <c r="M16" s="58"/>
      <c r="N16" s="40"/>
      <c r="O16" s="58"/>
      <c r="P16" s="58"/>
      <c r="Q16" s="81"/>
      <c r="R16" s="92"/>
      <c r="S16" s="109"/>
      <c r="T16" s="59" t="str">
        <f t="shared" si="0"/>
        <v>Milton Keynes</v>
      </c>
      <c r="U16" s="113" t="b">
        <f t="shared" si="1"/>
        <v>0</v>
      </c>
      <c r="W16" s="112"/>
      <c r="X16" s="112"/>
      <c r="Y16" s="112"/>
      <c r="Z16" s="112"/>
      <c r="AA16" s="112"/>
      <c r="AB16" s="112"/>
      <c r="AC16" s="112"/>
    </row>
    <row r="17" spans="1:29" s="66" customFormat="1" ht="14.25" customHeight="1" x14ac:dyDescent="0.2">
      <c r="A17" s="80"/>
      <c r="B17" s="67" t="s">
        <v>11</v>
      </c>
      <c r="C17" s="65"/>
      <c r="D17" s="69">
        <v>363.4</v>
      </c>
      <c r="E17" s="261">
        <v>46</v>
      </c>
      <c r="F17" s="155">
        <v>11.235955056179776</v>
      </c>
      <c r="G17" s="58"/>
      <c r="H17" s="58"/>
      <c r="I17" s="58"/>
      <c r="J17" s="58"/>
      <c r="K17" s="58"/>
      <c r="L17" s="58"/>
      <c r="M17" s="58"/>
      <c r="N17" s="40"/>
      <c r="O17" s="58"/>
      <c r="P17" s="58"/>
      <c r="Q17" s="81"/>
      <c r="R17" s="92"/>
      <c r="S17" s="109"/>
      <c r="T17" s="59" t="str">
        <f t="shared" si="0"/>
        <v>Oxfordshire</v>
      </c>
      <c r="U17" s="113" t="b">
        <f t="shared" si="1"/>
        <v>0</v>
      </c>
      <c r="W17" s="112"/>
      <c r="X17" s="112"/>
      <c r="Y17" s="112"/>
      <c r="Z17" s="112"/>
      <c r="AA17" s="112"/>
      <c r="AB17" s="112"/>
      <c r="AC17" s="112"/>
    </row>
    <row r="18" spans="1:29" s="66" customFormat="1" ht="14.25" customHeight="1" x14ac:dyDescent="0.2">
      <c r="A18" s="80"/>
      <c r="B18" s="67" t="s">
        <v>12</v>
      </c>
      <c r="C18" s="65"/>
      <c r="D18" s="69">
        <v>172</v>
      </c>
      <c r="E18" s="261">
        <v>23</v>
      </c>
      <c r="F18" s="155">
        <v>11.794871794871794</v>
      </c>
      <c r="G18" s="58"/>
      <c r="H18" s="58"/>
      <c r="I18" s="58"/>
      <c r="J18" s="58"/>
      <c r="K18" s="58"/>
      <c r="L18" s="58"/>
      <c r="M18" s="58"/>
      <c r="N18" s="40"/>
      <c r="O18" s="58"/>
      <c r="P18" s="58"/>
      <c r="Q18" s="81"/>
      <c r="R18" s="92"/>
      <c r="S18" s="109"/>
      <c r="T18" s="59" t="str">
        <f t="shared" si="0"/>
        <v>Portsmouth</v>
      </c>
      <c r="U18" s="113" t="b">
        <f t="shared" si="1"/>
        <v>0</v>
      </c>
      <c r="W18" s="112"/>
      <c r="X18" s="112"/>
      <c r="Y18" s="112"/>
      <c r="Z18" s="112"/>
      <c r="AA18" s="112"/>
      <c r="AB18" s="112"/>
      <c r="AC18" s="112"/>
    </row>
    <row r="19" spans="1:29" s="66" customFormat="1" ht="14.25" customHeight="1" x14ac:dyDescent="0.2">
      <c r="A19" s="80"/>
      <c r="B19" s="67" t="s">
        <v>3</v>
      </c>
      <c r="C19" s="65"/>
      <c r="D19" s="69">
        <v>96.8</v>
      </c>
      <c r="E19" s="261">
        <v>85</v>
      </c>
      <c r="F19" s="155">
        <v>46.754675467546754</v>
      </c>
      <c r="G19" s="58"/>
      <c r="H19" s="58"/>
      <c r="I19" s="58"/>
      <c r="J19" s="58"/>
      <c r="K19" s="58"/>
      <c r="L19" s="58"/>
      <c r="M19" s="58"/>
      <c r="N19" s="40"/>
      <c r="O19" s="58"/>
      <c r="P19" s="58"/>
      <c r="Q19" s="81"/>
      <c r="R19" s="92"/>
      <c r="S19" s="109"/>
      <c r="T19" s="59" t="str">
        <f t="shared" si="0"/>
        <v>Reading</v>
      </c>
      <c r="U19" s="113" t="b">
        <f t="shared" si="1"/>
        <v>0</v>
      </c>
      <c r="W19" s="112"/>
      <c r="X19" s="112"/>
      <c r="Y19" s="112"/>
      <c r="Z19" s="112"/>
      <c r="AA19" s="112"/>
      <c r="AB19" s="112"/>
      <c r="AC19" s="112"/>
    </row>
    <row r="20" spans="1:29" s="66" customFormat="1" ht="14.25" customHeight="1" x14ac:dyDescent="0.2">
      <c r="A20" s="80"/>
      <c r="B20" s="67" t="s">
        <v>13</v>
      </c>
      <c r="C20" s="65"/>
      <c r="D20" s="69">
        <v>94.1</v>
      </c>
      <c r="E20" s="261">
        <v>37</v>
      </c>
      <c r="F20" s="155">
        <v>28.222730739893215</v>
      </c>
      <c r="G20" s="58"/>
      <c r="H20" s="58"/>
      <c r="I20" s="58"/>
      <c r="J20" s="58"/>
      <c r="K20" s="58"/>
      <c r="L20" s="58"/>
      <c r="M20" s="58"/>
      <c r="N20" s="40"/>
      <c r="O20" s="58"/>
      <c r="P20" s="58"/>
      <c r="Q20" s="81"/>
      <c r="R20" s="92"/>
      <c r="S20" s="109"/>
      <c r="T20" s="59" t="str">
        <f t="shared" si="0"/>
        <v>Slough</v>
      </c>
      <c r="U20" s="113" t="b">
        <f t="shared" si="1"/>
        <v>0</v>
      </c>
      <c r="W20" s="112"/>
      <c r="X20" s="112"/>
      <c r="Y20" s="112"/>
      <c r="Z20" s="112"/>
      <c r="AA20" s="112"/>
      <c r="AB20" s="112"/>
      <c r="AC20" s="112"/>
    </row>
    <row r="21" spans="1:29" s="66" customFormat="1" ht="14.25" customHeight="1" x14ac:dyDescent="0.2">
      <c r="A21" s="80"/>
      <c r="B21" s="67" t="s">
        <v>27</v>
      </c>
      <c r="C21" s="65"/>
      <c r="D21" s="69">
        <v>233.2</v>
      </c>
      <c r="E21" s="261">
        <v>80.5</v>
      </c>
      <c r="F21" s="155">
        <v>25.661459993624479</v>
      </c>
      <c r="G21" s="58"/>
      <c r="H21" s="58"/>
      <c r="I21" s="58"/>
      <c r="J21" s="58"/>
      <c r="K21" s="58"/>
      <c r="L21" s="58"/>
      <c r="M21" s="58"/>
      <c r="N21" s="40"/>
      <c r="O21" s="58"/>
      <c r="P21" s="58"/>
      <c r="Q21" s="81"/>
      <c r="R21" s="92"/>
      <c r="S21" s="109"/>
      <c r="T21" s="59" t="str">
        <f t="shared" si="0"/>
        <v>Somerset</v>
      </c>
      <c r="U21" s="113" t="b">
        <f t="shared" si="1"/>
        <v>0</v>
      </c>
      <c r="W21" s="112"/>
      <c r="X21" s="112"/>
      <c r="Y21" s="112"/>
      <c r="Z21" s="112"/>
      <c r="AA21" s="112"/>
      <c r="AB21" s="112"/>
      <c r="AC21" s="112"/>
    </row>
    <row r="22" spans="1:29" s="66" customFormat="1" ht="14.25" customHeight="1" x14ac:dyDescent="0.2">
      <c r="A22" s="80"/>
      <c r="B22" s="67" t="s">
        <v>14</v>
      </c>
      <c r="C22" s="65"/>
      <c r="D22" s="69">
        <v>180.7</v>
      </c>
      <c r="E22" s="261">
        <v>37</v>
      </c>
      <c r="F22" s="155">
        <v>16.995865870463941</v>
      </c>
      <c r="G22" s="58"/>
      <c r="H22" s="58"/>
      <c r="I22" s="58"/>
      <c r="J22" s="58"/>
      <c r="K22" s="58"/>
      <c r="L22" s="58"/>
      <c r="M22" s="58"/>
      <c r="N22" s="40"/>
      <c r="O22" s="58"/>
      <c r="P22" s="58"/>
      <c r="Q22" s="81"/>
      <c r="R22" s="92"/>
      <c r="S22" s="109"/>
      <c r="T22" s="59" t="str">
        <f t="shared" si="0"/>
        <v>Southampton</v>
      </c>
      <c r="U22" s="113" t="b">
        <f t="shared" si="1"/>
        <v>0</v>
      </c>
      <c r="W22" s="112"/>
      <c r="X22" s="112"/>
      <c r="Y22" s="112"/>
      <c r="Z22" s="112"/>
      <c r="AA22" s="112"/>
      <c r="AB22" s="112"/>
      <c r="AC22" s="112"/>
    </row>
    <row r="23" spans="1:29" s="66" customFormat="1" ht="14.25" customHeight="1" x14ac:dyDescent="0.2">
      <c r="A23" s="80"/>
      <c r="B23" s="67" t="s">
        <v>7</v>
      </c>
      <c r="C23" s="65"/>
      <c r="D23" s="69">
        <v>470.8</v>
      </c>
      <c r="E23" s="261">
        <v>132</v>
      </c>
      <c r="F23" s="155">
        <v>21.897810218978105</v>
      </c>
      <c r="G23" s="58"/>
      <c r="H23" s="58"/>
      <c r="I23" s="58"/>
      <c r="J23" s="58"/>
      <c r="K23" s="58"/>
      <c r="L23" s="58"/>
      <c r="M23" s="58"/>
      <c r="N23" s="40"/>
      <c r="O23" s="58"/>
      <c r="P23" s="58"/>
      <c r="Q23" s="81"/>
      <c r="R23" s="92"/>
      <c r="S23" s="109"/>
      <c r="T23" s="59" t="str">
        <f t="shared" si="0"/>
        <v>Surrey</v>
      </c>
      <c r="U23" s="113" t="b">
        <f t="shared" si="1"/>
        <v>0</v>
      </c>
      <c r="W23" s="112"/>
      <c r="X23" s="112"/>
      <c r="Y23" s="112"/>
      <c r="Z23" s="112"/>
      <c r="AA23" s="112"/>
      <c r="AB23" s="112"/>
      <c r="AC23" s="112"/>
    </row>
    <row r="24" spans="1:29" s="66" customFormat="1" ht="14.25" customHeight="1" x14ac:dyDescent="0.2">
      <c r="A24" s="169"/>
      <c r="B24" s="67" t="s">
        <v>41</v>
      </c>
      <c r="C24" s="65"/>
      <c r="D24" s="69">
        <v>87.7</v>
      </c>
      <c r="E24" s="261">
        <v>102</v>
      </c>
      <c r="F24" s="155">
        <v>53.76910911966263</v>
      </c>
      <c r="G24" s="58"/>
      <c r="H24" s="58"/>
      <c r="I24" s="58"/>
      <c r="J24" s="58"/>
      <c r="K24" s="58"/>
      <c r="L24" s="58"/>
      <c r="M24" s="58"/>
      <c r="N24" s="40"/>
      <c r="O24" s="58"/>
      <c r="P24" s="58"/>
      <c r="Q24" s="81"/>
      <c r="R24" s="92"/>
      <c r="S24" s="109"/>
      <c r="T24" s="59" t="str">
        <f t="shared" si="0"/>
        <v>Swindon</v>
      </c>
      <c r="U24" s="113" t="b">
        <f t="shared" si="1"/>
        <v>0</v>
      </c>
      <c r="W24" s="112"/>
      <c r="X24" s="112"/>
      <c r="Y24" s="112"/>
      <c r="Z24" s="112"/>
      <c r="AA24" s="112"/>
      <c r="AB24" s="112"/>
      <c r="AC24" s="112"/>
    </row>
    <row r="25" spans="1:29" s="66" customFormat="1" ht="14.25" customHeight="1" x14ac:dyDescent="0.2">
      <c r="A25" s="169"/>
      <c r="B25" s="67" t="s">
        <v>76</v>
      </c>
      <c r="C25" s="65"/>
      <c r="D25" s="69">
        <v>72.5</v>
      </c>
      <c r="E25" s="261">
        <v>26.9</v>
      </c>
      <c r="F25" s="155">
        <v>27.062374245472835</v>
      </c>
      <c r="G25" s="58"/>
      <c r="H25" s="58"/>
      <c r="I25" s="58"/>
      <c r="J25" s="58"/>
      <c r="K25" s="58"/>
      <c r="L25" s="58"/>
      <c r="M25" s="58"/>
      <c r="N25" s="40"/>
      <c r="O25" s="58"/>
      <c r="P25" s="58"/>
      <c r="Q25" s="81"/>
      <c r="R25" s="92"/>
      <c r="S25" s="109"/>
      <c r="T25" s="59" t="str">
        <f t="shared" si="0"/>
        <v>Torbay</v>
      </c>
      <c r="U25" s="113" t="b">
        <f t="shared" si="1"/>
        <v>0</v>
      </c>
      <c r="W25" s="112"/>
      <c r="X25" s="112"/>
      <c r="Y25" s="112"/>
      <c r="Z25" s="112"/>
      <c r="AA25" s="112"/>
      <c r="AB25" s="112"/>
      <c r="AC25" s="112"/>
    </row>
    <row r="26" spans="1:29" s="66" customFormat="1" ht="14.25" customHeight="1" x14ac:dyDescent="0.2">
      <c r="A26" s="80"/>
      <c r="B26" s="67" t="s">
        <v>15</v>
      </c>
      <c r="C26" s="65"/>
      <c r="D26" s="69">
        <v>80.8</v>
      </c>
      <c r="E26" s="262">
        <v>20.6</v>
      </c>
      <c r="F26" s="155">
        <v>20.315581854043394</v>
      </c>
      <c r="G26" s="58"/>
      <c r="H26" s="58"/>
      <c r="I26" s="58"/>
      <c r="J26" s="58"/>
      <c r="K26" s="58"/>
      <c r="L26" s="58"/>
      <c r="M26" s="58"/>
      <c r="N26" s="40"/>
      <c r="O26" s="58"/>
      <c r="P26" s="58"/>
      <c r="Q26" s="81"/>
      <c r="R26" s="92"/>
      <c r="S26" s="109"/>
      <c r="T26" s="59" t="str">
        <f t="shared" si="0"/>
        <v>West Berkshire</v>
      </c>
      <c r="U26" s="113" t="b">
        <f t="shared" si="1"/>
        <v>0</v>
      </c>
      <c r="W26" s="112"/>
      <c r="X26" s="112"/>
      <c r="Y26" s="112"/>
      <c r="Z26" s="112"/>
      <c r="AA26" s="112"/>
      <c r="AB26" s="112"/>
      <c r="AC26" s="112"/>
    </row>
    <row r="27" spans="1:29" s="66" customFormat="1" ht="14.25" customHeight="1" x14ac:dyDescent="0.2">
      <c r="A27" s="80"/>
      <c r="B27" s="67" t="s">
        <v>5</v>
      </c>
      <c r="C27" s="65"/>
      <c r="D27" s="69">
        <v>433.4</v>
      </c>
      <c r="E27" s="262">
        <v>44.6</v>
      </c>
      <c r="F27" s="155">
        <v>9.3305439330543933</v>
      </c>
      <c r="G27" s="58"/>
      <c r="H27" s="58"/>
      <c r="I27" s="58"/>
      <c r="J27" s="58"/>
      <c r="K27" s="58"/>
      <c r="L27" s="58"/>
      <c r="M27" s="58"/>
      <c r="N27" s="40"/>
      <c r="O27" s="58"/>
      <c r="P27" s="58"/>
      <c r="Q27" s="81"/>
      <c r="R27" s="92"/>
      <c r="S27" s="109"/>
      <c r="T27" s="59" t="str">
        <f t="shared" si="0"/>
        <v>West Sussex</v>
      </c>
      <c r="U27" s="113" t="b">
        <f t="shared" si="1"/>
        <v>0</v>
      </c>
      <c r="W27" s="112"/>
      <c r="X27" s="112"/>
      <c r="Y27" s="112"/>
      <c r="Z27" s="112"/>
      <c r="AA27" s="112"/>
      <c r="AB27" s="112"/>
      <c r="AC27" s="112"/>
    </row>
    <row r="28" spans="1:29" s="66" customFormat="1" ht="14.25" customHeight="1" x14ac:dyDescent="0.2">
      <c r="A28" s="80"/>
      <c r="B28" s="67" t="s">
        <v>21</v>
      </c>
      <c r="C28" s="65"/>
      <c r="D28" s="69">
        <v>40.200000000000003</v>
      </c>
      <c r="E28" s="261">
        <v>25</v>
      </c>
      <c r="F28" s="155">
        <v>38.343558282208591</v>
      </c>
      <c r="G28" s="58"/>
      <c r="H28" s="58"/>
      <c r="I28" s="58"/>
      <c r="J28" s="58"/>
      <c r="K28" s="58"/>
      <c r="L28" s="58"/>
      <c r="M28" s="58"/>
      <c r="N28" s="40"/>
      <c r="O28" s="58"/>
      <c r="P28" s="58"/>
      <c r="Q28" s="81"/>
      <c r="R28" s="92"/>
      <c r="S28" s="109"/>
      <c r="T28" s="59" t="str">
        <f t="shared" si="0"/>
        <v>Windsor &amp; Maidenhead</v>
      </c>
      <c r="U28" s="113" t="b">
        <f t="shared" si="1"/>
        <v>0</v>
      </c>
      <c r="W28" s="112"/>
      <c r="X28" s="112"/>
      <c r="Y28" s="112"/>
      <c r="Z28" s="112"/>
      <c r="AA28" s="112"/>
      <c r="AB28" s="112"/>
      <c r="AC28" s="112"/>
    </row>
    <row r="29" spans="1:29" s="66" customFormat="1" ht="14.25" customHeight="1" x14ac:dyDescent="0.2">
      <c r="A29" s="80"/>
      <c r="B29" s="67" t="s">
        <v>16</v>
      </c>
      <c r="C29" s="65"/>
      <c r="D29" s="69">
        <v>53.7</v>
      </c>
      <c r="E29" s="261">
        <v>18</v>
      </c>
      <c r="F29" s="155">
        <v>25.10460251046025</v>
      </c>
      <c r="G29" s="58"/>
      <c r="H29" s="58"/>
      <c r="I29" s="58"/>
      <c r="J29" s="58"/>
      <c r="K29" s="58"/>
      <c r="L29" s="58"/>
      <c r="M29" s="58"/>
      <c r="N29" s="40"/>
      <c r="O29" s="58"/>
      <c r="P29" s="58"/>
      <c r="Q29" s="81"/>
      <c r="R29" s="92"/>
      <c r="S29" s="109"/>
      <c r="T29" s="59" t="str">
        <f t="shared" si="0"/>
        <v>Wokingham</v>
      </c>
      <c r="U29" s="113" t="b">
        <f t="shared" si="1"/>
        <v>0</v>
      </c>
      <c r="W29" s="112"/>
      <c r="X29" s="112"/>
      <c r="Y29" s="112"/>
      <c r="Z29" s="112"/>
      <c r="AA29" s="112"/>
      <c r="AB29" s="112"/>
      <c r="AC29" s="112"/>
    </row>
    <row r="30" spans="1:29" s="66" customFormat="1" ht="14.25" customHeight="1" x14ac:dyDescent="0.2">
      <c r="A30" s="80"/>
      <c r="B30" s="86" t="s">
        <v>23</v>
      </c>
      <c r="C30" s="65"/>
      <c r="D30" s="87">
        <v>4312.6000000000004</v>
      </c>
      <c r="E30" s="88">
        <v>795.8</v>
      </c>
      <c r="F30" s="186">
        <v>15.578263252681854</v>
      </c>
      <c r="G30" s="58"/>
      <c r="H30" s="58"/>
      <c r="I30" s="58"/>
      <c r="J30" s="58"/>
      <c r="K30" s="58"/>
      <c r="L30" s="58"/>
      <c r="M30" s="58"/>
      <c r="N30" s="40"/>
      <c r="O30" s="58"/>
      <c r="P30" s="58"/>
      <c r="Q30" s="81"/>
      <c r="R30" s="92"/>
      <c r="S30" s="109"/>
      <c r="T30" s="59" t="str">
        <f t="shared" si="0"/>
        <v>South East</v>
      </c>
      <c r="U30" s="113" t="b">
        <f t="shared" si="1"/>
        <v>0</v>
      </c>
      <c r="W30" s="112"/>
      <c r="X30" s="112"/>
      <c r="Y30" s="112"/>
      <c r="Z30" s="112"/>
      <c r="AA30" s="112"/>
      <c r="AB30" s="112"/>
      <c r="AC30" s="112"/>
    </row>
    <row r="31" spans="1:29" s="66" customFormat="1" ht="14.25" customHeight="1" x14ac:dyDescent="0.2">
      <c r="A31" s="169"/>
      <c r="B31" s="179" t="s">
        <v>43</v>
      </c>
      <c r="C31" s="65"/>
      <c r="D31" s="181">
        <v>2592.3000000000002</v>
      </c>
      <c r="E31" s="184">
        <v>598.6</v>
      </c>
      <c r="F31" s="187">
        <v>18.759597605691184</v>
      </c>
      <c r="G31" s="58"/>
      <c r="H31" s="58"/>
      <c r="I31" s="58"/>
      <c r="J31" s="58"/>
      <c r="K31" s="58"/>
      <c r="L31" s="58"/>
      <c r="M31" s="58"/>
      <c r="N31" s="40"/>
      <c r="O31" s="58"/>
      <c r="P31" s="58"/>
      <c r="Q31" s="81"/>
      <c r="R31" s="92"/>
      <c r="S31" s="109"/>
      <c r="T31" s="59" t="str">
        <f t="shared" si="0"/>
        <v>South West</v>
      </c>
      <c r="U31" s="113" t="b">
        <f t="shared" si="1"/>
        <v>0</v>
      </c>
      <c r="W31" s="112"/>
      <c r="X31" s="112"/>
      <c r="Y31" s="112"/>
      <c r="Z31" s="112"/>
      <c r="AA31" s="112"/>
      <c r="AB31" s="112"/>
      <c r="AC31" s="112"/>
    </row>
    <row r="32" spans="1:29" s="63" customFormat="1" ht="14.25" customHeight="1" x14ac:dyDescent="0.2">
      <c r="A32" s="77"/>
      <c r="B32" s="143" t="s">
        <v>38</v>
      </c>
      <c r="C32" s="56"/>
      <c r="D32" s="144">
        <v>29474.7</v>
      </c>
      <c r="E32" s="145">
        <v>5812.4</v>
      </c>
      <c r="F32" s="188">
        <v>16.47174179799417</v>
      </c>
      <c r="G32" s="56"/>
      <c r="H32" s="56"/>
      <c r="I32" s="56"/>
      <c r="J32" s="56"/>
      <c r="K32" s="56"/>
      <c r="L32" s="56"/>
      <c r="M32" s="56"/>
      <c r="N32" s="40"/>
      <c r="O32" s="58"/>
      <c r="P32" s="58"/>
      <c r="Q32" s="76"/>
      <c r="R32" s="90"/>
      <c r="S32" s="103"/>
      <c r="T32" s="315" t="s">
        <v>38</v>
      </c>
      <c r="U32" s="306"/>
      <c r="W32" s="112"/>
      <c r="X32" s="112"/>
      <c r="Y32" s="112"/>
      <c r="Z32" s="112"/>
      <c r="AA32" s="112"/>
      <c r="AB32" s="112"/>
      <c r="AC32" s="112"/>
    </row>
    <row r="33" spans="1:29" s="63" customFormat="1" ht="9" customHeight="1" x14ac:dyDescent="0.2">
      <c r="A33" s="77"/>
      <c r="B33" s="43"/>
      <c r="C33" s="43"/>
      <c r="D33" s="42"/>
      <c r="E33" s="42"/>
      <c r="F33" s="42"/>
      <c r="G33" s="42"/>
      <c r="H33" s="44"/>
      <c r="I33" s="44"/>
      <c r="J33" s="44"/>
      <c r="K33" s="44"/>
      <c r="L33" s="44"/>
      <c r="M33" s="44"/>
      <c r="N33" s="44"/>
      <c r="O33" s="44"/>
      <c r="P33" s="45"/>
      <c r="Q33" s="76"/>
      <c r="R33" s="90"/>
      <c r="S33" s="103"/>
      <c r="W33" s="112"/>
      <c r="X33" s="112"/>
      <c r="Y33" s="112"/>
      <c r="Z33" s="112"/>
      <c r="AA33" s="112"/>
      <c r="AB33" s="112"/>
      <c r="AC33" s="112"/>
    </row>
    <row r="34" spans="1:29" s="63" customFormat="1" ht="15" customHeight="1" x14ac:dyDescent="0.2">
      <c r="A34" s="356"/>
      <c r="B34" s="357"/>
      <c r="C34" s="357"/>
      <c r="D34" s="357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57"/>
      <c r="P34" s="357"/>
      <c r="Q34" s="358"/>
      <c r="R34" s="90"/>
      <c r="S34" s="103"/>
      <c r="W34" s="112"/>
      <c r="X34" s="112"/>
      <c r="Y34" s="112"/>
      <c r="Z34" s="112"/>
      <c r="AA34" s="112"/>
      <c r="AB34" s="112"/>
      <c r="AC34" s="112"/>
    </row>
    <row r="35" spans="1:29" s="63" customFormat="1" ht="11.25" customHeight="1" x14ac:dyDescent="0.2">
      <c r="A35" s="359"/>
      <c r="B35" s="360"/>
      <c r="C35" s="360"/>
      <c r="D35" s="360"/>
      <c r="E35" s="360"/>
      <c r="F35" s="360"/>
      <c r="G35" s="360"/>
      <c r="H35" s="360"/>
      <c r="I35" s="360"/>
      <c r="J35" s="360"/>
      <c r="K35" s="360"/>
      <c r="L35" s="360"/>
      <c r="M35" s="360"/>
      <c r="N35" s="360"/>
      <c r="O35" s="360"/>
      <c r="P35" s="360"/>
      <c r="Q35" s="361"/>
      <c r="R35" s="90"/>
      <c r="S35" s="103"/>
      <c r="U35" s="108"/>
      <c r="W35" s="112"/>
      <c r="X35" s="112"/>
      <c r="Y35" s="112"/>
      <c r="Z35" s="112"/>
      <c r="AA35" s="112"/>
      <c r="AB35" s="112"/>
      <c r="AC35" s="112"/>
    </row>
    <row r="36" spans="1:29" s="63" customFormat="1" ht="13.5" customHeight="1" x14ac:dyDescent="0.2">
      <c r="A36" s="7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4"/>
      <c r="R36" s="90"/>
      <c r="S36" s="153"/>
      <c r="T36" s="110"/>
      <c r="U36" s="110"/>
      <c r="V36" s="110"/>
      <c r="W36" s="112"/>
      <c r="X36" s="112"/>
      <c r="Y36" s="112"/>
      <c r="Z36" s="112"/>
      <c r="AA36" s="112"/>
      <c r="AB36" s="112"/>
      <c r="AC36" s="112"/>
    </row>
    <row r="37" spans="1:29" s="63" customFormat="1" ht="15" customHeight="1" x14ac:dyDescent="0.25">
      <c r="A37" s="75"/>
      <c r="B37" s="141" t="s">
        <v>451</v>
      </c>
      <c r="C37" s="58"/>
      <c r="D37" s="58"/>
      <c r="E37" s="58"/>
      <c r="F37" s="5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76"/>
      <c r="R37" s="90"/>
      <c r="S37" s="103"/>
      <c r="T37" s="110"/>
      <c r="U37" s="110"/>
      <c r="V37" s="110"/>
      <c r="W37" s="112"/>
      <c r="X37" s="112"/>
    </row>
    <row r="38" spans="1:29" s="63" customFormat="1" ht="18" customHeight="1" x14ac:dyDescent="0.2">
      <c r="A38" s="77"/>
      <c r="B38" s="136"/>
      <c r="C38" s="58"/>
      <c r="D38" s="58"/>
      <c r="E38" s="58"/>
      <c r="F38" s="5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76"/>
      <c r="R38" s="90"/>
      <c r="S38" s="103"/>
      <c r="T38" s="110"/>
      <c r="U38" s="110"/>
      <c r="V38" s="110"/>
      <c r="W38" s="112"/>
      <c r="X38" s="112"/>
    </row>
    <row r="39" spans="1:29" s="63" customFormat="1" ht="37.5" customHeight="1" x14ac:dyDescent="0.2">
      <c r="A39" s="77"/>
      <c r="B39" s="65"/>
      <c r="C39" s="65"/>
      <c r="D39" s="264" t="s">
        <v>77</v>
      </c>
      <c r="E39" s="163" t="s">
        <v>84</v>
      </c>
      <c r="F39" s="137" t="s">
        <v>452</v>
      </c>
      <c r="G39" s="164" t="s">
        <v>28</v>
      </c>
      <c r="H39" s="165" t="s">
        <v>453</v>
      </c>
      <c r="I39" s="38"/>
      <c r="J39" s="38"/>
      <c r="K39" s="38"/>
      <c r="L39" s="38"/>
      <c r="M39" s="38"/>
      <c r="N39" s="38"/>
      <c r="O39" s="38"/>
      <c r="P39" s="38"/>
      <c r="Q39" s="76"/>
      <c r="R39" s="90"/>
      <c r="S39" s="103"/>
      <c r="T39" s="110"/>
      <c r="U39" s="110"/>
      <c r="V39" s="110"/>
      <c r="W39" s="112"/>
      <c r="X39" s="112"/>
    </row>
    <row r="40" spans="1:29" s="61" customFormat="1" ht="16.5" customHeight="1" x14ac:dyDescent="0.2">
      <c r="A40" s="78"/>
      <c r="B40" s="67" t="s">
        <v>0</v>
      </c>
      <c r="C40" s="65"/>
      <c r="D40" s="119">
        <v>4.4124135902338582</v>
      </c>
      <c r="E40" s="119">
        <v>6.9735006973500697</v>
      </c>
      <c r="F40" s="304">
        <v>14.336917562724013</v>
      </c>
      <c r="G40" s="160"/>
      <c r="H40" s="312">
        <v>2.2492234169653518</v>
      </c>
      <c r="I40" s="38"/>
      <c r="J40" s="38"/>
      <c r="K40" s="38"/>
      <c r="L40" s="38"/>
      <c r="M40" s="38"/>
      <c r="N40" s="38"/>
      <c r="O40" s="38"/>
      <c r="P40" s="38"/>
      <c r="Q40" s="79"/>
      <c r="R40" s="91"/>
      <c r="S40" s="106"/>
      <c r="T40" s="305" t="str">
        <f>B40</f>
        <v>Bracknell Forest</v>
      </c>
      <c r="U40" s="49" t="b">
        <f t="shared" ref="U40:U62" si="2">IF(T40=$U$2,H40)</f>
        <v>0</v>
      </c>
      <c r="V40" s="110"/>
      <c r="W40" s="112"/>
      <c r="X40" s="112"/>
      <c r="Y40" s="63"/>
      <c r="Z40" s="63"/>
      <c r="AA40" s="63"/>
      <c r="AB40" s="63"/>
      <c r="AC40" s="63"/>
    </row>
    <row r="41" spans="1:29" ht="16.5" customHeight="1" x14ac:dyDescent="0.2">
      <c r="A41" s="77"/>
      <c r="B41" s="67" t="s">
        <v>22</v>
      </c>
      <c r="C41" s="65"/>
      <c r="D41" s="119">
        <v>7.2176745004841116</v>
      </c>
      <c r="E41" s="119">
        <v>0.92635479388605835</v>
      </c>
      <c r="F41" s="155">
        <v>0.91827364554637281</v>
      </c>
      <c r="G41" s="161"/>
      <c r="H41" s="157">
        <v>-0.87277430625545926</v>
      </c>
      <c r="I41" s="41"/>
      <c r="J41" s="41"/>
      <c r="K41" s="41"/>
      <c r="L41" s="38"/>
      <c r="M41" s="38"/>
      <c r="N41" s="38"/>
      <c r="O41" s="38"/>
      <c r="P41" s="38"/>
      <c r="Q41" s="76"/>
      <c r="R41" s="90"/>
      <c r="S41" s="103"/>
      <c r="T41" s="305" t="str">
        <f t="shared" ref="T41:T62" si="3">B41</f>
        <v>Brighton &amp; Hove</v>
      </c>
      <c r="U41" s="49" t="b">
        <f t="shared" si="2"/>
        <v>0</v>
      </c>
      <c r="V41" s="110"/>
      <c r="W41" s="112"/>
      <c r="X41" s="112"/>
    </row>
    <row r="42" spans="1:29" ht="16.5" customHeight="1" x14ac:dyDescent="0.2">
      <c r="A42" s="77"/>
      <c r="B42" s="67" t="s">
        <v>8</v>
      </c>
      <c r="C42" s="65"/>
      <c r="D42" s="119">
        <v>28.64106146164378</v>
      </c>
      <c r="E42" s="119">
        <v>14.730447987851178</v>
      </c>
      <c r="F42" s="155">
        <v>22.127052105638832</v>
      </c>
      <c r="G42" s="161"/>
      <c r="H42" s="157">
        <v>-0.22743603147280467</v>
      </c>
      <c r="I42" s="41"/>
      <c r="J42" s="41"/>
      <c r="K42" s="41"/>
      <c r="L42" s="38"/>
      <c r="M42" s="38"/>
      <c r="N42" s="38"/>
      <c r="O42" s="38"/>
      <c r="P42" s="38"/>
      <c r="Q42" s="76"/>
      <c r="R42" s="90"/>
      <c r="S42" s="103"/>
      <c r="T42" s="305" t="str">
        <f t="shared" si="3"/>
        <v>Buckinghamshire</v>
      </c>
      <c r="U42" s="49" t="b">
        <f t="shared" si="2"/>
        <v>0</v>
      </c>
      <c r="V42" s="110"/>
      <c r="W42" s="112"/>
      <c r="X42" s="112"/>
      <c r="Y42" s="114"/>
    </row>
    <row r="43" spans="1:29" ht="16.5" customHeight="1" x14ac:dyDescent="0.2">
      <c r="A43" s="77"/>
      <c r="B43" s="67" t="s">
        <v>4</v>
      </c>
      <c r="C43" s="65"/>
      <c r="D43" s="119">
        <v>4.8332037719268595</v>
      </c>
      <c r="E43" s="156">
        <v>2.8357235984354632</v>
      </c>
      <c r="F43" s="155">
        <v>3.9828431372549025</v>
      </c>
      <c r="G43" s="161"/>
      <c r="H43" s="157">
        <v>-0.17594139928698738</v>
      </c>
      <c r="I43" s="41"/>
      <c r="J43" s="41"/>
      <c r="K43" s="41"/>
      <c r="L43" s="38"/>
      <c r="M43" s="38"/>
      <c r="N43" s="38"/>
      <c r="O43" s="38"/>
      <c r="P43" s="38"/>
      <c r="Q43" s="76"/>
      <c r="R43" s="90"/>
      <c r="S43" s="103"/>
      <c r="T43" s="305" t="str">
        <f t="shared" si="3"/>
        <v>East Sussex</v>
      </c>
      <c r="U43" s="49" t="b">
        <f t="shared" si="2"/>
        <v>0</v>
      </c>
      <c r="V43" s="110"/>
      <c r="W43" s="112"/>
      <c r="X43" s="112"/>
      <c r="Y43" s="104"/>
    </row>
    <row r="44" spans="1:29" ht="16.5" customHeight="1" x14ac:dyDescent="0.2">
      <c r="A44" s="77"/>
      <c r="B44" s="67" t="s">
        <v>6</v>
      </c>
      <c r="C44" s="65"/>
      <c r="D44" s="119">
        <v>13.927330303715738</v>
      </c>
      <c r="E44" s="119">
        <v>15.421372719374457</v>
      </c>
      <c r="F44" s="155">
        <v>11.916999809632593</v>
      </c>
      <c r="G44" s="161"/>
      <c r="H44" s="157">
        <v>-0.14434428208734304</v>
      </c>
      <c r="I44" s="41"/>
      <c r="J44" s="41"/>
      <c r="K44" s="41"/>
      <c r="L44" s="38"/>
      <c r="M44" s="38"/>
      <c r="N44" s="38"/>
      <c r="O44" s="38"/>
      <c r="P44" s="38"/>
      <c r="Q44" s="76"/>
      <c r="R44" s="90"/>
      <c r="S44" s="103"/>
      <c r="T44" s="305" t="str">
        <f t="shared" si="3"/>
        <v>Hampshire</v>
      </c>
      <c r="U44" s="49" t="b">
        <f t="shared" si="2"/>
        <v>0</v>
      </c>
      <c r="V44" s="110"/>
      <c r="W44" s="112"/>
      <c r="X44" s="112"/>
    </row>
    <row r="45" spans="1:29" ht="16.5" customHeight="1" x14ac:dyDescent="0.2">
      <c r="A45" s="77"/>
      <c r="B45" s="67" t="s">
        <v>1</v>
      </c>
      <c r="C45" s="65"/>
      <c r="D45" s="119">
        <v>6.2421972534332095</v>
      </c>
      <c r="E45" s="119">
        <v>7.6335877862595405</v>
      </c>
      <c r="F45" s="155">
        <v>6.5616797900262469</v>
      </c>
      <c r="G45" s="161"/>
      <c r="H45" s="157">
        <v>5.1181102362204578E-2</v>
      </c>
      <c r="I45" s="41"/>
      <c r="J45" s="41"/>
      <c r="K45" s="41"/>
      <c r="L45" s="38"/>
      <c r="M45" s="38"/>
      <c r="N45" s="38"/>
      <c r="O45" s="38"/>
      <c r="P45" s="38"/>
      <c r="Q45" s="76"/>
      <c r="R45" s="90"/>
      <c r="S45" s="103"/>
      <c r="T45" s="305" t="str">
        <f t="shared" si="3"/>
        <v>Isle of Wight</v>
      </c>
      <c r="U45" s="49" t="b">
        <f t="shared" si="2"/>
        <v>0</v>
      </c>
      <c r="V45" s="110"/>
      <c r="W45" s="112"/>
      <c r="X45" s="112"/>
    </row>
    <row r="46" spans="1:29" ht="16.5" customHeight="1" x14ac:dyDescent="0.2">
      <c r="A46" s="77"/>
      <c r="B46" s="67" t="s">
        <v>9</v>
      </c>
      <c r="C46" s="65"/>
      <c r="D46" s="119">
        <v>16.81733675829868</v>
      </c>
      <c r="E46" s="119">
        <v>14.082539682539682</v>
      </c>
      <c r="F46" s="155">
        <v>10.6983844294619</v>
      </c>
      <c r="G46" s="161"/>
      <c r="H46" s="157">
        <v>-0.36384788012390384</v>
      </c>
      <c r="I46" s="41"/>
      <c r="J46" s="41"/>
      <c r="K46" s="41"/>
      <c r="L46" s="38"/>
      <c r="M46" s="38"/>
      <c r="N46" s="38"/>
      <c r="O46" s="38"/>
      <c r="P46" s="38"/>
      <c r="Q46" s="76"/>
      <c r="R46" s="90"/>
      <c r="S46" s="103"/>
      <c r="T46" s="305" t="str">
        <f t="shared" si="3"/>
        <v>Kent</v>
      </c>
      <c r="U46" s="49" t="b">
        <f t="shared" si="2"/>
        <v>0</v>
      </c>
      <c r="V46" s="110"/>
      <c r="W46" s="112"/>
      <c r="X46" s="112"/>
    </row>
    <row r="47" spans="1:29" ht="16.5" customHeight="1" x14ac:dyDescent="0.2">
      <c r="A47" s="77"/>
      <c r="B47" s="67" t="s">
        <v>2</v>
      </c>
      <c r="C47" s="65"/>
      <c r="D47" s="119">
        <v>30.616740088105743</v>
      </c>
      <c r="E47" s="119">
        <v>34.667333666833422</v>
      </c>
      <c r="F47" s="155">
        <v>33.333333333333329</v>
      </c>
      <c r="G47" s="161"/>
      <c r="H47" s="157">
        <v>8.8729016786570011E-2</v>
      </c>
      <c r="I47" s="41"/>
      <c r="J47" s="41"/>
      <c r="K47" s="41"/>
      <c r="L47" s="38"/>
      <c r="M47" s="38"/>
      <c r="N47" s="38"/>
      <c r="O47" s="38"/>
      <c r="P47" s="38"/>
      <c r="Q47" s="76"/>
      <c r="R47" s="90"/>
      <c r="S47" s="103"/>
      <c r="T47" s="305" t="str">
        <f t="shared" si="3"/>
        <v>Medway</v>
      </c>
      <c r="U47" s="49" t="b">
        <f t="shared" si="2"/>
        <v>0</v>
      </c>
      <c r="V47" s="110"/>
      <c r="W47" s="112"/>
      <c r="X47" s="112"/>
    </row>
    <row r="48" spans="1:29" ht="16.5" customHeight="1" x14ac:dyDescent="0.2">
      <c r="A48" s="77"/>
      <c r="B48" s="67" t="s">
        <v>10</v>
      </c>
      <c r="C48" s="65"/>
      <c r="D48" s="119">
        <v>10.932818429988682</v>
      </c>
      <c r="E48" s="119">
        <v>11.57830591102986</v>
      </c>
      <c r="F48" s="155">
        <v>13.40645947592931</v>
      </c>
      <c r="G48" s="161"/>
      <c r="H48" s="157">
        <v>0.22625831223497131</v>
      </c>
      <c r="I48" s="41"/>
      <c r="J48" s="41"/>
      <c r="K48" s="41"/>
      <c r="L48" s="38"/>
      <c r="M48" s="38"/>
      <c r="N48" s="38"/>
      <c r="O48" s="38"/>
      <c r="P48" s="38"/>
      <c r="Q48" s="76"/>
      <c r="R48" s="90"/>
      <c r="S48" s="103"/>
      <c r="T48" s="305" t="str">
        <f t="shared" si="3"/>
        <v>Milton Keynes</v>
      </c>
      <c r="U48" s="49" t="b">
        <f t="shared" si="2"/>
        <v>0</v>
      </c>
      <c r="V48" s="110"/>
      <c r="W48" s="112"/>
      <c r="X48" s="112"/>
    </row>
    <row r="49" spans="1:24" ht="16.5" customHeight="1" x14ac:dyDescent="0.2">
      <c r="A49" s="77"/>
      <c r="B49" s="67" t="s">
        <v>11</v>
      </c>
      <c r="C49" s="65"/>
      <c r="D49" s="119">
        <v>12.822155566556978</v>
      </c>
      <c r="E49" s="119">
        <v>13.197690404179266</v>
      </c>
      <c r="F49" s="155">
        <v>11.235955056179776</v>
      </c>
      <c r="G49" s="161"/>
      <c r="H49" s="157">
        <v>-0.12370778861195258</v>
      </c>
      <c r="I49" s="41"/>
      <c r="J49" s="41"/>
      <c r="K49" s="41"/>
      <c r="L49" s="38"/>
      <c r="M49" s="38"/>
      <c r="N49" s="38"/>
      <c r="O49" s="38"/>
      <c r="P49" s="38"/>
      <c r="Q49" s="76"/>
      <c r="R49" s="90"/>
      <c r="S49" s="103"/>
      <c r="T49" s="305" t="str">
        <f t="shared" si="3"/>
        <v>Oxfordshire</v>
      </c>
      <c r="U49" s="49" t="b">
        <f t="shared" si="2"/>
        <v>0</v>
      </c>
      <c r="V49" s="110"/>
      <c r="W49" s="112"/>
      <c r="X49" s="112"/>
    </row>
    <row r="50" spans="1:24" ht="16.5" customHeight="1" x14ac:dyDescent="0.2">
      <c r="A50" s="77"/>
      <c r="B50" s="67" t="s">
        <v>12</v>
      </c>
      <c r="C50" s="65"/>
      <c r="D50" s="119">
        <v>8.4453296651325456</v>
      </c>
      <c r="E50" s="119">
        <v>7.0796460176991154</v>
      </c>
      <c r="F50" s="155">
        <v>11.794871794871794</v>
      </c>
      <c r="G50" s="161"/>
      <c r="H50" s="157">
        <v>0.39661472820512789</v>
      </c>
      <c r="I50" s="41"/>
      <c r="J50" s="41"/>
      <c r="K50" s="41"/>
      <c r="L50" s="38"/>
      <c r="M50" s="38"/>
      <c r="N50" s="38"/>
      <c r="O50" s="38"/>
      <c r="P50" s="38"/>
      <c r="Q50" s="76"/>
      <c r="R50" s="90"/>
      <c r="S50" s="103"/>
      <c r="T50" s="305" t="str">
        <f t="shared" si="3"/>
        <v>Portsmouth</v>
      </c>
      <c r="U50" s="49" t="b">
        <f t="shared" si="2"/>
        <v>0</v>
      </c>
      <c r="V50" s="110"/>
      <c r="W50" s="112"/>
      <c r="X50" s="112"/>
    </row>
    <row r="51" spans="1:24" ht="16.5" customHeight="1" x14ac:dyDescent="0.2">
      <c r="A51" s="77"/>
      <c r="B51" s="67" t="s">
        <v>3</v>
      </c>
      <c r="C51" s="65"/>
      <c r="D51" s="119">
        <v>42.569413558675905</v>
      </c>
      <c r="E51" s="119">
        <v>47.59299781181619</v>
      </c>
      <c r="F51" s="155">
        <v>46.754675467546754</v>
      </c>
      <c r="G51" s="161"/>
      <c r="H51" s="157">
        <v>9.8316174901072084E-2</v>
      </c>
      <c r="I51" s="41"/>
      <c r="J51" s="41"/>
      <c r="K51" s="41"/>
      <c r="L51" s="38"/>
      <c r="M51" s="38"/>
      <c r="N51" s="38"/>
      <c r="O51" s="38"/>
      <c r="P51" s="38"/>
      <c r="Q51" s="76"/>
      <c r="R51" s="90"/>
      <c r="S51" s="103"/>
      <c r="T51" s="305" t="str">
        <f t="shared" si="3"/>
        <v>Reading</v>
      </c>
      <c r="U51" s="49" t="b">
        <f t="shared" si="2"/>
        <v>0</v>
      </c>
      <c r="V51" s="110"/>
      <c r="W51" s="112"/>
      <c r="X51" s="112"/>
    </row>
    <row r="52" spans="1:24" ht="16.5" customHeight="1" x14ac:dyDescent="0.2">
      <c r="A52" s="77"/>
      <c r="B52" s="67" t="s">
        <v>13</v>
      </c>
      <c r="C52" s="65"/>
      <c r="D52" s="119">
        <v>45.211363122598144</v>
      </c>
      <c r="E52" s="119">
        <v>29.585798816568044</v>
      </c>
      <c r="F52" s="155">
        <v>28.222730739893215</v>
      </c>
      <c r="G52" s="161"/>
      <c r="H52" s="157">
        <v>-0.37576023391812852</v>
      </c>
      <c r="I52" s="41"/>
      <c r="J52" s="41"/>
      <c r="K52" s="41"/>
      <c r="L52" s="38"/>
      <c r="M52" s="38"/>
      <c r="N52" s="38"/>
      <c r="O52" s="38"/>
      <c r="P52" s="38"/>
      <c r="Q52" s="76"/>
      <c r="R52" s="90"/>
      <c r="S52" s="103"/>
      <c r="T52" s="305" t="str">
        <f t="shared" si="3"/>
        <v>Slough</v>
      </c>
      <c r="U52" s="49" t="b">
        <f t="shared" si="2"/>
        <v>0</v>
      </c>
      <c r="V52" s="110"/>
      <c r="W52" s="112"/>
      <c r="X52" s="112"/>
    </row>
    <row r="53" spans="1:24" ht="16.5" customHeight="1" x14ac:dyDescent="0.2">
      <c r="A53" s="77"/>
      <c r="B53" s="67" t="s">
        <v>27</v>
      </c>
      <c r="C53" s="65"/>
      <c r="D53" s="119">
        <v>26.808654496281271</v>
      </c>
      <c r="E53" s="119">
        <v>21.241422333125389</v>
      </c>
      <c r="F53" s="155">
        <v>25.661459993624479</v>
      </c>
      <c r="G53" s="161"/>
      <c r="H53" s="157">
        <v>-4.2791946265558503E-2</v>
      </c>
      <c r="I53" s="41"/>
      <c r="J53" s="41"/>
      <c r="K53" s="41"/>
      <c r="L53" s="38"/>
      <c r="M53" s="38"/>
      <c r="N53" s="38"/>
      <c r="O53" s="38"/>
      <c r="P53" s="38"/>
      <c r="Q53" s="76"/>
      <c r="R53" s="90"/>
      <c r="S53" s="103"/>
      <c r="T53" s="305" t="str">
        <f t="shared" si="3"/>
        <v>Somerset</v>
      </c>
      <c r="U53" s="49" t="b">
        <f t="shared" si="2"/>
        <v>0</v>
      </c>
      <c r="V53" s="110"/>
      <c r="W53" s="112"/>
      <c r="X53" s="112"/>
    </row>
    <row r="54" spans="1:24" s="63" customFormat="1" ht="16.5" customHeight="1" x14ac:dyDescent="0.2">
      <c r="A54" s="77"/>
      <c r="B54" s="67" t="s">
        <v>14</v>
      </c>
      <c r="C54" s="65"/>
      <c r="D54" s="119">
        <v>15.964568956638169</v>
      </c>
      <c r="E54" s="119">
        <v>19.151846785225722</v>
      </c>
      <c r="F54" s="155">
        <v>16.995865870463941</v>
      </c>
      <c r="G54" s="162"/>
      <c r="H54" s="157">
        <v>6.4599107976351086E-2</v>
      </c>
      <c r="I54" s="41"/>
      <c r="J54" s="41"/>
      <c r="K54" s="41"/>
      <c r="L54" s="38"/>
      <c r="M54" s="38"/>
      <c r="N54" s="38"/>
      <c r="O54" s="38"/>
      <c r="P54" s="38"/>
      <c r="Q54" s="76"/>
      <c r="R54" s="90"/>
      <c r="S54" s="103"/>
      <c r="T54" s="305" t="str">
        <f t="shared" si="3"/>
        <v>Southampton</v>
      </c>
      <c r="U54" s="49" t="b">
        <f t="shared" si="2"/>
        <v>0</v>
      </c>
      <c r="V54" s="110"/>
      <c r="W54" s="112"/>
      <c r="X54" s="112"/>
    </row>
    <row r="55" spans="1:24" s="63" customFormat="1" ht="16.5" customHeight="1" x14ac:dyDescent="0.2">
      <c r="A55" s="77"/>
      <c r="B55" s="67" t="s">
        <v>7</v>
      </c>
      <c r="C55" s="65"/>
      <c r="D55" s="119">
        <v>15.915650628221131</v>
      </c>
      <c r="E55" s="119">
        <v>12.238547968885047</v>
      </c>
      <c r="F55" s="155">
        <v>21.897810218978105</v>
      </c>
      <c r="G55" s="162"/>
      <c r="H55" s="157">
        <v>0.37586648076765372</v>
      </c>
      <c r="I55" s="41"/>
      <c r="J55" s="41"/>
      <c r="K55" s="41"/>
      <c r="L55" s="38"/>
      <c r="M55" s="38"/>
      <c r="N55" s="38"/>
      <c r="O55" s="38"/>
      <c r="P55" s="38"/>
      <c r="Q55" s="76"/>
      <c r="R55" s="90"/>
      <c r="S55" s="103"/>
      <c r="T55" s="305" t="str">
        <f t="shared" si="3"/>
        <v>Surrey</v>
      </c>
      <c r="U55" s="49" t="b">
        <f t="shared" si="2"/>
        <v>0</v>
      </c>
      <c r="V55" s="110"/>
      <c r="W55" s="112"/>
      <c r="X55" s="112"/>
    </row>
    <row r="56" spans="1:24" s="63" customFormat="1" ht="16.5" customHeight="1" x14ac:dyDescent="0.2">
      <c r="A56" s="135"/>
      <c r="B56" s="67" t="s">
        <v>41</v>
      </c>
      <c r="C56" s="65"/>
      <c r="D56" s="119">
        <v>9.8078197481776019</v>
      </c>
      <c r="E56" s="119">
        <v>19.490254872563717</v>
      </c>
      <c r="F56" s="155">
        <v>53.76910911966263</v>
      </c>
      <c r="G56" s="162"/>
      <c r="H56" s="157">
        <v>4.4822693014574932</v>
      </c>
      <c r="I56" s="41"/>
      <c r="J56" s="41"/>
      <c r="K56" s="41"/>
      <c r="L56" s="38"/>
      <c r="M56" s="38"/>
      <c r="N56" s="38"/>
      <c r="O56" s="38"/>
      <c r="P56" s="38"/>
      <c r="Q56" s="76"/>
      <c r="R56" s="90"/>
      <c r="S56" s="103"/>
      <c r="T56" s="305" t="str">
        <f t="shared" si="3"/>
        <v>Swindon</v>
      </c>
      <c r="U56" s="49" t="b">
        <f t="shared" si="2"/>
        <v>0</v>
      </c>
      <c r="V56" s="110"/>
      <c r="W56" s="112"/>
      <c r="X56" s="112"/>
    </row>
    <row r="57" spans="1:24" s="63" customFormat="1" ht="16.5" customHeight="1" x14ac:dyDescent="0.2">
      <c r="A57" s="135"/>
      <c r="B57" s="67" t="s">
        <v>76</v>
      </c>
      <c r="C57" s="65"/>
      <c r="D57" s="119">
        <v>21.59468438538206</v>
      </c>
      <c r="E57" s="119">
        <v>19.114688128772634</v>
      </c>
      <c r="F57" s="155">
        <v>27.062374245472835</v>
      </c>
      <c r="G57" s="162"/>
      <c r="H57" s="157">
        <v>0.25319609967497286</v>
      </c>
      <c r="I57" s="41"/>
      <c r="J57" s="41"/>
      <c r="K57" s="41"/>
      <c r="L57" s="38"/>
      <c r="M57" s="38"/>
      <c r="N57" s="38"/>
      <c r="O57" s="38"/>
      <c r="P57" s="38"/>
      <c r="Q57" s="76"/>
      <c r="R57" s="90"/>
      <c r="S57" s="103"/>
      <c r="T57" s="305" t="str">
        <f t="shared" si="3"/>
        <v>Torbay</v>
      </c>
      <c r="U57" s="49" t="b">
        <f t="shared" si="2"/>
        <v>0</v>
      </c>
      <c r="V57" s="110"/>
      <c r="W57" s="112"/>
      <c r="X57" s="112"/>
    </row>
    <row r="58" spans="1:24" s="63" customFormat="1" ht="16.5" customHeight="1" x14ac:dyDescent="0.2">
      <c r="A58" s="77"/>
      <c r="B58" s="67" t="s">
        <v>15</v>
      </c>
      <c r="C58" s="65"/>
      <c r="D58" s="119">
        <v>19.364252214695153</v>
      </c>
      <c r="E58" s="156">
        <v>15.154536390827516</v>
      </c>
      <c r="F58" s="155">
        <v>20.315581854043394</v>
      </c>
      <c r="G58" s="162"/>
      <c r="H58" s="157">
        <v>4.9128137188085987E-2</v>
      </c>
      <c r="I58" s="41"/>
      <c r="J58" s="41"/>
      <c r="K58" s="41"/>
      <c r="L58" s="38"/>
      <c r="M58" s="38"/>
      <c r="N58" s="38"/>
      <c r="O58" s="38"/>
      <c r="P58" s="38"/>
      <c r="Q58" s="76"/>
      <c r="R58" s="90"/>
      <c r="S58" s="103"/>
      <c r="T58" s="305" t="str">
        <f t="shared" si="3"/>
        <v>West Berkshire</v>
      </c>
      <c r="U58" s="49" t="b">
        <f t="shared" si="2"/>
        <v>0</v>
      </c>
      <c r="V58" s="110"/>
      <c r="W58" s="112"/>
      <c r="X58" s="112"/>
    </row>
    <row r="59" spans="1:24" s="63" customFormat="1" ht="16.5" customHeight="1" x14ac:dyDescent="0.2">
      <c r="A59" s="77"/>
      <c r="B59" s="67" t="s">
        <v>5</v>
      </c>
      <c r="C59" s="65"/>
      <c r="D59" s="119">
        <v>12.735413680014137</v>
      </c>
      <c r="E59" s="156">
        <v>14.151947222813362</v>
      </c>
      <c r="F59" s="155">
        <v>9.3305439330543933</v>
      </c>
      <c r="G59" s="162"/>
      <c r="H59" s="157">
        <v>-0.26735446782565481</v>
      </c>
      <c r="I59" s="41"/>
      <c r="J59" s="41"/>
      <c r="K59" s="41"/>
      <c r="L59" s="38"/>
      <c r="M59" s="38"/>
      <c r="N59" s="38"/>
      <c r="O59" s="38"/>
      <c r="P59" s="38"/>
      <c r="Q59" s="76"/>
      <c r="R59" s="90"/>
      <c r="S59" s="103"/>
      <c r="T59" s="305" t="str">
        <f t="shared" si="3"/>
        <v>West Sussex</v>
      </c>
      <c r="U59" s="49" t="b">
        <f t="shared" si="2"/>
        <v>0</v>
      </c>
      <c r="V59" s="110"/>
      <c r="W59" s="112"/>
      <c r="X59" s="112"/>
    </row>
    <row r="60" spans="1:24" s="63" customFormat="1" ht="16.5" customHeight="1" x14ac:dyDescent="0.2">
      <c r="A60" s="77"/>
      <c r="B60" s="67" t="s">
        <v>21</v>
      </c>
      <c r="C60" s="65"/>
      <c r="D60" s="156">
        <v>26.135249918327347</v>
      </c>
      <c r="E60" s="119">
        <v>31.578947368421051</v>
      </c>
      <c r="F60" s="155">
        <v>38.343558282208591</v>
      </c>
      <c r="G60" s="162"/>
      <c r="H60" s="157">
        <v>0.46712039877300604</v>
      </c>
      <c r="I60" s="41"/>
      <c r="J60" s="41"/>
      <c r="K60" s="41"/>
      <c r="L60" s="38"/>
      <c r="M60" s="38"/>
      <c r="N60" s="38"/>
      <c r="O60" s="38"/>
      <c r="P60" s="38"/>
      <c r="Q60" s="76"/>
      <c r="R60" s="90"/>
      <c r="S60" s="103"/>
      <c r="T60" s="305" t="str">
        <f t="shared" si="3"/>
        <v>Windsor &amp; Maidenhead</v>
      </c>
      <c r="U60" s="49" t="b">
        <f t="shared" si="2"/>
        <v>0</v>
      </c>
      <c r="V60" s="110"/>
      <c r="W60" s="112"/>
      <c r="X60" s="112"/>
    </row>
    <row r="61" spans="1:24" s="63" customFormat="1" ht="16.5" customHeight="1" x14ac:dyDescent="0.2">
      <c r="A61" s="77"/>
      <c r="B61" s="67" t="s">
        <v>16</v>
      </c>
      <c r="C61" s="65"/>
      <c r="D61" s="156">
        <v>25.973690998194481</v>
      </c>
      <c r="E61" s="119">
        <v>19.801980198019802</v>
      </c>
      <c r="F61" s="155">
        <v>25.10460251046025</v>
      </c>
      <c r="G61" s="162"/>
      <c r="H61" s="157">
        <v>-3.3460338301346718E-2</v>
      </c>
      <c r="I61" s="41"/>
      <c r="J61" s="41"/>
      <c r="K61" s="41"/>
      <c r="L61" s="38"/>
      <c r="M61" s="38"/>
      <c r="N61" s="38"/>
      <c r="O61" s="38"/>
      <c r="P61" s="38"/>
      <c r="Q61" s="76"/>
      <c r="R61" s="90"/>
      <c r="S61" s="103"/>
      <c r="T61" s="305" t="str">
        <f t="shared" si="3"/>
        <v>Wokingham</v>
      </c>
      <c r="U61" s="49" t="b">
        <f t="shared" si="2"/>
        <v>0</v>
      </c>
    </row>
    <row r="62" spans="1:24" s="63" customFormat="1" ht="16.5" customHeight="1" x14ac:dyDescent="0.2">
      <c r="A62" s="77"/>
      <c r="B62" s="86" t="s">
        <v>23</v>
      </c>
      <c r="C62" s="65"/>
      <c r="D62" s="189">
        <v>16.875</v>
      </c>
      <c r="E62" s="189">
        <v>15.145228215767634</v>
      </c>
      <c r="F62" s="186">
        <v>15.578263252681854</v>
      </c>
      <c r="G62" s="162"/>
      <c r="H62" s="158">
        <v>-7.6843659100334583E-2</v>
      </c>
      <c r="I62" s="41"/>
      <c r="J62" s="41"/>
      <c r="K62" s="41"/>
      <c r="L62" s="38"/>
      <c r="M62" s="38"/>
      <c r="N62" s="38"/>
      <c r="O62" s="38"/>
      <c r="P62" s="38"/>
      <c r="Q62" s="76"/>
      <c r="R62" s="90"/>
      <c r="S62" s="103"/>
      <c r="T62" s="305" t="str">
        <f t="shared" si="3"/>
        <v>South East</v>
      </c>
      <c r="U62" s="49" t="b">
        <f t="shared" si="2"/>
        <v>0</v>
      </c>
    </row>
    <row r="63" spans="1:24" s="63" customFormat="1" ht="16.5" customHeight="1" x14ac:dyDescent="0.2">
      <c r="A63" s="135"/>
      <c r="B63" s="179" t="s">
        <v>43</v>
      </c>
      <c r="C63" s="65"/>
      <c r="D63" s="190">
        <v>14.625850340136054</v>
      </c>
      <c r="E63" s="190">
        <v>15.789473684210526</v>
      </c>
      <c r="F63" s="187">
        <v>18.759597605691184</v>
      </c>
      <c r="G63" s="162"/>
      <c r="H63" s="183">
        <v>0.28263295257516469</v>
      </c>
      <c r="I63" s="41"/>
      <c r="J63" s="41"/>
      <c r="K63" s="41"/>
      <c r="L63" s="38"/>
      <c r="M63" s="38"/>
      <c r="N63" s="38"/>
      <c r="O63" s="38"/>
      <c r="P63" s="38"/>
      <c r="Q63" s="76"/>
      <c r="R63" s="90"/>
      <c r="S63" s="103"/>
      <c r="T63" s="317" t="s">
        <v>43</v>
      </c>
      <c r="U63" s="316"/>
    </row>
    <row r="64" spans="1:24" s="63" customFormat="1" ht="16.5" customHeight="1" x14ac:dyDescent="0.2">
      <c r="A64" s="77"/>
      <c r="B64" s="143" t="s">
        <v>38</v>
      </c>
      <c r="C64" s="56"/>
      <c r="D64" s="191">
        <v>16.666666666666664</v>
      </c>
      <c r="E64" s="191">
        <v>16.95804195804196</v>
      </c>
      <c r="F64" s="188">
        <v>16.47174179799417</v>
      </c>
      <c r="G64" s="162"/>
      <c r="H64" s="159">
        <v>-1.1695492120349657E-2</v>
      </c>
      <c r="I64" s="38"/>
      <c r="J64" s="38"/>
      <c r="K64" s="38"/>
      <c r="L64" s="38"/>
      <c r="M64" s="38"/>
      <c r="N64" s="38"/>
      <c r="O64" s="38"/>
      <c r="P64" s="38"/>
      <c r="Q64" s="76"/>
      <c r="R64" s="90"/>
      <c r="S64" s="103"/>
      <c r="T64" s="315" t="s">
        <v>38</v>
      </c>
      <c r="U64" s="315"/>
    </row>
    <row r="65" spans="1:27" customFormat="1" ht="1.5" customHeight="1" x14ac:dyDescent="0.2"/>
    <row r="66" spans="1:27" ht="7.5" customHeight="1" x14ac:dyDescent="0.2">
      <c r="A66" s="77"/>
      <c r="B66" s="43"/>
      <c r="C66" s="43"/>
      <c r="D66" s="42"/>
      <c r="E66" s="42"/>
      <c r="F66" s="42"/>
      <c r="G66" s="42"/>
      <c r="H66" s="44"/>
      <c r="I66" s="44"/>
      <c r="J66" s="44"/>
      <c r="K66" s="44"/>
      <c r="L66" s="44"/>
      <c r="M66" s="44"/>
      <c r="N66" s="44"/>
      <c r="O66" s="44"/>
      <c r="P66" s="45"/>
      <c r="Q66" s="76"/>
      <c r="R66" s="90"/>
      <c r="S66" s="103"/>
    </row>
    <row r="67" spans="1:27" ht="15" customHeight="1" x14ac:dyDescent="0.2">
      <c r="A67" s="356"/>
      <c r="B67" s="357"/>
      <c r="C67" s="357"/>
      <c r="D67" s="357"/>
      <c r="E67" s="357"/>
      <c r="F67" s="357"/>
      <c r="G67" s="357"/>
      <c r="H67" s="357"/>
      <c r="I67" s="357"/>
      <c r="J67" s="357"/>
      <c r="K67" s="357"/>
      <c r="L67" s="357"/>
      <c r="M67" s="357"/>
      <c r="N67" s="357"/>
      <c r="O67" s="357"/>
      <c r="P67" s="357"/>
      <c r="Q67" s="358"/>
      <c r="R67" s="90"/>
      <c r="S67" s="103"/>
    </row>
    <row r="68" spans="1:27" ht="11.25" customHeight="1" x14ac:dyDescent="0.2">
      <c r="A68" s="359"/>
      <c r="B68" s="360"/>
      <c r="C68" s="360"/>
      <c r="D68" s="360"/>
      <c r="E68" s="360"/>
      <c r="F68" s="360"/>
      <c r="G68" s="360"/>
      <c r="H68" s="360"/>
      <c r="I68" s="360"/>
      <c r="J68" s="360"/>
      <c r="K68" s="360"/>
      <c r="L68" s="360"/>
      <c r="M68" s="360"/>
      <c r="N68" s="360"/>
      <c r="O68" s="360"/>
      <c r="P68" s="360"/>
      <c r="Q68" s="361"/>
      <c r="R68" s="90"/>
      <c r="S68" s="103"/>
    </row>
    <row r="69" spans="1:27" ht="11.25" customHeight="1" x14ac:dyDescent="0.2">
      <c r="A69" s="95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90"/>
      <c r="S69" s="103"/>
      <c r="AA69" s="64"/>
    </row>
    <row r="70" spans="1:27" ht="11.25" customHeight="1" x14ac:dyDescent="0.2">
      <c r="A70" s="96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90"/>
      <c r="S70" s="103"/>
      <c r="AA70" s="64"/>
    </row>
    <row r="71" spans="1:27" ht="11.25" customHeight="1" x14ac:dyDescent="0.2">
      <c r="A71" s="96"/>
      <c r="B71" s="363" t="s">
        <v>25</v>
      </c>
      <c r="C71" s="70"/>
      <c r="D71" s="41"/>
      <c r="E71" s="41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90"/>
      <c r="S71" s="103"/>
      <c r="AA71" s="64"/>
    </row>
    <row r="72" spans="1:27" ht="11.25" customHeight="1" x14ac:dyDescent="0.2">
      <c r="A72" s="96"/>
      <c r="B72" s="364"/>
      <c r="C72" s="71"/>
      <c r="D72" s="38"/>
      <c r="E72" s="38"/>
      <c r="F72" s="54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90"/>
      <c r="S72" s="103"/>
      <c r="AA72" s="64"/>
    </row>
    <row r="73" spans="1:27" ht="11.25" customHeight="1" x14ac:dyDescent="0.2">
      <c r="A73" s="96"/>
      <c r="B73" s="362" t="s">
        <v>33</v>
      </c>
      <c r="C73" s="362"/>
      <c r="D73" s="362"/>
      <c r="E73" s="362"/>
      <c r="F73" s="256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90"/>
      <c r="S73" s="103"/>
      <c r="AA73" s="64"/>
    </row>
    <row r="74" spans="1:27" ht="11.25" customHeight="1" x14ac:dyDescent="0.2">
      <c r="A74" s="96"/>
      <c r="B74" s="362"/>
      <c r="C74" s="362"/>
      <c r="D74" s="362"/>
      <c r="E74" s="362"/>
      <c r="F74" s="256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90"/>
      <c r="S74" s="103"/>
      <c r="AA74" s="64"/>
    </row>
    <row r="75" spans="1:27" ht="11.25" customHeight="1" x14ac:dyDescent="0.2">
      <c r="A75" s="96"/>
      <c r="B75" s="362" t="s">
        <v>34</v>
      </c>
      <c r="C75" s="362"/>
      <c r="D75" s="362"/>
      <c r="E75" s="362"/>
      <c r="F75" s="256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90"/>
      <c r="S75" s="103"/>
      <c r="AA75" s="64"/>
    </row>
    <row r="76" spans="1:27" ht="11.25" customHeight="1" x14ac:dyDescent="0.2">
      <c r="A76" s="96"/>
      <c r="B76" s="362"/>
      <c r="C76" s="362"/>
      <c r="D76" s="362"/>
      <c r="E76" s="362"/>
      <c r="F76" s="256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90"/>
      <c r="S76" s="103"/>
      <c r="AA76" s="64"/>
    </row>
    <row r="77" spans="1:27" ht="11.25" customHeight="1" x14ac:dyDescent="0.2">
      <c r="A77" s="96"/>
      <c r="B77" s="362" t="s">
        <v>35</v>
      </c>
      <c r="C77" s="362"/>
      <c r="D77" s="362"/>
      <c r="E77" s="362"/>
      <c r="F77" s="256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90"/>
      <c r="S77" s="103"/>
      <c r="AA77" s="64"/>
    </row>
    <row r="78" spans="1:27" ht="11.25" customHeight="1" x14ac:dyDescent="0.2">
      <c r="A78" s="96"/>
      <c r="B78" s="362"/>
      <c r="C78" s="362"/>
      <c r="D78" s="362"/>
      <c r="E78" s="362"/>
      <c r="F78" s="256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90"/>
      <c r="S78" s="103"/>
      <c r="AA78" s="64"/>
    </row>
    <row r="79" spans="1:27" ht="11.25" customHeight="1" x14ac:dyDescent="0.2">
      <c r="A79" s="96"/>
      <c r="B79" s="362" t="s">
        <v>72</v>
      </c>
      <c r="C79" s="362"/>
      <c r="D79" s="362"/>
      <c r="E79" s="362"/>
      <c r="F79" s="256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90"/>
      <c r="S79" s="103"/>
      <c r="AA79" s="64"/>
    </row>
    <row r="80" spans="1:27" ht="11.25" customHeight="1" x14ac:dyDescent="0.2">
      <c r="A80" s="96"/>
      <c r="B80" s="362"/>
      <c r="C80" s="362"/>
      <c r="D80" s="362"/>
      <c r="E80" s="362"/>
      <c r="F80" s="256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90"/>
      <c r="S80" s="103"/>
      <c r="AA80" s="64"/>
    </row>
    <row r="81" spans="1:29" ht="11.25" hidden="1" customHeight="1" x14ac:dyDescent="0.2">
      <c r="A81" s="96"/>
      <c r="B81" s="362" t="s">
        <v>73</v>
      </c>
      <c r="C81" s="362"/>
      <c r="D81" s="362"/>
      <c r="E81" s="362"/>
      <c r="F81" s="256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90"/>
      <c r="S81" s="103"/>
      <c r="AA81" s="64"/>
    </row>
    <row r="82" spans="1:29" ht="11.25" hidden="1" customHeight="1" x14ac:dyDescent="0.2">
      <c r="A82" s="96"/>
      <c r="B82" s="362"/>
      <c r="C82" s="362"/>
      <c r="D82" s="362"/>
      <c r="E82" s="362"/>
      <c r="F82" s="256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90"/>
      <c r="S82" s="103"/>
      <c r="AA82" s="64"/>
    </row>
    <row r="83" spans="1:29" ht="11.25" hidden="1" customHeight="1" x14ac:dyDescent="0.2">
      <c r="A83" s="96"/>
      <c r="B83" s="362" t="s">
        <v>75</v>
      </c>
      <c r="C83" s="362"/>
      <c r="D83" s="362"/>
      <c r="E83" s="362"/>
      <c r="F83" s="256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90"/>
      <c r="S83" s="103"/>
      <c r="AA83" s="64"/>
    </row>
    <row r="84" spans="1:29" ht="11.25" hidden="1" customHeight="1" x14ac:dyDescent="0.2">
      <c r="A84" s="96"/>
      <c r="B84" s="362"/>
      <c r="C84" s="362"/>
      <c r="D84" s="362"/>
      <c r="E84" s="362"/>
      <c r="F84" s="256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90"/>
      <c r="S84" s="103"/>
      <c r="AA84" s="64"/>
    </row>
    <row r="85" spans="1:29" ht="18.75" customHeight="1" x14ac:dyDescent="0.2">
      <c r="A85" s="97"/>
      <c r="B85" s="98"/>
      <c r="C85" s="98"/>
      <c r="D85" s="98"/>
      <c r="E85" s="98"/>
      <c r="F85" s="25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4"/>
      <c r="S85" s="103"/>
      <c r="T85" s="111"/>
      <c r="U85" s="111"/>
      <c r="V85" s="111"/>
    </row>
    <row r="86" spans="1:29" s="62" customFormat="1" ht="11.25" customHeight="1" x14ac:dyDescent="0.2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99"/>
      <c r="T86" s="63"/>
      <c r="U86" s="63"/>
      <c r="V86" s="63"/>
      <c r="W86" s="63"/>
      <c r="X86" s="63"/>
      <c r="Y86" s="63"/>
      <c r="Z86" s="63"/>
      <c r="AA86" s="63"/>
      <c r="AB86" s="63"/>
      <c r="AC86" s="63"/>
    </row>
  </sheetData>
  <sheetProtection sheet="1" objects="1" scenarios="1"/>
  <mergeCells count="11">
    <mergeCell ref="B83:E84"/>
    <mergeCell ref="B71:B72"/>
    <mergeCell ref="B81:E82"/>
    <mergeCell ref="B79:E80"/>
    <mergeCell ref="B77:E78"/>
    <mergeCell ref="A67:Q67"/>
    <mergeCell ref="A68:Q68"/>
    <mergeCell ref="A34:Q34"/>
    <mergeCell ref="A35:Q35"/>
    <mergeCell ref="B75:E76"/>
    <mergeCell ref="B73:E74"/>
  </mergeCells>
  <conditionalFormatting sqref="D40:H64 B40:B64 B8:B32 D8:F32">
    <cfRule type="containsErrors" dxfId="22" priority="927">
      <formula>ISERROR(B8)</formula>
    </cfRule>
  </conditionalFormatting>
  <conditionalFormatting sqref="B8:B29 D8:F29 B40:B61 D40:H61">
    <cfRule type="expression" dxfId="21" priority="926">
      <formula>$B8=$U$2</formula>
    </cfRule>
  </conditionalFormatting>
  <hyperlinks>
    <hyperlink ref="B73:E74" location="Vacancies!A1" display="Social Worker Vacancies" xr:uid="{00000000-0004-0000-0500-000000000000}"/>
    <hyperlink ref="B75:E76" location="Turnover!A1" display="Social Worker Turnover" xr:uid="{00000000-0004-0000-0500-000001000000}"/>
    <hyperlink ref="B77:E78" location="Agency!A1" display="Agency Social Workers" xr:uid="{00000000-0004-0000-0500-000002000000}"/>
    <hyperlink ref="B79:E80" location="Absence!A1" display="Absence" xr:uid="{00000000-0004-0000-0500-000003000000}"/>
    <hyperlink ref="B81:E82" location="Age!A1" display="Age" xr:uid="{00000000-0004-0000-0500-000004000000}"/>
    <hyperlink ref="B83:E84" location="TimeInService!A1" display="Time in Service" xr:uid="{00000000-0004-0000-0500-000005000000}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500-000000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Vacancies!D40:F40</xm:f>
              <xm:sqref>G40</xm:sqref>
            </x14:sparkline>
            <x14:sparkline>
              <xm:f>Vacancies!D41:F41</xm:f>
              <xm:sqref>G41</xm:sqref>
            </x14:sparkline>
            <x14:sparkline>
              <xm:f>Vacancies!D42:F42</xm:f>
              <xm:sqref>G42</xm:sqref>
            </x14:sparkline>
            <x14:sparkline>
              <xm:f>Vacancies!D43:F43</xm:f>
              <xm:sqref>G43</xm:sqref>
            </x14:sparkline>
            <x14:sparkline>
              <xm:f>Vacancies!D44:F44</xm:f>
              <xm:sqref>G44</xm:sqref>
            </x14:sparkline>
            <x14:sparkline>
              <xm:f>Vacancies!D45:F45</xm:f>
              <xm:sqref>G45</xm:sqref>
            </x14:sparkline>
            <x14:sparkline>
              <xm:f>Vacancies!D46:F46</xm:f>
              <xm:sqref>G46</xm:sqref>
            </x14:sparkline>
            <x14:sparkline>
              <xm:f>Vacancies!D47:F47</xm:f>
              <xm:sqref>G47</xm:sqref>
            </x14:sparkline>
            <x14:sparkline>
              <xm:f>Vacancies!D48:F48</xm:f>
              <xm:sqref>G48</xm:sqref>
            </x14:sparkline>
            <x14:sparkline>
              <xm:f>Vacancies!D49:F49</xm:f>
              <xm:sqref>G49</xm:sqref>
            </x14:sparkline>
            <x14:sparkline>
              <xm:f>Vacancies!D50:F50</xm:f>
              <xm:sqref>G50</xm:sqref>
            </x14:sparkline>
            <x14:sparkline>
              <xm:f>Vacancies!D51:F51</xm:f>
              <xm:sqref>G51</xm:sqref>
            </x14:sparkline>
            <x14:sparkline>
              <xm:f>Vacancies!D52:F52</xm:f>
              <xm:sqref>G52</xm:sqref>
            </x14:sparkline>
            <x14:sparkline>
              <xm:f>Vacancies!D53:F53</xm:f>
              <xm:sqref>G53</xm:sqref>
            </x14:sparkline>
            <x14:sparkline>
              <xm:f>Vacancies!D54:F54</xm:f>
              <xm:sqref>G54</xm:sqref>
            </x14:sparkline>
            <x14:sparkline>
              <xm:f>Vacancies!D55:F55</xm:f>
              <xm:sqref>G55</xm:sqref>
            </x14:sparkline>
            <x14:sparkline>
              <xm:f>Vacancies!D56:F56</xm:f>
              <xm:sqref>G56</xm:sqref>
            </x14:sparkline>
            <x14:sparkline>
              <xm:f>Vacancies!D57:F57</xm:f>
              <xm:sqref>G57</xm:sqref>
            </x14:sparkline>
            <x14:sparkline>
              <xm:f>Vacancies!D58:F58</xm:f>
              <xm:sqref>G58</xm:sqref>
            </x14:sparkline>
            <x14:sparkline>
              <xm:f>Vacancies!D59:F59</xm:f>
              <xm:sqref>G59</xm:sqref>
            </x14:sparkline>
            <x14:sparkline>
              <xm:f>Vacancies!D60:F60</xm:f>
              <xm:sqref>G60</xm:sqref>
            </x14:sparkline>
            <x14:sparkline>
              <xm:f>Vacancies!D61:F61</xm:f>
              <xm:sqref>G61</xm:sqref>
            </x14:sparkline>
            <x14:sparkline>
              <xm:f>Vacancies!D62:F62</xm:f>
              <xm:sqref>G62</xm:sqref>
            </x14:sparkline>
            <x14:sparkline>
              <xm:f>Vacancies!D63:F63</xm:f>
              <xm:sqref>G63</xm:sqref>
            </x14:sparkline>
            <x14:sparkline>
              <xm:f>Vacancies!D64:F64</xm:f>
              <xm:sqref>G64</xm:sqref>
            </x14:sparkline>
            <x14:sparkline>
              <xm:f>Vacancies!D65:F65</xm:f>
              <xm:sqref>G65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2">
    <tabColor indexed="39"/>
  </sheetPr>
  <dimension ref="A1:AG155"/>
  <sheetViews>
    <sheetView showRowColHeaders="0" workbookViewId="0"/>
  </sheetViews>
  <sheetFormatPr defaultColWidth="9.140625" defaultRowHeight="11.25" customHeight="1" x14ac:dyDescent="0.2"/>
  <cols>
    <col min="1" max="1" width="2.5703125" style="60" customWidth="1"/>
    <col min="2" max="2" width="18.28515625" style="60" customWidth="1"/>
    <col min="3" max="3" width="1.42578125" style="60" customWidth="1"/>
    <col min="4" max="7" width="10.28515625" style="60" customWidth="1"/>
    <col min="8" max="8" width="12.5703125" style="60" customWidth="1"/>
    <col min="9" max="11" width="4.85546875" style="60" customWidth="1"/>
    <col min="12" max="12" width="5" style="60" customWidth="1"/>
    <col min="13" max="13" width="6.5703125" style="60" customWidth="1"/>
    <col min="14" max="14" width="12.140625" style="60" customWidth="1"/>
    <col min="15" max="15" width="7.85546875" style="60" customWidth="1"/>
    <col min="16" max="16" width="1.42578125" style="60" customWidth="1"/>
    <col min="17" max="17" width="11.7109375" style="60" customWidth="1"/>
    <col min="18" max="18" width="2.5703125" style="60" customWidth="1"/>
    <col min="19" max="19" width="6.42578125" style="62" customWidth="1"/>
    <col min="20" max="20" width="4.85546875" style="62" customWidth="1"/>
    <col min="21" max="21" width="19.5703125" style="63" hidden="1" customWidth="1"/>
    <col min="22" max="22" width="19.42578125" style="63" hidden="1" customWidth="1"/>
    <col min="23" max="23" width="30" style="63" hidden="1" customWidth="1"/>
    <col min="24" max="24" width="16.7109375" style="63" hidden="1" customWidth="1"/>
    <col min="25" max="25" width="16.7109375" style="63" customWidth="1"/>
    <col min="26" max="27" width="8.5703125" style="63" customWidth="1"/>
    <col min="28" max="28" width="3.5703125" style="63" customWidth="1"/>
    <col min="29" max="29" width="17" style="63" customWidth="1"/>
    <col min="30" max="30" width="5.7109375" style="63" customWidth="1"/>
    <col min="31" max="16384" width="9.140625" style="60"/>
  </cols>
  <sheetData>
    <row r="1" spans="1:30" ht="18.75" customHeight="1" x14ac:dyDescent="0.2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4"/>
      <c r="S1" s="89"/>
      <c r="T1" s="101"/>
      <c r="U1" s="102"/>
      <c r="V1" s="102"/>
      <c r="W1" s="102"/>
      <c r="X1" s="102"/>
      <c r="Y1" s="102"/>
      <c r="Z1" s="102"/>
      <c r="AA1" s="102"/>
      <c r="AB1" s="102"/>
      <c r="AC1" s="102"/>
      <c r="AD1" s="102"/>
    </row>
    <row r="2" spans="1:30" ht="18.75" customHeight="1" x14ac:dyDescent="0.2">
      <c r="A2" s="77"/>
      <c r="B2" s="85" t="s">
        <v>46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76"/>
      <c r="S2" s="90"/>
      <c r="T2" s="103"/>
      <c r="U2" s="105" t="e">
        <f>VLOOKUP(V2,$U$8:$V$29,2,FALSE)</f>
        <v>#N/A</v>
      </c>
      <c r="V2" s="105" t="str">
        <f>Home!$B$7</f>
        <v>(none)</v>
      </c>
      <c r="W2" s="47" t="str">
        <f>"Selected LA- "&amp;V2</f>
        <v>Selected LA- (none)</v>
      </c>
    </row>
    <row r="3" spans="1:30" ht="18.75" customHeight="1" x14ac:dyDescent="0.2">
      <c r="A3" s="82"/>
      <c r="B3" s="83"/>
      <c r="C3" s="83"/>
      <c r="D3" s="122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  <c r="S3" s="90"/>
      <c r="T3" s="103"/>
    </row>
    <row r="4" spans="1:30" ht="13.5" customHeight="1" x14ac:dyDescent="0.2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4"/>
      <c r="S4" s="90"/>
      <c r="T4" s="103"/>
      <c r="V4" s="150">
        <v>0</v>
      </c>
      <c r="W4" s="63">
        <v>22.5</v>
      </c>
    </row>
    <row r="5" spans="1:30" s="61" customFormat="1" ht="15" customHeight="1" x14ac:dyDescent="0.2">
      <c r="A5" s="78"/>
      <c r="B5" s="141" t="s">
        <v>464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79"/>
      <c r="S5" s="91"/>
      <c r="T5" s="106"/>
      <c r="U5" s="149" t="s">
        <v>39</v>
      </c>
      <c r="V5" s="151">
        <f>G30</f>
        <v>16.068012752391073</v>
      </c>
      <c r="W5" s="152">
        <f>V5</f>
        <v>16.068012752391073</v>
      </c>
      <c r="X5" s="107"/>
      <c r="Y5" s="107"/>
      <c r="Z5" s="107"/>
      <c r="AA5" s="107"/>
      <c r="AB5" s="107"/>
      <c r="AC5" s="107"/>
      <c r="AD5" s="107"/>
    </row>
    <row r="6" spans="1:30" ht="18" customHeight="1" x14ac:dyDescent="0.2">
      <c r="A6" s="77"/>
      <c r="B6" s="166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40"/>
      <c r="P6" s="58"/>
      <c r="Q6" s="58"/>
      <c r="R6" s="76"/>
      <c r="S6" s="90"/>
      <c r="T6" s="103"/>
      <c r="U6" s="149" t="s">
        <v>42</v>
      </c>
      <c r="V6" s="172">
        <f>G31</f>
        <v>19.523308797756748</v>
      </c>
      <c r="W6" s="152">
        <f>V6</f>
        <v>19.523308797756748</v>
      </c>
    </row>
    <row r="7" spans="1:30" s="66" customFormat="1" ht="37.5" customHeight="1" x14ac:dyDescent="0.2">
      <c r="A7" s="80"/>
      <c r="B7" s="65"/>
      <c r="C7" s="65"/>
      <c r="D7" s="280" t="s">
        <v>36</v>
      </c>
      <c r="E7" s="280" t="s">
        <v>45</v>
      </c>
      <c r="F7" s="279" t="s">
        <v>44</v>
      </c>
      <c r="G7" s="279" t="s">
        <v>462</v>
      </c>
      <c r="H7" s="58"/>
      <c r="I7" s="58"/>
      <c r="J7" s="58"/>
      <c r="K7" s="58"/>
      <c r="L7" s="58"/>
      <c r="M7" s="58"/>
      <c r="N7" s="58"/>
      <c r="O7" s="40"/>
      <c r="P7" s="58"/>
      <c r="Q7" s="58"/>
      <c r="R7" s="81"/>
      <c r="S7" s="92"/>
      <c r="T7" s="109"/>
      <c r="U7" s="149" t="s">
        <v>40</v>
      </c>
      <c r="V7" s="171">
        <f>G32</f>
        <v>16.24424689489944</v>
      </c>
      <c r="W7" s="171">
        <f>V7</f>
        <v>16.24424689489944</v>
      </c>
      <c r="X7" s="112"/>
      <c r="Y7" s="112"/>
      <c r="Z7" s="112"/>
      <c r="AA7" s="112"/>
      <c r="AB7" s="112"/>
      <c r="AC7" s="112"/>
      <c r="AD7" s="112"/>
    </row>
    <row r="8" spans="1:30" s="66" customFormat="1" ht="14.25" customHeight="1" x14ac:dyDescent="0.2">
      <c r="A8" s="80"/>
      <c r="B8" s="67" t="s">
        <v>0</v>
      </c>
      <c r="C8" s="65"/>
      <c r="D8" s="174">
        <v>76</v>
      </c>
      <c r="E8" s="174">
        <v>14</v>
      </c>
      <c r="F8" s="68">
        <v>15</v>
      </c>
      <c r="G8" s="304">
        <v>19.736842105263158</v>
      </c>
      <c r="H8" s="58"/>
      <c r="I8" s="58"/>
      <c r="J8" s="58"/>
      <c r="K8" s="58"/>
      <c r="L8" s="58"/>
      <c r="M8" s="58"/>
      <c r="N8" s="58"/>
      <c r="O8" s="40"/>
      <c r="P8" s="58"/>
      <c r="Q8" s="58"/>
      <c r="R8" s="81"/>
      <c r="S8" s="92"/>
      <c r="T8" s="109"/>
      <c r="U8" s="59" t="str">
        <f t="shared" ref="U8:U31" si="0">B8</f>
        <v>Bracknell Forest</v>
      </c>
      <c r="V8" s="113" t="b">
        <f>IF(U8=$V$2,59.9)</f>
        <v>0</v>
      </c>
      <c r="X8" s="112"/>
      <c r="Y8" s="112"/>
      <c r="Z8" s="112"/>
      <c r="AA8" s="112"/>
      <c r="AB8" s="112"/>
      <c r="AC8" s="112"/>
      <c r="AD8" s="112"/>
    </row>
    <row r="9" spans="1:30" s="66" customFormat="1" ht="14.25" customHeight="1" x14ac:dyDescent="0.2">
      <c r="A9" s="80"/>
      <c r="B9" s="67" t="s">
        <v>22</v>
      </c>
      <c r="C9" s="65"/>
      <c r="D9" s="174">
        <v>244</v>
      </c>
      <c r="E9" s="174">
        <v>32</v>
      </c>
      <c r="F9" s="68">
        <v>37</v>
      </c>
      <c r="G9" s="155">
        <v>15.163934426229508</v>
      </c>
      <c r="H9" s="58"/>
      <c r="I9" s="58"/>
      <c r="J9" s="58"/>
      <c r="K9" s="58"/>
      <c r="L9" s="58"/>
      <c r="M9" s="58"/>
      <c r="N9" s="58"/>
      <c r="O9" s="40"/>
      <c r="P9" s="58"/>
      <c r="Q9" s="58"/>
      <c r="R9" s="81"/>
      <c r="S9" s="92"/>
      <c r="T9" s="109"/>
      <c r="U9" s="59" t="str">
        <f t="shared" si="0"/>
        <v>Brighton &amp; Hove</v>
      </c>
      <c r="V9" s="113" t="b">
        <f t="shared" ref="V9:V31" si="1">IF(U9=$V$2,59.9)</f>
        <v>0</v>
      </c>
      <c r="X9" s="112"/>
      <c r="Y9" s="112"/>
      <c r="Z9" s="112"/>
      <c r="AA9" s="112"/>
      <c r="AB9" s="112"/>
      <c r="AC9" s="112"/>
      <c r="AD9" s="112"/>
    </row>
    <row r="10" spans="1:30" s="66" customFormat="1" ht="14.25" customHeight="1" x14ac:dyDescent="0.2">
      <c r="A10" s="80"/>
      <c r="B10" s="67" t="s">
        <v>8</v>
      </c>
      <c r="C10" s="65"/>
      <c r="D10" s="174">
        <v>236</v>
      </c>
      <c r="E10" s="174">
        <v>55</v>
      </c>
      <c r="F10" s="68">
        <v>59</v>
      </c>
      <c r="G10" s="155">
        <v>25</v>
      </c>
      <c r="H10" s="58"/>
      <c r="I10" s="58"/>
      <c r="J10" s="58"/>
      <c r="K10" s="58"/>
      <c r="L10" s="58"/>
      <c r="M10" s="58"/>
      <c r="N10" s="58"/>
      <c r="O10" s="40"/>
      <c r="P10" s="58"/>
      <c r="Q10" s="58"/>
      <c r="R10" s="81"/>
      <c r="S10" s="92"/>
      <c r="T10" s="109"/>
      <c r="U10" s="59" t="str">
        <f t="shared" si="0"/>
        <v>Buckinghamshire</v>
      </c>
      <c r="V10" s="113" t="b">
        <f t="shared" si="1"/>
        <v>0</v>
      </c>
      <c r="X10" s="112"/>
      <c r="Y10" s="112"/>
      <c r="Z10" s="112"/>
      <c r="AA10" s="112"/>
      <c r="AB10" s="112"/>
      <c r="AC10" s="112"/>
      <c r="AD10" s="112"/>
    </row>
    <row r="11" spans="1:30" s="66" customFormat="1" ht="14.25" customHeight="1" x14ac:dyDescent="0.2">
      <c r="A11" s="80"/>
      <c r="B11" s="67" t="s">
        <v>4</v>
      </c>
      <c r="C11" s="65"/>
      <c r="D11" s="174">
        <v>348</v>
      </c>
      <c r="E11" s="174">
        <v>49</v>
      </c>
      <c r="F11" s="140">
        <v>33</v>
      </c>
      <c r="G11" s="155">
        <v>9.4827586206896548</v>
      </c>
      <c r="H11" s="58"/>
      <c r="I11" s="58"/>
      <c r="J11" s="58"/>
      <c r="K11" s="58"/>
      <c r="L11" s="58"/>
      <c r="M11" s="58"/>
      <c r="N11" s="58"/>
      <c r="O11" s="40"/>
      <c r="P11" s="58"/>
      <c r="Q11" s="58"/>
      <c r="R11" s="81"/>
      <c r="S11" s="92"/>
      <c r="T11" s="109"/>
      <c r="U11" s="59" t="str">
        <f t="shared" si="0"/>
        <v>East Sussex</v>
      </c>
      <c r="V11" s="113" t="b">
        <f t="shared" si="1"/>
        <v>0</v>
      </c>
      <c r="X11" s="112"/>
      <c r="Y11" s="112"/>
      <c r="Z11" s="112"/>
      <c r="AA11" s="112"/>
      <c r="AB11" s="112"/>
      <c r="AC11" s="112"/>
      <c r="AD11" s="112"/>
    </row>
    <row r="12" spans="1:30" s="66" customFormat="1" ht="14.25" customHeight="1" x14ac:dyDescent="0.2">
      <c r="A12" s="80"/>
      <c r="B12" s="67" t="s">
        <v>6</v>
      </c>
      <c r="C12" s="65"/>
      <c r="D12" s="174">
        <v>495</v>
      </c>
      <c r="E12" s="174">
        <v>103</v>
      </c>
      <c r="F12" s="68">
        <v>66</v>
      </c>
      <c r="G12" s="155">
        <v>13.333333333333334</v>
      </c>
      <c r="H12" s="58"/>
      <c r="I12" s="58"/>
      <c r="J12" s="58"/>
      <c r="K12" s="58"/>
      <c r="L12" s="58"/>
      <c r="M12" s="58"/>
      <c r="N12" s="58"/>
      <c r="O12" s="40"/>
      <c r="P12" s="58"/>
      <c r="Q12" s="58"/>
      <c r="R12" s="81"/>
      <c r="S12" s="92"/>
      <c r="T12" s="109"/>
      <c r="U12" s="59" t="str">
        <f t="shared" si="0"/>
        <v>Hampshire</v>
      </c>
      <c r="V12" s="113" t="b">
        <f t="shared" si="1"/>
        <v>0</v>
      </c>
      <c r="X12" s="112"/>
      <c r="Y12" s="112"/>
      <c r="Z12" s="112"/>
      <c r="AA12" s="112"/>
      <c r="AB12" s="112"/>
      <c r="AC12" s="112"/>
      <c r="AD12" s="112"/>
    </row>
    <row r="13" spans="1:30" s="66" customFormat="1" ht="14.25" customHeight="1" x14ac:dyDescent="0.2">
      <c r="A13" s="80"/>
      <c r="B13" s="67" t="s">
        <v>1</v>
      </c>
      <c r="C13" s="65"/>
      <c r="D13" s="174">
        <v>75</v>
      </c>
      <c r="E13" s="174">
        <v>17</v>
      </c>
      <c r="F13" s="68">
        <v>17</v>
      </c>
      <c r="G13" s="155">
        <v>22.666666666666664</v>
      </c>
      <c r="H13" s="58"/>
      <c r="I13" s="58"/>
      <c r="J13" s="58"/>
      <c r="K13" s="58"/>
      <c r="L13" s="58"/>
      <c r="M13" s="58"/>
      <c r="N13" s="58"/>
      <c r="O13" s="40"/>
      <c r="P13" s="58"/>
      <c r="Q13" s="58"/>
      <c r="R13" s="81"/>
      <c r="S13" s="92"/>
      <c r="T13" s="109"/>
      <c r="U13" s="59" t="str">
        <f t="shared" si="0"/>
        <v>Isle of Wight</v>
      </c>
      <c r="V13" s="113" t="b">
        <f t="shared" si="1"/>
        <v>0</v>
      </c>
      <c r="X13" s="112"/>
      <c r="Y13" s="112"/>
      <c r="Z13" s="112"/>
      <c r="AA13" s="112"/>
      <c r="AB13" s="112"/>
      <c r="AC13" s="112"/>
      <c r="AD13" s="112"/>
    </row>
    <row r="14" spans="1:30" s="66" customFormat="1" ht="14.25" customHeight="1" x14ac:dyDescent="0.2">
      <c r="A14" s="80"/>
      <c r="B14" s="67" t="s">
        <v>9</v>
      </c>
      <c r="C14" s="65"/>
      <c r="D14" s="174">
        <v>754</v>
      </c>
      <c r="E14" s="174">
        <v>101</v>
      </c>
      <c r="F14" s="68">
        <v>105</v>
      </c>
      <c r="G14" s="155">
        <v>13.925729442970821</v>
      </c>
      <c r="H14" s="58"/>
      <c r="I14" s="58"/>
      <c r="J14" s="58"/>
      <c r="K14" s="58"/>
      <c r="L14" s="58"/>
      <c r="M14" s="58"/>
      <c r="N14" s="58"/>
      <c r="O14" s="40"/>
      <c r="P14" s="58"/>
      <c r="Q14" s="58"/>
      <c r="R14" s="81"/>
      <c r="S14" s="92"/>
      <c r="T14" s="109"/>
      <c r="U14" s="59" t="str">
        <f t="shared" si="0"/>
        <v>Kent</v>
      </c>
      <c r="V14" s="113" t="b">
        <f t="shared" si="1"/>
        <v>0</v>
      </c>
      <c r="X14" s="112"/>
      <c r="Y14" s="112"/>
      <c r="Z14" s="112"/>
      <c r="AA14" s="112"/>
      <c r="AB14" s="112"/>
      <c r="AC14" s="112"/>
      <c r="AD14" s="112"/>
    </row>
    <row r="15" spans="1:30" s="66" customFormat="1" ht="14.25" customHeight="1" x14ac:dyDescent="0.2">
      <c r="A15" s="80"/>
      <c r="B15" s="67" t="s">
        <v>2</v>
      </c>
      <c r="C15" s="65"/>
      <c r="D15" s="174">
        <v>136</v>
      </c>
      <c r="E15" s="174">
        <v>26</v>
      </c>
      <c r="F15" s="68">
        <v>26</v>
      </c>
      <c r="G15" s="155">
        <v>19.117647058823529</v>
      </c>
      <c r="H15" s="58"/>
      <c r="I15" s="58"/>
      <c r="J15" s="58"/>
      <c r="K15" s="58"/>
      <c r="L15" s="58"/>
      <c r="M15" s="58"/>
      <c r="N15" s="58"/>
      <c r="O15" s="40"/>
      <c r="P15" s="58"/>
      <c r="Q15" s="58"/>
      <c r="R15" s="81"/>
      <c r="S15" s="92"/>
      <c r="T15" s="109"/>
      <c r="U15" s="59" t="str">
        <f t="shared" si="0"/>
        <v>Medway</v>
      </c>
      <c r="V15" s="113" t="b">
        <f t="shared" si="1"/>
        <v>0</v>
      </c>
      <c r="X15" s="112"/>
      <c r="Y15" s="112"/>
      <c r="Z15" s="112"/>
      <c r="AA15" s="112"/>
      <c r="AB15" s="112"/>
      <c r="AC15" s="112"/>
      <c r="AD15" s="112"/>
    </row>
    <row r="16" spans="1:30" s="66" customFormat="1" ht="14.25" customHeight="1" x14ac:dyDescent="0.2">
      <c r="A16" s="80"/>
      <c r="B16" s="67" t="s">
        <v>10</v>
      </c>
      <c r="C16" s="65"/>
      <c r="D16" s="174">
        <v>150</v>
      </c>
      <c r="E16" s="174">
        <v>26</v>
      </c>
      <c r="F16" s="68">
        <v>28</v>
      </c>
      <c r="G16" s="155">
        <v>18.666666666666668</v>
      </c>
      <c r="H16" s="58"/>
      <c r="I16" s="58"/>
      <c r="J16" s="58"/>
      <c r="K16" s="58"/>
      <c r="L16" s="58"/>
      <c r="M16" s="58"/>
      <c r="N16" s="58"/>
      <c r="O16" s="40"/>
      <c r="P16" s="58"/>
      <c r="Q16" s="58"/>
      <c r="R16" s="81"/>
      <c r="S16" s="92"/>
      <c r="T16" s="109"/>
      <c r="U16" s="59" t="str">
        <f t="shared" si="0"/>
        <v>Milton Keynes</v>
      </c>
      <c r="V16" s="113" t="b">
        <f t="shared" si="1"/>
        <v>0</v>
      </c>
      <c r="X16" s="112"/>
      <c r="Y16" s="112"/>
      <c r="Z16" s="112"/>
      <c r="AA16" s="112"/>
      <c r="AB16" s="112"/>
      <c r="AC16" s="112"/>
      <c r="AD16" s="112"/>
    </row>
    <row r="17" spans="1:30" s="66" customFormat="1" ht="14.25" customHeight="1" x14ac:dyDescent="0.2">
      <c r="A17" s="80"/>
      <c r="B17" s="67" t="s">
        <v>11</v>
      </c>
      <c r="C17" s="65"/>
      <c r="D17" s="174">
        <v>415</v>
      </c>
      <c r="E17" s="174">
        <v>86</v>
      </c>
      <c r="F17" s="68">
        <v>45</v>
      </c>
      <c r="G17" s="155">
        <v>10.843373493975903</v>
      </c>
      <c r="H17" s="58"/>
      <c r="I17" s="58"/>
      <c r="J17" s="58"/>
      <c r="K17" s="58"/>
      <c r="L17" s="58"/>
      <c r="M17" s="58"/>
      <c r="N17" s="58"/>
      <c r="O17" s="40"/>
      <c r="P17" s="58"/>
      <c r="Q17" s="58"/>
      <c r="R17" s="81"/>
      <c r="S17" s="92"/>
      <c r="T17" s="109"/>
      <c r="U17" s="59" t="str">
        <f t="shared" si="0"/>
        <v>Oxfordshire</v>
      </c>
      <c r="V17" s="113" t="b">
        <f t="shared" si="1"/>
        <v>0</v>
      </c>
      <c r="X17" s="112"/>
      <c r="Y17" s="112"/>
      <c r="Z17" s="112"/>
      <c r="AA17" s="112"/>
      <c r="AB17" s="112"/>
      <c r="AC17" s="112"/>
      <c r="AD17" s="112"/>
    </row>
    <row r="18" spans="1:30" s="66" customFormat="1" ht="14.25" customHeight="1" x14ac:dyDescent="0.2">
      <c r="A18" s="80"/>
      <c r="B18" s="67" t="s">
        <v>12</v>
      </c>
      <c r="C18" s="65"/>
      <c r="D18" s="174">
        <v>187</v>
      </c>
      <c r="E18" s="174">
        <v>32</v>
      </c>
      <c r="F18" s="68">
        <v>14</v>
      </c>
      <c r="G18" s="155">
        <v>7.4866310160427805</v>
      </c>
      <c r="H18" s="58"/>
      <c r="I18" s="58"/>
      <c r="J18" s="58"/>
      <c r="K18" s="58"/>
      <c r="L18" s="58"/>
      <c r="M18" s="58"/>
      <c r="N18" s="58"/>
      <c r="O18" s="40"/>
      <c r="P18" s="58"/>
      <c r="Q18" s="58"/>
      <c r="R18" s="81"/>
      <c r="S18" s="92"/>
      <c r="T18" s="109"/>
      <c r="U18" s="59" t="str">
        <f t="shared" si="0"/>
        <v>Portsmouth</v>
      </c>
      <c r="V18" s="113" t="b">
        <f t="shared" si="1"/>
        <v>0</v>
      </c>
      <c r="X18" s="112"/>
      <c r="Y18" s="112"/>
      <c r="Z18" s="112"/>
      <c r="AA18" s="112"/>
      <c r="AB18" s="112"/>
      <c r="AC18" s="112"/>
      <c r="AD18" s="112"/>
    </row>
    <row r="19" spans="1:30" s="66" customFormat="1" ht="14.25" customHeight="1" x14ac:dyDescent="0.2">
      <c r="A19" s="80"/>
      <c r="B19" s="67" t="s">
        <v>3</v>
      </c>
      <c r="C19" s="65"/>
      <c r="D19" s="174">
        <v>105</v>
      </c>
      <c r="E19" s="174">
        <v>29</v>
      </c>
      <c r="F19" s="68">
        <v>26</v>
      </c>
      <c r="G19" s="155">
        <v>24.761904761904763</v>
      </c>
      <c r="H19" s="58"/>
      <c r="I19" s="58"/>
      <c r="J19" s="58"/>
      <c r="K19" s="58"/>
      <c r="L19" s="58"/>
      <c r="M19" s="58"/>
      <c r="N19" s="58"/>
      <c r="O19" s="40"/>
      <c r="P19" s="58"/>
      <c r="Q19" s="58"/>
      <c r="R19" s="81"/>
      <c r="S19" s="92"/>
      <c r="T19" s="109"/>
      <c r="U19" s="59" t="str">
        <f t="shared" si="0"/>
        <v>Reading</v>
      </c>
      <c r="V19" s="113" t="b">
        <f t="shared" si="1"/>
        <v>0</v>
      </c>
      <c r="X19" s="112"/>
      <c r="Y19" s="112"/>
      <c r="Z19" s="112"/>
      <c r="AA19" s="112"/>
      <c r="AB19" s="112"/>
      <c r="AC19" s="112"/>
      <c r="AD19" s="112"/>
    </row>
    <row r="20" spans="1:30" s="66" customFormat="1" ht="14.25" customHeight="1" x14ac:dyDescent="0.2">
      <c r="A20" s="80"/>
      <c r="B20" s="67" t="s">
        <v>13</v>
      </c>
      <c r="C20" s="65"/>
      <c r="D20" s="174">
        <v>99</v>
      </c>
      <c r="E20" s="174">
        <v>29</v>
      </c>
      <c r="F20" s="68">
        <v>23</v>
      </c>
      <c r="G20" s="155">
        <v>23.232323232323232</v>
      </c>
      <c r="H20" s="58"/>
      <c r="I20" s="58"/>
      <c r="J20" s="58"/>
      <c r="K20" s="58"/>
      <c r="L20" s="58"/>
      <c r="M20" s="58"/>
      <c r="N20" s="58"/>
      <c r="O20" s="40"/>
      <c r="P20" s="58"/>
      <c r="Q20" s="58"/>
      <c r="R20" s="81"/>
      <c r="S20" s="92"/>
      <c r="T20" s="109"/>
      <c r="U20" s="59" t="str">
        <f t="shared" si="0"/>
        <v>Slough</v>
      </c>
      <c r="V20" s="113" t="b">
        <f t="shared" si="1"/>
        <v>0</v>
      </c>
      <c r="X20" s="112"/>
      <c r="Y20" s="112"/>
      <c r="Z20" s="112"/>
      <c r="AA20" s="112"/>
      <c r="AB20" s="112"/>
      <c r="AC20" s="112"/>
      <c r="AD20" s="112"/>
    </row>
    <row r="21" spans="1:30" s="66" customFormat="1" ht="14.25" customHeight="1" x14ac:dyDescent="0.2">
      <c r="A21" s="80"/>
      <c r="B21" s="67" t="s">
        <v>27</v>
      </c>
      <c r="C21" s="65"/>
      <c r="D21" s="174">
        <v>253</v>
      </c>
      <c r="E21" s="174">
        <v>45</v>
      </c>
      <c r="F21" s="68">
        <v>74</v>
      </c>
      <c r="G21" s="155">
        <v>29.249011857707508</v>
      </c>
      <c r="H21" s="58"/>
      <c r="I21" s="58"/>
      <c r="J21" s="58"/>
      <c r="K21" s="58"/>
      <c r="L21" s="58"/>
      <c r="M21" s="58"/>
      <c r="N21" s="58"/>
      <c r="O21" s="40"/>
      <c r="P21" s="58"/>
      <c r="Q21" s="58"/>
      <c r="R21" s="81"/>
      <c r="S21" s="92"/>
      <c r="T21" s="109"/>
      <c r="U21" s="59" t="str">
        <f t="shared" si="0"/>
        <v>Somerset</v>
      </c>
      <c r="V21" s="113" t="b">
        <f t="shared" si="1"/>
        <v>0</v>
      </c>
      <c r="X21" s="112"/>
      <c r="Y21" s="112"/>
      <c r="Z21" s="112"/>
      <c r="AA21" s="112"/>
      <c r="AB21" s="112"/>
      <c r="AC21" s="112"/>
      <c r="AD21" s="112"/>
    </row>
    <row r="22" spans="1:30" s="66" customFormat="1" ht="14.25" customHeight="1" x14ac:dyDescent="0.2">
      <c r="A22" s="80"/>
      <c r="B22" s="67" t="s">
        <v>14</v>
      </c>
      <c r="C22" s="65"/>
      <c r="D22" s="174">
        <v>198</v>
      </c>
      <c r="E22" s="174">
        <v>20</v>
      </c>
      <c r="F22" s="68">
        <v>23</v>
      </c>
      <c r="G22" s="155">
        <v>11.616161616161616</v>
      </c>
      <c r="H22" s="58"/>
      <c r="I22" s="58"/>
      <c r="J22" s="58"/>
      <c r="K22" s="58"/>
      <c r="L22" s="58"/>
      <c r="M22" s="58"/>
      <c r="N22" s="58"/>
      <c r="O22" s="40"/>
      <c r="P22" s="58"/>
      <c r="Q22" s="58"/>
      <c r="R22" s="81"/>
      <c r="S22" s="92"/>
      <c r="T22" s="109"/>
      <c r="U22" s="59" t="str">
        <f t="shared" si="0"/>
        <v>Southampton</v>
      </c>
      <c r="V22" s="113" t="b">
        <f t="shared" si="1"/>
        <v>0</v>
      </c>
      <c r="X22" s="112"/>
      <c r="Y22" s="112"/>
      <c r="Z22" s="112"/>
      <c r="AA22" s="112"/>
      <c r="AB22" s="112"/>
      <c r="AC22" s="112"/>
      <c r="AD22" s="112"/>
    </row>
    <row r="23" spans="1:30" s="66" customFormat="1" ht="14.25" customHeight="1" x14ac:dyDescent="0.2">
      <c r="A23" s="80"/>
      <c r="B23" s="67" t="s">
        <v>7</v>
      </c>
      <c r="C23" s="65"/>
      <c r="D23" s="174">
        <v>533</v>
      </c>
      <c r="E23" s="174">
        <v>67</v>
      </c>
      <c r="F23" s="68">
        <v>111</v>
      </c>
      <c r="G23" s="155">
        <v>20.825515947467167</v>
      </c>
      <c r="H23" s="58"/>
      <c r="I23" s="58"/>
      <c r="J23" s="58"/>
      <c r="K23" s="58"/>
      <c r="L23" s="58"/>
      <c r="M23" s="58"/>
      <c r="N23" s="58"/>
      <c r="O23" s="40"/>
      <c r="P23" s="58"/>
      <c r="Q23" s="58"/>
      <c r="R23" s="81"/>
      <c r="S23" s="92"/>
      <c r="T23" s="109"/>
      <c r="U23" s="59" t="str">
        <f t="shared" si="0"/>
        <v>Surrey</v>
      </c>
      <c r="V23" s="113" t="b">
        <f t="shared" si="1"/>
        <v>0</v>
      </c>
      <c r="X23" s="112"/>
      <c r="Y23" s="112"/>
      <c r="Z23" s="112"/>
      <c r="AA23" s="112"/>
      <c r="AB23" s="112"/>
      <c r="AC23" s="112"/>
      <c r="AD23" s="112"/>
    </row>
    <row r="24" spans="1:30" s="66" customFormat="1" ht="14.25" customHeight="1" x14ac:dyDescent="0.2">
      <c r="A24" s="169"/>
      <c r="B24" s="67" t="s">
        <v>41</v>
      </c>
      <c r="C24" s="65"/>
      <c r="D24" s="174">
        <v>95</v>
      </c>
      <c r="E24" s="174">
        <v>11</v>
      </c>
      <c r="F24" s="68">
        <v>29</v>
      </c>
      <c r="G24" s="155">
        <v>30.526315789473685</v>
      </c>
      <c r="H24" s="58"/>
      <c r="I24" s="58"/>
      <c r="J24" s="58"/>
      <c r="K24" s="58"/>
      <c r="L24" s="58"/>
      <c r="M24" s="58"/>
      <c r="N24" s="58"/>
      <c r="O24" s="40"/>
      <c r="P24" s="58"/>
      <c r="Q24" s="58"/>
      <c r="R24" s="81"/>
      <c r="S24" s="92"/>
      <c r="T24" s="109"/>
      <c r="U24" s="59" t="str">
        <f t="shared" si="0"/>
        <v>Swindon</v>
      </c>
      <c r="V24" s="113" t="b">
        <f t="shared" si="1"/>
        <v>0</v>
      </c>
      <c r="X24" s="112"/>
      <c r="Y24" s="112"/>
      <c r="Z24" s="112"/>
      <c r="AA24" s="112"/>
      <c r="AB24" s="112"/>
      <c r="AC24" s="112"/>
      <c r="AD24" s="112"/>
    </row>
    <row r="25" spans="1:30" s="66" customFormat="1" ht="14.25" customHeight="1" x14ac:dyDescent="0.2">
      <c r="A25" s="169"/>
      <c r="B25" s="67" t="s">
        <v>76</v>
      </c>
      <c r="C25" s="65"/>
      <c r="D25" s="174">
        <v>79</v>
      </c>
      <c r="E25" s="174">
        <v>8</v>
      </c>
      <c r="F25" s="68">
        <v>16</v>
      </c>
      <c r="G25" s="155">
        <v>20.253164556962027</v>
      </c>
      <c r="H25" s="58"/>
      <c r="I25" s="58"/>
      <c r="J25" s="58"/>
      <c r="K25" s="58"/>
      <c r="L25" s="58"/>
      <c r="M25" s="58"/>
      <c r="N25" s="58"/>
      <c r="O25" s="40"/>
      <c r="P25" s="58"/>
      <c r="Q25" s="58"/>
      <c r="R25" s="81"/>
      <c r="S25" s="92"/>
      <c r="T25" s="109"/>
      <c r="U25" s="59" t="str">
        <f t="shared" si="0"/>
        <v>Torbay</v>
      </c>
      <c r="V25" s="113" t="b">
        <f t="shared" si="1"/>
        <v>0</v>
      </c>
      <c r="X25" s="112"/>
      <c r="Y25" s="112"/>
      <c r="Z25" s="112"/>
      <c r="AA25" s="112"/>
      <c r="AB25" s="112"/>
      <c r="AC25" s="112"/>
      <c r="AD25" s="112"/>
    </row>
    <row r="26" spans="1:30" s="66" customFormat="1" ht="14.25" customHeight="1" x14ac:dyDescent="0.2">
      <c r="A26" s="80"/>
      <c r="B26" s="67" t="s">
        <v>15</v>
      </c>
      <c r="C26" s="65"/>
      <c r="D26" s="174">
        <v>85</v>
      </c>
      <c r="E26" s="174">
        <v>14</v>
      </c>
      <c r="F26" s="140">
        <v>20</v>
      </c>
      <c r="G26" s="155">
        <v>23.52941176470588</v>
      </c>
      <c r="H26" s="58"/>
      <c r="I26" s="58"/>
      <c r="J26" s="58"/>
      <c r="K26" s="58"/>
      <c r="L26" s="58"/>
      <c r="M26" s="58"/>
      <c r="N26" s="58"/>
      <c r="O26" s="40"/>
      <c r="P26" s="58"/>
      <c r="Q26" s="58"/>
      <c r="R26" s="81"/>
      <c r="S26" s="92"/>
      <c r="T26" s="109"/>
      <c r="U26" s="59" t="str">
        <f t="shared" si="0"/>
        <v>West Berkshire</v>
      </c>
      <c r="V26" s="113" t="b">
        <f t="shared" si="1"/>
        <v>0</v>
      </c>
      <c r="X26" s="112"/>
      <c r="Y26" s="112"/>
      <c r="Z26" s="112"/>
      <c r="AA26" s="112"/>
      <c r="AB26" s="112"/>
      <c r="AC26" s="112"/>
      <c r="AD26" s="112"/>
    </row>
    <row r="27" spans="1:30" s="66" customFormat="1" ht="14.25" customHeight="1" x14ac:dyDescent="0.2">
      <c r="A27" s="80"/>
      <c r="B27" s="67" t="s">
        <v>5</v>
      </c>
      <c r="C27" s="65"/>
      <c r="D27" s="174">
        <v>470</v>
      </c>
      <c r="E27" s="174">
        <v>90</v>
      </c>
      <c r="F27" s="140">
        <v>74</v>
      </c>
      <c r="G27" s="155">
        <v>15.74468085106383</v>
      </c>
      <c r="H27" s="58"/>
      <c r="I27" s="58"/>
      <c r="J27" s="58"/>
      <c r="K27" s="58"/>
      <c r="L27" s="58"/>
      <c r="M27" s="58"/>
      <c r="N27" s="58"/>
      <c r="O27" s="40"/>
      <c r="P27" s="58"/>
      <c r="Q27" s="58"/>
      <c r="R27" s="81"/>
      <c r="S27" s="92"/>
      <c r="T27" s="109"/>
      <c r="U27" s="59" t="str">
        <f t="shared" si="0"/>
        <v>West Sussex</v>
      </c>
      <c r="V27" s="113" t="b">
        <f t="shared" si="1"/>
        <v>0</v>
      </c>
      <c r="X27" s="112"/>
      <c r="Y27" s="112"/>
      <c r="Z27" s="112"/>
      <c r="AA27" s="112"/>
      <c r="AB27" s="112"/>
      <c r="AC27" s="112"/>
      <c r="AD27" s="112"/>
    </row>
    <row r="28" spans="1:30" s="66" customFormat="1" ht="14.25" customHeight="1" x14ac:dyDescent="0.2">
      <c r="A28" s="80"/>
      <c r="B28" s="67" t="s">
        <v>21</v>
      </c>
      <c r="C28" s="65"/>
      <c r="D28" s="175">
        <v>42</v>
      </c>
      <c r="E28" s="175">
        <v>8</v>
      </c>
      <c r="F28" s="68">
        <v>15</v>
      </c>
      <c r="G28" s="155">
        <v>35.714285714285715</v>
      </c>
      <c r="H28" s="58"/>
      <c r="I28" s="58"/>
      <c r="J28" s="58"/>
      <c r="K28" s="58"/>
      <c r="L28" s="58"/>
      <c r="M28" s="58"/>
      <c r="N28" s="58"/>
      <c r="O28" s="40"/>
      <c r="P28" s="58"/>
      <c r="Q28" s="58"/>
      <c r="R28" s="81"/>
      <c r="S28" s="92"/>
      <c r="T28" s="109"/>
      <c r="U28" s="59" t="str">
        <f t="shared" si="0"/>
        <v>Windsor &amp; Maidenhead</v>
      </c>
      <c r="V28" s="113" t="b">
        <f t="shared" si="1"/>
        <v>0</v>
      </c>
      <c r="X28" s="112"/>
      <c r="Y28" s="112"/>
      <c r="Z28" s="112"/>
      <c r="AA28" s="112"/>
      <c r="AB28" s="112"/>
      <c r="AC28" s="112"/>
      <c r="AD28" s="112"/>
    </row>
    <row r="29" spans="1:30" s="66" customFormat="1" ht="14.25" customHeight="1" x14ac:dyDescent="0.2">
      <c r="A29" s="80"/>
      <c r="B29" s="67" t="s">
        <v>16</v>
      </c>
      <c r="C29" s="65"/>
      <c r="D29" s="175">
        <v>57</v>
      </c>
      <c r="E29" s="175">
        <v>15</v>
      </c>
      <c r="F29" s="68">
        <v>19</v>
      </c>
      <c r="G29" s="155">
        <v>33.333333333333329</v>
      </c>
      <c r="H29" s="58"/>
      <c r="I29" s="58"/>
      <c r="J29" s="58"/>
      <c r="K29" s="58"/>
      <c r="L29" s="58"/>
      <c r="M29" s="58"/>
      <c r="N29" s="58"/>
      <c r="O29" s="40"/>
      <c r="P29" s="58"/>
      <c r="Q29" s="58"/>
      <c r="R29" s="81"/>
      <c r="S29" s="92"/>
      <c r="T29" s="109"/>
      <c r="U29" s="59" t="str">
        <f t="shared" si="0"/>
        <v>Wokingham</v>
      </c>
      <c r="V29" s="113" t="b">
        <f t="shared" si="1"/>
        <v>0</v>
      </c>
      <c r="X29" s="112"/>
      <c r="Y29" s="112"/>
      <c r="Z29" s="112"/>
      <c r="AA29" s="112"/>
      <c r="AB29" s="112"/>
      <c r="AC29" s="112"/>
      <c r="AD29" s="112"/>
    </row>
    <row r="30" spans="1:30" s="66" customFormat="1" ht="14.25" customHeight="1" x14ac:dyDescent="0.2">
      <c r="A30" s="80"/>
      <c r="B30" s="86" t="s">
        <v>23</v>
      </c>
      <c r="C30" s="65"/>
      <c r="D30" s="176">
        <v>4705</v>
      </c>
      <c r="E30" s="176">
        <v>813</v>
      </c>
      <c r="F30" s="88">
        <v>756</v>
      </c>
      <c r="G30" s="186">
        <v>16.068012752391073</v>
      </c>
      <c r="H30" s="58"/>
      <c r="I30" s="58"/>
      <c r="J30" s="58"/>
      <c r="K30" s="58"/>
      <c r="L30" s="58"/>
      <c r="M30" s="58"/>
      <c r="N30" s="58"/>
      <c r="O30" s="40"/>
      <c r="P30" s="58"/>
      <c r="Q30" s="58"/>
      <c r="R30" s="81"/>
      <c r="S30" s="92"/>
      <c r="T30" s="109"/>
      <c r="U30" s="59" t="str">
        <f t="shared" si="0"/>
        <v>South East</v>
      </c>
      <c r="V30" s="113" t="b">
        <f t="shared" si="1"/>
        <v>0</v>
      </c>
      <c r="X30" s="112"/>
      <c r="Y30" s="112"/>
      <c r="Z30" s="112"/>
      <c r="AA30" s="112"/>
      <c r="AB30" s="112"/>
      <c r="AC30" s="112"/>
      <c r="AD30" s="112"/>
    </row>
    <row r="31" spans="1:30" s="66" customFormat="1" ht="14.25" customHeight="1" x14ac:dyDescent="0.2">
      <c r="A31" s="169"/>
      <c r="B31" s="179" t="s">
        <v>43</v>
      </c>
      <c r="C31" s="65"/>
      <c r="D31" s="180">
        <v>2853</v>
      </c>
      <c r="E31" s="180">
        <v>527</v>
      </c>
      <c r="F31" s="184">
        <v>557</v>
      </c>
      <c r="G31" s="187">
        <v>19.523308797756748</v>
      </c>
      <c r="H31" s="58"/>
      <c r="I31" s="58"/>
      <c r="J31" s="58"/>
      <c r="K31" s="58"/>
      <c r="L31" s="58"/>
      <c r="M31" s="58"/>
      <c r="N31" s="58"/>
      <c r="O31" s="40"/>
      <c r="P31" s="58"/>
      <c r="Q31" s="58"/>
      <c r="R31" s="81"/>
      <c r="S31" s="92"/>
      <c r="T31" s="109"/>
      <c r="U31" s="170" t="str">
        <f t="shared" si="0"/>
        <v>South West</v>
      </c>
      <c r="V31" s="113" t="b">
        <f t="shared" si="1"/>
        <v>0</v>
      </c>
      <c r="X31" s="112"/>
      <c r="Y31" s="112"/>
      <c r="Z31" s="112"/>
      <c r="AA31" s="112"/>
      <c r="AB31" s="112"/>
      <c r="AC31" s="112"/>
      <c r="AD31" s="112"/>
    </row>
    <row r="32" spans="1:30" s="63" customFormat="1" ht="14.25" customHeight="1" x14ac:dyDescent="0.2">
      <c r="A32" s="77"/>
      <c r="B32" s="143" t="s">
        <v>38</v>
      </c>
      <c r="C32" s="56"/>
      <c r="D32" s="144">
        <v>31722</v>
      </c>
      <c r="E32" s="144">
        <v>5753</v>
      </c>
      <c r="F32" s="145">
        <v>5153</v>
      </c>
      <c r="G32" s="188">
        <v>16.24424689489944</v>
      </c>
      <c r="H32" s="56"/>
      <c r="I32" s="56"/>
      <c r="J32" s="56"/>
      <c r="K32" s="56"/>
      <c r="L32" s="56"/>
      <c r="M32" s="56"/>
      <c r="N32" s="56"/>
      <c r="O32" s="40"/>
      <c r="P32" s="58"/>
      <c r="Q32" s="58"/>
      <c r="R32" s="76"/>
      <c r="S32" s="90"/>
      <c r="T32" s="103"/>
      <c r="X32" s="112"/>
      <c r="Y32" s="112"/>
      <c r="Z32" s="112"/>
      <c r="AA32" s="112"/>
      <c r="AB32" s="112"/>
      <c r="AC32" s="112"/>
      <c r="AD32" s="112"/>
    </row>
    <row r="33" spans="1:30" s="63" customFormat="1" ht="1.5" customHeight="1" x14ac:dyDescent="0.2">
      <c r="A33" s="77"/>
      <c r="B33" s="142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76"/>
      <c r="S33" s="90"/>
      <c r="T33" s="103"/>
      <c r="X33" s="112"/>
      <c r="Y33" s="112"/>
      <c r="Z33" s="112"/>
      <c r="AA33" s="112"/>
      <c r="AB33" s="112"/>
      <c r="AC33" s="112"/>
      <c r="AD33" s="112"/>
    </row>
    <row r="34" spans="1:30" s="63" customFormat="1" ht="7.5" customHeight="1" x14ac:dyDescent="0.2">
      <c r="A34" s="77"/>
      <c r="B34" s="43"/>
      <c r="C34" s="43"/>
      <c r="D34" s="42"/>
      <c r="E34" s="42"/>
      <c r="F34" s="42"/>
      <c r="G34" s="42"/>
      <c r="H34" s="42"/>
      <c r="I34" s="44"/>
      <c r="J34" s="44"/>
      <c r="K34" s="44"/>
      <c r="L34" s="44"/>
      <c r="M34" s="44"/>
      <c r="N34" s="44"/>
      <c r="O34" s="44"/>
      <c r="P34" s="44"/>
      <c r="Q34" s="45"/>
      <c r="R34" s="76"/>
      <c r="S34" s="90"/>
      <c r="T34" s="103"/>
      <c r="X34" s="112"/>
      <c r="Y34" s="112"/>
      <c r="Z34" s="112"/>
      <c r="AA34" s="112"/>
      <c r="AB34" s="112"/>
      <c r="AC34" s="112"/>
      <c r="AD34" s="112"/>
    </row>
    <row r="35" spans="1:30" s="63" customFormat="1" ht="15" customHeight="1" x14ac:dyDescent="0.2">
      <c r="A35" s="356"/>
      <c r="B35" s="357"/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7"/>
      <c r="P35" s="357"/>
      <c r="Q35" s="357"/>
      <c r="R35" s="358"/>
      <c r="S35" s="90"/>
      <c r="T35" s="103"/>
      <c r="X35" s="112"/>
      <c r="Y35" s="112"/>
      <c r="Z35" s="112"/>
      <c r="AA35" s="112"/>
      <c r="AB35" s="112"/>
      <c r="AC35" s="112"/>
      <c r="AD35" s="112"/>
    </row>
    <row r="36" spans="1:30" s="63" customFormat="1" ht="11.25" customHeight="1" x14ac:dyDescent="0.2">
      <c r="A36" s="359"/>
      <c r="B36" s="360"/>
      <c r="C36" s="360"/>
      <c r="D36" s="366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  <c r="R36" s="361"/>
      <c r="S36" s="90"/>
      <c r="T36" s="103"/>
      <c r="V36" s="108"/>
      <c r="X36" s="112"/>
      <c r="Y36" s="112"/>
      <c r="Z36" s="112"/>
      <c r="AA36" s="112"/>
      <c r="AB36" s="112"/>
      <c r="AC36" s="112"/>
      <c r="AD36" s="112"/>
    </row>
    <row r="37" spans="1:30" s="63" customFormat="1" ht="13.5" customHeight="1" x14ac:dyDescent="0.2">
      <c r="A37" s="7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4"/>
      <c r="S37" s="90"/>
      <c r="T37" s="153"/>
      <c r="U37" s="110"/>
      <c r="V37" s="110"/>
      <c r="W37" s="110"/>
      <c r="X37" s="112"/>
      <c r="Y37" s="112"/>
      <c r="Z37" s="112"/>
      <c r="AA37" s="112"/>
      <c r="AB37" s="112"/>
      <c r="AC37" s="112"/>
      <c r="AD37" s="112"/>
    </row>
    <row r="38" spans="1:30" s="63" customFormat="1" ht="15" customHeight="1" x14ac:dyDescent="0.25">
      <c r="A38" s="75"/>
      <c r="B38" s="141" t="s">
        <v>466</v>
      </c>
      <c r="C38" s="58"/>
      <c r="D38" s="58"/>
      <c r="E38" s="58"/>
      <c r="F38" s="58"/>
      <c r="G38" s="5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76"/>
      <c r="S38" s="90"/>
      <c r="T38" s="103"/>
      <c r="U38" s="110"/>
      <c r="V38" s="110"/>
      <c r="W38" s="110"/>
      <c r="X38" s="112"/>
      <c r="Y38" s="112"/>
    </row>
    <row r="39" spans="1:30" s="63" customFormat="1" ht="18" customHeight="1" x14ac:dyDescent="0.2">
      <c r="A39" s="77"/>
      <c r="B39" s="166"/>
      <c r="C39" s="58"/>
      <c r="D39" s="58"/>
      <c r="E39" s="58"/>
      <c r="F39" s="58"/>
      <c r="G39" s="5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76"/>
      <c r="S39" s="90"/>
      <c r="T39" s="103"/>
      <c r="U39" s="110"/>
      <c r="V39" s="110"/>
      <c r="W39" s="110"/>
      <c r="X39" s="112"/>
      <c r="Y39" s="112"/>
    </row>
    <row r="40" spans="1:30" s="63" customFormat="1" ht="36" customHeight="1" x14ac:dyDescent="0.2">
      <c r="A40" s="77"/>
      <c r="B40" s="65"/>
      <c r="C40" s="65"/>
      <c r="D40" s="163" t="s">
        <v>78</v>
      </c>
      <c r="E40" s="272" t="s">
        <v>85</v>
      </c>
      <c r="F40" s="137" t="s">
        <v>461</v>
      </c>
      <c r="G40" s="185" t="s">
        <v>28</v>
      </c>
      <c r="H40" s="165" t="s">
        <v>453</v>
      </c>
      <c r="I40" s="38"/>
      <c r="J40" s="38"/>
      <c r="K40" s="38"/>
      <c r="L40" s="38"/>
      <c r="M40" s="38"/>
      <c r="N40" s="38"/>
      <c r="O40" s="38"/>
      <c r="P40" s="38"/>
      <c r="Q40" s="38"/>
      <c r="R40" s="76"/>
      <c r="S40" s="90"/>
      <c r="T40" s="103"/>
      <c r="U40" s="110"/>
      <c r="V40" s="110"/>
      <c r="W40" s="110"/>
      <c r="X40" s="112"/>
      <c r="Y40" s="112"/>
    </row>
    <row r="41" spans="1:30" s="61" customFormat="1" ht="16.5" customHeight="1" x14ac:dyDescent="0.2">
      <c r="A41" s="78"/>
      <c r="B41" s="67" t="s">
        <v>0</v>
      </c>
      <c r="C41" s="65"/>
      <c r="D41" s="119">
        <v>16.176470588235293</v>
      </c>
      <c r="E41" s="310">
        <v>17.142857142857142</v>
      </c>
      <c r="F41" s="304">
        <v>19.736842105263158</v>
      </c>
      <c r="G41" s="311"/>
      <c r="H41" s="312">
        <v>0.22009569377990432</v>
      </c>
      <c r="I41" s="38"/>
      <c r="J41" s="38"/>
      <c r="K41" s="38"/>
      <c r="L41" s="38"/>
      <c r="M41" s="38"/>
      <c r="N41" s="38"/>
      <c r="O41" s="38"/>
      <c r="P41" s="38"/>
      <c r="Q41" s="38"/>
      <c r="R41" s="79"/>
      <c r="S41" s="91"/>
      <c r="T41" s="106"/>
      <c r="U41" s="48" t="str">
        <f>B41</f>
        <v>Bracknell Forest</v>
      </c>
      <c r="V41" s="49" t="b">
        <f t="shared" ref="V41:V63" si="2">IF(U41=$V$2,H41)</f>
        <v>0</v>
      </c>
      <c r="W41" s="110"/>
      <c r="X41" s="112"/>
      <c r="Y41" s="112"/>
      <c r="Z41" s="63"/>
      <c r="AA41" s="63"/>
      <c r="AB41" s="63"/>
      <c r="AC41" s="63"/>
      <c r="AD41" s="63"/>
    </row>
    <row r="42" spans="1:30" ht="16.5" customHeight="1" x14ac:dyDescent="0.2">
      <c r="A42" s="77"/>
      <c r="B42" s="67" t="s">
        <v>22</v>
      </c>
      <c r="C42" s="65"/>
      <c r="D42" s="119">
        <v>14.40677966101695</v>
      </c>
      <c r="E42" s="273">
        <v>14.644351464435147</v>
      </c>
      <c r="F42" s="155">
        <v>15.163934426229508</v>
      </c>
      <c r="G42" s="311"/>
      <c r="H42" s="157">
        <v>5.2555448408871677E-2</v>
      </c>
      <c r="I42" s="38"/>
      <c r="J42" s="41"/>
      <c r="K42" s="41"/>
      <c r="L42" s="41"/>
      <c r="M42" s="38"/>
      <c r="N42" s="38"/>
      <c r="O42" s="38"/>
      <c r="P42" s="38"/>
      <c r="Q42" s="38"/>
      <c r="R42" s="76"/>
      <c r="S42" s="90"/>
      <c r="T42" s="103"/>
      <c r="U42" s="48" t="str">
        <f t="shared" ref="U42:U63" si="3">B42</f>
        <v>Brighton &amp; Hove</v>
      </c>
      <c r="V42" s="49" t="b">
        <f t="shared" si="2"/>
        <v>0</v>
      </c>
      <c r="W42" s="110"/>
      <c r="X42" s="112"/>
      <c r="Y42" s="112"/>
    </row>
    <row r="43" spans="1:30" ht="16.5" customHeight="1" x14ac:dyDescent="0.2">
      <c r="A43" s="77"/>
      <c r="B43" s="67" t="s">
        <v>8</v>
      </c>
      <c r="C43" s="65"/>
      <c r="D43" s="119">
        <v>19.36936936936937</v>
      </c>
      <c r="E43" s="273">
        <v>17.083333333333332</v>
      </c>
      <c r="F43" s="155">
        <v>25</v>
      </c>
      <c r="G43" s="311"/>
      <c r="H43" s="157">
        <v>0.29069767441860461</v>
      </c>
      <c r="I43" s="38"/>
      <c r="J43" s="41"/>
      <c r="K43" s="41"/>
      <c r="L43" s="41"/>
      <c r="M43" s="38"/>
      <c r="N43" s="38"/>
      <c r="O43" s="38"/>
      <c r="P43" s="38"/>
      <c r="Q43" s="38"/>
      <c r="R43" s="76"/>
      <c r="S43" s="90"/>
      <c r="T43" s="103"/>
      <c r="U43" s="48" t="str">
        <f t="shared" si="3"/>
        <v>Buckinghamshire</v>
      </c>
      <c r="V43" s="49" t="b">
        <f t="shared" si="2"/>
        <v>0</v>
      </c>
      <c r="W43" s="110"/>
      <c r="X43" s="112"/>
      <c r="Y43" s="112"/>
      <c r="Z43" s="114"/>
    </row>
    <row r="44" spans="1:30" ht="16.5" customHeight="1" x14ac:dyDescent="0.2">
      <c r="A44" s="77"/>
      <c r="B44" s="67" t="s">
        <v>4</v>
      </c>
      <c r="C44" s="65"/>
      <c r="D44" s="156">
        <v>13.225806451612904</v>
      </c>
      <c r="E44" s="273">
        <v>8.3333333333333321</v>
      </c>
      <c r="F44" s="155">
        <v>9.4827586206896548</v>
      </c>
      <c r="G44" s="311"/>
      <c r="H44" s="157">
        <v>-0.28301093355761148</v>
      </c>
      <c r="I44" s="38"/>
      <c r="J44" s="41"/>
      <c r="K44" s="41"/>
      <c r="L44" s="41"/>
      <c r="M44" s="38"/>
      <c r="N44" s="38"/>
      <c r="O44" s="38"/>
      <c r="P44" s="38"/>
      <c r="Q44" s="38"/>
      <c r="R44" s="76"/>
      <c r="S44" s="90"/>
      <c r="T44" s="103"/>
      <c r="U44" s="48" t="str">
        <f t="shared" si="3"/>
        <v>East Sussex</v>
      </c>
      <c r="V44" s="49" t="b">
        <f t="shared" si="2"/>
        <v>0</v>
      </c>
      <c r="W44" s="110"/>
      <c r="X44" s="112"/>
      <c r="Y44" s="112"/>
      <c r="Z44" s="104"/>
    </row>
    <row r="45" spans="1:30" ht="16.5" customHeight="1" x14ac:dyDescent="0.2">
      <c r="A45" s="77"/>
      <c r="B45" s="67" t="s">
        <v>6</v>
      </c>
      <c r="C45" s="65"/>
      <c r="D45" s="119">
        <v>11.581291759465479</v>
      </c>
      <c r="E45" s="273">
        <v>17.464114832535884</v>
      </c>
      <c r="F45" s="155">
        <v>13.333333333333334</v>
      </c>
      <c r="G45" s="311"/>
      <c r="H45" s="157">
        <v>0.1512820512820513</v>
      </c>
      <c r="I45" s="38"/>
      <c r="J45" s="41"/>
      <c r="K45" s="41"/>
      <c r="L45" s="41"/>
      <c r="M45" s="38"/>
      <c r="N45" s="38"/>
      <c r="O45" s="38"/>
      <c r="P45" s="38"/>
      <c r="Q45" s="38"/>
      <c r="R45" s="76"/>
      <c r="S45" s="90"/>
      <c r="T45" s="103"/>
      <c r="U45" s="48" t="str">
        <f t="shared" si="3"/>
        <v>Hampshire</v>
      </c>
      <c r="V45" s="49" t="b">
        <f t="shared" si="2"/>
        <v>0</v>
      </c>
      <c r="W45" s="110"/>
      <c r="X45" s="112"/>
      <c r="Y45" s="112"/>
    </row>
    <row r="46" spans="1:30" ht="16.5" customHeight="1" x14ac:dyDescent="0.2">
      <c r="A46" s="77"/>
      <c r="B46" s="67" t="s">
        <v>1</v>
      </c>
      <c r="C46" s="65"/>
      <c r="D46" s="119">
        <v>15.384615384615385</v>
      </c>
      <c r="E46" s="273">
        <v>19.736842105263158</v>
      </c>
      <c r="F46" s="155">
        <v>22.666666666666664</v>
      </c>
      <c r="G46" s="311"/>
      <c r="H46" s="157">
        <v>0.47333333333333316</v>
      </c>
      <c r="I46" s="38"/>
      <c r="J46" s="41"/>
      <c r="K46" s="41"/>
      <c r="L46" s="41"/>
      <c r="M46" s="38"/>
      <c r="N46" s="38"/>
      <c r="O46" s="38"/>
      <c r="P46" s="38"/>
      <c r="Q46" s="38"/>
      <c r="R46" s="76"/>
      <c r="S46" s="90"/>
      <c r="T46" s="103"/>
      <c r="U46" s="48" t="str">
        <f t="shared" si="3"/>
        <v>Isle of Wight</v>
      </c>
      <c r="V46" s="49" t="b">
        <f t="shared" si="2"/>
        <v>0</v>
      </c>
      <c r="W46" s="110"/>
      <c r="X46" s="112"/>
      <c r="Y46" s="112"/>
    </row>
    <row r="47" spans="1:30" ht="16.5" customHeight="1" x14ac:dyDescent="0.2">
      <c r="A47" s="77"/>
      <c r="B47" s="67" t="s">
        <v>9</v>
      </c>
      <c r="C47" s="65"/>
      <c r="D47" s="119">
        <v>10.651828298887123</v>
      </c>
      <c r="E47" s="273">
        <v>10</v>
      </c>
      <c r="F47" s="155">
        <v>13.925729442970821</v>
      </c>
      <c r="G47" s="311"/>
      <c r="H47" s="157">
        <v>0.30735579397442481</v>
      </c>
      <c r="I47" s="38"/>
      <c r="J47" s="41"/>
      <c r="K47" s="41"/>
      <c r="L47" s="41"/>
      <c r="M47" s="38"/>
      <c r="N47" s="38"/>
      <c r="O47" s="38"/>
      <c r="P47" s="38"/>
      <c r="Q47" s="38"/>
      <c r="R47" s="76"/>
      <c r="S47" s="90"/>
      <c r="T47" s="103"/>
      <c r="U47" s="48" t="str">
        <f t="shared" si="3"/>
        <v>Kent</v>
      </c>
      <c r="V47" s="49" t="b">
        <f t="shared" si="2"/>
        <v>0</v>
      </c>
      <c r="W47" s="110"/>
      <c r="X47" s="112"/>
      <c r="Y47" s="112"/>
    </row>
    <row r="48" spans="1:30" s="63" customFormat="1" ht="16.5" customHeight="1" x14ac:dyDescent="0.2">
      <c r="A48" s="77"/>
      <c r="B48" s="67" t="s">
        <v>2</v>
      </c>
      <c r="C48" s="65"/>
      <c r="D48" s="119">
        <v>23.188405797101449</v>
      </c>
      <c r="E48" s="273">
        <v>26.277372262773724</v>
      </c>
      <c r="F48" s="155">
        <v>19.117647058823529</v>
      </c>
      <c r="G48" s="311"/>
      <c r="H48" s="157">
        <v>-0.17555147058823531</v>
      </c>
      <c r="I48" s="38"/>
      <c r="J48" s="41"/>
      <c r="K48" s="41"/>
      <c r="L48" s="41"/>
      <c r="M48" s="38"/>
      <c r="N48" s="38"/>
      <c r="O48" s="38"/>
      <c r="P48" s="38"/>
      <c r="Q48" s="38"/>
      <c r="R48" s="76"/>
      <c r="S48" s="90"/>
      <c r="T48" s="103"/>
      <c r="U48" s="48" t="str">
        <f t="shared" si="3"/>
        <v>Medway</v>
      </c>
      <c r="V48" s="49" t="b">
        <f t="shared" si="2"/>
        <v>0</v>
      </c>
      <c r="W48" s="110"/>
      <c r="X48" s="112"/>
      <c r="Y48" s="112"/>
    </row>
    <row r="49" spans="1:25" s="63" customFormat="1" ht="16.5" customHeight="1" x14ac:dyDescent="0.2">
      <c r="A49" s="77"/>
      <c r="B49" s="67" t="s">
        <v>10</v>
      </c>
      <c r="C49" s="65"/>
      <c r="D49" s="119">
        <v>14.788732394366196</v>
      </c>
      <c r="E49" s="273">
        <v>19.078947368421055</v>
      </c>
      <c r="F49" s="155">
        <v>18.666666666666668</v>
      </c>
      <c r="G49" s="311"/>
      <c r="H49" s="157">
        <v>0.26222222222222241</v>
      </c>
      <c r="I49" s="38"/>
      <c r="J49" s="41"/>
      <c r="K49" s="41"/>
      <c r="L49" s="41"/>
      <c r="M49" s="38"/>
      <c r="N49" s="38"/>
      <c r="O49" s="38"/>
      <c r="P49" s="38"/>
      <c r="Q49" s="38"/>
      <c r="R49" s="76"/>
      <c r="S49" s="90"/>
      <c r="T49" s="103"/>
      <c r="U49" s="48" t="str">
        <f t="shared" si="3"/>
        <v>Milton Keynes</v>
      </c>
      <c r="V49" s="49" t="b">
        <f t="shared" si="2"/>
        <v>0</v>
      </c>
      <c r="W49" s="110"/>
      <c r="X49" s="112"/>
      <c r="Y49" s="112"/>
    </row>
    <row r="50" spans="1:25" s="63" customFormat="1" ht="16.5" customHeight="1" x14ac:dyDescent="0.2">
      <c r="A50" s="77"/>
      <c r="B50" s="67" t="s">
        <v>11</v>
      </c>
      <c r="C50" s="65"/>
      <c r="D50" s="119">
        <v>9.6685082872928181</v>
      </c>
      <c r="E50" s="273">
        <v>8.0555555555555554</v>
      </c>
      <c r="F50" s="155">
        <v>10.843373493975903</v>
      </c>
      <c r="G50" s="311"/>
      <c r="H50" s="157">
        <v>0.12151462994836483</v>
      </c>
      <c r="I50" s="38"/>
      <c r="J50" s="41"/>
      <c r="K50" s="41"/>
      <c r="L50" s="41"/>
      <c r="M50" s="38"/>
      <c r="N50" s="38"/>
      <c r="O50" s="38"/>
      <c r="P50" s="38"/>
      <c r="Q50" s="38"/>
      <c r="R50" s="76"/>
      <c r="S50" s="90"/>
      <c r="T50" s="103"/>
      <c r="U50" s="48" t="str">
        <f t="shared" si="3"/>
        <v>Oxfordshire</v>
      </c>
      <c r="V50" s="49" t="b">
        <f t="shared" si="2"/>
        <v>0</v>
      </c>
      <c r="W50" s="110"/>
      <c r="X50" s="112"/>
      <c r="Y50" s="112"/>
    </row>
    <row r="51" spans="1:25" s="63" customFormat="1" ht="16.5" customHeight="1" x14ac:dyDescent="0.2">
      <c r="A51" s="77"/>
      <c r="B51" s="67" t="s">
        <v>12</v>
      </c>
      <c r="C51" s="65"/>
      <c r="D51" s="119">
        <v>8.1967213114754092</v>
      </c>
      <c r="E51" s="273">
        <v>13.450292397660817</v>
      </c>
      <c r="F51" s="155">
        <v>7.4866310160427805</v>
      </c>
      <c r="G51" s="311"/>
      <c r="H51" s="157">
        <v>-8.6631016042780701E-2</v>
      </c>
      <c r="I51" s="38"/>
      <c r="J51" s="41"/>
      <c r="K51" s="41"/>
      <c r="L51" s="41"/>
      <c r="M51" s="38"/>
      <c r="N51" s="38"/>
      <c r="O51" s="38"/>
      <c r="P51" s="38"/>
      <c r="Q51" s="38"/>
      <c r="R51" s="76"/>
      <c r="S51" s="90"/>
      <c r="T51" s="103"/>
      <c r="U51" s="48" t="str">
        <f t="shared" si="3"/>
        <v>Portsmouth</v>
      </c>
      <c r="V51" s="49" t="b">
        <f t="shared" si="2"/>
        <v>0</v>
      </c>
      <c r="W51" s="110"/>
      <c r="X51" s="112"/>
      <c r="Y51" s="112"/>
    </row>
    <row r="52" spans="1:25" s="63" customFormat="1" ht="16.5" customHeight="1" x14ac:dyDescent="0.2">
      <c r="A52" s="77"/>
      <c r="B52" s="67" t="s">
        <v>3</v>
      </c>
      <c r="C52" s="65"/>
      <c r="D52" s="119">
        <v>24.299065420560748</v>
      </c>
      <c r="E52" s="273">
        <v>22.115384615384613</v>
      </c>
      <c r="F52" s="155">
        <v>24.761904761904763</v>
      </c>
      <c r="G52" s="311"/>
      <c r="H52" s="157">
        <v>1.9047619047619081E-2</v>
      </c>
      <c r="I52" s="38"/>
      <c r="J52" s="41"/>
      <c r="K52" s="41"/>
      <c r="L52" s="41"/>
      <c r="M52" s="38"/>
      <c r="N52" s="38"/>
      <c r="O52" s="38"/>
      <c r="P52" s="38"/>
      <c r="Q52" s="38"/>
      <c r="R52" s="76"/>
      <c r="S52" s="90"/>
      <c r="T52" s="103"/>
      <c r="U52" s="48" t="str">
        <f t="shared" si="3"/>
        <v>Reading</v>
      </c>
      <c r="V52" s="49" t="b">
        <f t="shared" si="2"/>
        <v>0</v>
      </c>
      <c r="W52" s="110"/>
      <c r="X52" s="112"/>
      <c r="Y52" s="112"/>
    </row>
    <row r="53" spans="1:25" s="63" customFormat="1" ht="16.5" customHeight="1" x14ac:dyDescent="0.2">
      <c r="A53" s="77"/>
      <c r="B53" s="67" t="s">
        <v>13</v>
      </c>
      <c r="C53" s="65"/>
      <c r="D53" s="119">
        <v>27.631578947368425</v>
      </c>
      <c r="E53" s="273">
        <v>17.045454545454543</v>
      </c>
      <c r="F53" s="155">
        <v>23.232323232323232</v>
      </c>
      <c r="G53" s="311"/>
      <c r="H53" s="157">
        <v>-0.15921115921115933</v>
      </c>
      <c r="I53" s="38"/>
      <c r="J53" s="41"/>
      <c r="K53" s="41"/>
      <c r="L53" s="41"/>
      <c r="M53" s="38"/>
      <c r="N53" s="38"/>
      <c r="O53" s="38"/>
      <c r="P53" s="38"/>
      <c r="Q53" s="38"/>
      <c r="R53" s="76"/>
      <c r="S53" s="90"/>
      <c r="T53" s="103"/>
      <c r="U53" s="48" t="str">
        <f t="shared" si="3"/>
        <v>Slough</v>
      </c>
      <c r="V53" s="49" t="b">
        <f t="shared" si="2"/>
        <v>0</v>
      </c>
      <c r="W53" s="110"/>
      <c r="X53" s="112"/>
      <c r="Y53" s="112"/>
    </row>
    <row r="54" spans="1:25" s="63" customFormat="1" ht="16.5" customHeight="1" x14ac:dyDescent="0.2">
      <c r="A54" s="77"/>
      <c r="B54" s="67" t="s">
        <v>27</v>
      </c>
      <c r="C54" s="65"/>
      <c r="D54" s="119">
        <v>13.191489361702127</v>
      </c>
      <c r="E54" s="273">
        <v>11.397058823529411</v>
      </c>
      <c r="F54" s="155">
        <v>29.249011857707508</v>
      </c>
      <c r="G54" s="311"/>
      <c r="H54" s="157">
        <v>1.2172638021165372</v>
      </c>
      <c r="I54" s="38"/>
      <c r="J54" s="41"/>
      <c r="K54" s="41"/>
      <c r="L54" s="41"/>
      <c r="M54" s="38"/>
      <c r="N54" s="38"/>
      <c r="O54" s="38"/>
      <c r="P54" s="38"/>
      <c r="Q54" s="38"/>
      <c r="R54" s="76"/>
      <c r="S54" s="90"/>
      <c r="T54" s="103"/>
      <c r="U54" s="48" t="str">
        <f t="shared" si="3"/>
        <v>Somerset</v>
      </c>
      <c r="V54" s="49" t="b">
        <f t="shared" si="2"/>
        <v>0</v>
      </c>
      <c r="W54" s="110"/>
      <c r="X54" s="112"/>
      <c r="Y54" s="112"/>
    </row>
    <row r="55" spans="1:25" s="63" customFormat="1" ht="16.5" customHeight="1" x14ac:dyDescent="0.2">
      <c r="A55" s="77"/>
      <c r="B55" s="67" t="s">
        <v>14</v>
      </c>
      <c r="C55" s="65"/>
      <c r="D55" s="119">
        <v>16.38418079096045</v>
      </c>
      <c r="E55" s="273">
        <v>11.904761904761903</v>
      </c>
      <c r="F55" s="155">
        <v>11.616161616161616</v>
      </c>
      <c r="G55" s="313"/>
      <c r="H55" s="157">
        <v>-0.29101358411703232</v>
      </c>
      <c r="I55" s="38"/>
      <c r="J55" s="41"/>
      <c r="K55" s="41"/>
      <c r="L55" s="41"/>
      <c r="M55" s="38"/>
      <c r="N55" s="38"/>
      <c r="O55" s="38"/>
      <c r="P55" s="38"/>
      <c r="Q55" s="38"/>
      <c r="R55" s="76"/>
      <c r="S55" s="90"/>
      <c r="T55" s="103"/>
      <c r="U55" s="48" t="str">
        <f t="shared" si="3"/>
        <v>Southampton</v>
      </c>
      <c r="V55" s="49" t="b">
        <f t="shared" si="2"/>
        <v>0</v>
      </c>
      <c r="W55" s="110"/>
      <c r="X55" s="112"/>
      <c r="Y55" s="112"/>
    </row>
    <row r="56" spans="1:25" s="63" customFormat="1" ht="16.5" customHeight="1" x14ac:dyDescent="0.2">
      <c r="A56" s="77"/>
      <c r="B56" s="67" t="s">
        <v>7</v>
      </c>
      <c r="C56" s="65"/>
      <c r="D56" s="119">
        <v>17.228464419475657</v>
      </c>
      <c r="E56" s="273">
        <v>11.478260869565217</v>
      </c>
      <c r="F56" s="155">
        <v>20.825515947467167</v>
      </c>
      <c r="G56" s="313"/>
      <c r="H56" s="157">
        <v>0.20878538216820289</v>
      </c>
      <c r="I56" s="38"/>
      <c r="J56" s="41"/>
      <c r="K56" s="41"/>
      <c r="L56" s="41"/>
      <c r="M56" s="38"/>
      <c r="N56" s="38"/>
      <c r="O56" s="38"/>
      <c r="P56" s="38"/>
      <c r="Q56" s="38"/>
      <c r="R56" s="76"/>
      <c r="S56" s="90"/>
      <c r="T56" s="103"/>
      <c r="U56" s="48" t="str">
        <f t="shared" si="3"/>
        <v>Surrey</v>
      </c>
      <c r="V56" s="49" t="b">
        <f t="shared" si="2"/>
        <v>0</v>
      </c>
      <c r="W56" s="110"/>
      <c r="X56" s="112"/>
      <c r="Y56" s="112"/>
    </row>
    <row r="57" spans="1:25" s="63" customFormat="1" ht="16.5" customHeight="1" x14ac:dyDescent="0.2">
      <c r="A57" s="135"/>
      <c r="B57" s="67" t="s">
        <v>41</v>
      </c>
      <c r="C57" s="65"/>
      <c r="D57" s="119">
        <v>13.675213675213676</v>
      </c>
      <c r="E57" s="273">
        <v>20.869565217391305</v>
      </c>
      <c r="F57" s="155">
        <v>30.526315789473685</v>
      </c>
      <c r="G57" s="313"/>
      <c r="H57" s="157">
        <v>1.232236842105263</v>
      </c>
      <c r="I57" s="38"/>
      <c r="J57" s="41"/>
      <c r="K57" s="41"/>
      <c r="L57" s="41"/>
      <c r="M57" s="38"/>
      <c r="N57" s="38"/>
      <c r="O57" s="38"/>
      <c r="P57" s="38"/>
      <c r="Q57" s="38"/>
      <c r="R57" s="76"/>
      <c r="S57" s="90"/>
      <c r="T57" s="103"/>
      <c r="U57" s="48" t="str">
        <f t="shared" si="3"/>
        <v>Swindon</v>
      </c>
      <c r="V57" s="49" t="b">
        <f t="shared" si="2"/>
        <v>0</v>
      </c>
      <c r="W57" s="110"/>
      <c r="X57" s="112"/>
      <c r="Y57" s="112"/>
    </row>
    <row r="58" spans="1:25" s="63" customFormat="1" ht="16.5" customHeight="1" x14ac:dyDescent="0.2">
      <c r="A58" s="135"/>
      <c r="B58" s="67" t="s">
        <v>76</v>
      </c>
      <c r="C58" s="65"/>
      <c r="D58" s="119">
        <v>8.1632653061224492</v>
      </c>
      <c r="E58" s="273">
        <v>32.183908045977013</v>
      </c>
      <c r="F58" s="155">
        <v>20.253164556962027</v>
      </c>
      <c r="G58" s="313"/>
      <c r="H58" s="157">
        <v>1.4810126582278482</v>
      </c>
      <c r="I58" s="38"/>
      <c r="J58" s="41"/>
      <c r="K58" s="41"/>
      <c r="L58" s="41"/>
      <c r="M58" s="38"/>
      <c r="N58" s="38"/>
      <c r="O58" s="38"/>
      <c r="P58" s="38"/>
      <c r="Q58" s="38"/>
      <c r="R58" s="76"/>
      <c r="S58" s="90"/>
      <c r="T58" s="103"/>
      <c r="U58" s="48" t="str">
        <f t="shared" si="3"/>
        <v>Torbay</v>
      </c>
      <c r="V58" s="49" t="b">
        <f t="shared" si="2"/>
        <v>0</v>
      </c>
      <c r="W58" s="110"/>
      <c r="X58" s="112"/>
      <c r="Y58" s="112"/>
    </row>
    <row r="59" spans="1:25" s="63" customFormat="1" ht="16.5" customHeight="1" x14ac:dyDescent="0.2">
      <c r="A59" s="77"/>
      <c r="B59" s="67" t="s">
        <v>15</v>
      </c>
      <c r="C59" s="65"/>
      <c r="D59" s="156">
        <v>17.073170731707318</v>
      </c>
      <c r="E59" s="273">
        <v>10.989010989010989</v>
      </c>
      <c r="F59" s="155">
        <v>23.52941176470588</v>
      </c>
      <c r="G59" s="313"/>
      <c r="H59" s="157">
        <v>0.3781512605042015</v>
      </c>
      <c r="I59" s="38"/>
      <c r="J59" s="41"/>
      <c r="K59" s="41"/>
      <c r="L59" s="41"/>
      <c r="M59" s="38"/>
      <c r="N59" s="38"/>
      <c r="O59" s="38"/>
      <c r="P59" s="38"/>
      <c r="Q59" s="38"/>
      <c r="R59" s="76"/>
      <c r="S59" s="90"/>
      <c r="T59" s="103"/>
      <c r="U59" s="48" t="str">
        <f t="shared" si="3"/>
        <v>West Berkshire</v>
      </c>
      <c r="V59" s="49" t="b">
        <f t="shared" si="2"/>
        <v>0</v>
      </c>
      <c r="W59" s="110"/>
      <c r="X59" s="112"/>
      <c r="Y59" s="112"/>
    </row>
    <row r="60" spans="1:25" s="63" customFormat="1" ht="16.5" customHeight="1" x14ac:dyDescent="0.2">
      <c r="A60" s="77"/>
      <c r="B60" s="67" t="s">
        <v>5</v>
      </c>
      <c r="C60" s="65"/>
      <c r="D60" s="156">
        <v>13.814432989690722</v>
      </c>
      <c r="E60" s="273">
        <v>13.707865168539326</v>
      </c>
      <c r="F60" s="155">
        <v>15.74468085106383</v>
      </c>
      <c r="G60" s="313"/>
      <c r="H60" s="157">
        <v>0.13972689742775479</v>
      </c>
      <c r="I60" s="38"/>
      <c r="J60" s="41"/>
      <c r="K60" s="41"/>
      <c r="L60" s="41"/>
      <c r="M60" s="38"/>
      <c r="N60" s="38"/>
      <c r="O60" s="38"/>
      <c r="P60" s="38"/>
      <c r="Q60" s="38"/>
      <c r="R60" s="76"/>
      <c r="S60" s="90"/>
      <c r="T60" s="103"/>
      <c r="U60" s="48" t="str">
        <f t="shared" si="3"/>
        <v>West Sussex</v>
      </c>
      <c r="V60" s="49" t="b">
        <f t="shared" si="2"/>
        <v>0</v>
      </c>
      <c r="W60" s="110"/>
      <c r="X60" s="112"/>
      <c r="Y60" s="112"/>
    </row>
    <row r="61" spans="1:25" s="63" customFormat="1" ht="16.5" customHeight="1" x14ac:dyDescent="0.2">
      <c r="A61" s="77"/>
      <c r="B61" s="67" t="s">
        <v>21</v>
      </c>
      <c r="C61" s="65"/>
      <c r="D61" s="119">
        <v>48.979591836734691</v>
      </c>
      <c r="E61" s="273">
        <v>32.142857142857146</v>
      </c>
      <c r="F61" s="155">
        <v>35.714285714285715</v>
      </c>
      <c r="G61" s="313"/>
      <c r="H61" s="157">
        <v>-0.27083333333333326</v>
      </c>
      <c r="I61" s="38"/>
      <c r="J61" s="41"/>
      <c r="K61" s="41"/>
      <c r="L61" s="41"/>
      <c r="M61" s="38"/>
      <c r="N61" s="38"/>
      <c r="O61" s="38"/>
      <c r="P61" s="38"/>
      <c r="Q61" s="38"/>
      <c r="R61" s="76"/>
      <c r="S61" s="90"/>
      <c r="T61" s="103"/>
      <c r="U61" s="48" t="str">
        <f t="shared" si="3"/>
        <v>Windsor &amp; Maidenhead</v>
      </c>
      <c r="V61" s="49" t="b">
        <f t="shared" si="2"/>
        <v>0</v>
      </c>
      <c r="W61" s="110"/>
      <c r="X61" s="112"/>
      <c r="Y61" s="112"/>
    </row>
    <row r="62" spans="1:25" s="63" customFormat="1" ht="16.5" customHeight="1" x14ac:dyDescent="0.2">
      <c r="A62" s="77"/>
      <c r="B62" s="67" t="s">
        <v>16</v>
      </c>
      <c r="C62" s="65"/>
      <c r="D62" s="119">
        <v>26.229508196721312</v>
      </c>
      <c r="E62" s="273">
        <v>18.032786885245901</v>
      </c>
      <c r="F62" s="155">
        <v>33.333333333333329</v>
      </c>
      <c r="G62" s="313"/>
      <c r="H62" s="157">
        <v>0.27083333333333309</v>
      </c>
      <c r="I62" s="38"/>
      <c r="J62" s="41"/>
      <c r="K62" s="41"/>
      <c r="L62" s="41"/>
      <c r="M62" s="38"/>
      <c r="N62" s="38"/>
      <c r="O62" s="38"/>
      <c r="P62" s="38"/>
      <c r="Q62" s="38"/>
      <c r="R62" s="76"/>
      <c r="S62" s="90"/>
      <c r="T62" s="103"/>
      <c r="U62" s="48" t="str">
        <f t="shared" si="3"/>
        <v>Wokingham</v>
      </c>
      <c r="V62" s="49" t="b">
        <f t="shared" si="2"/>
        <v>0</v>
      </c>
    </row>
    <row r="63" spans="1:25" s="63" customFormat="1" ht="16.5" customHeight="1" x14ac:dyDescent="0.2">
      <c r="A63" s="77"/>
      <c r="B63" s="86" t="s">
        <v>23</v>
      </c>
      <c r="C63" s="65"/>
      <c r="D63" s="189">
        <v>14.80637813211845</v>
      </c>
      <c r="E63" s="274">
        <v>13.67713004484305</v>
      </c>
      <c r="F63" s="186">
        <v>16.068012752391073</v>
      </c>
      <c r="G63" s="313"/>
      <c r="H63" s="158">
        <v>8.5208861276874104E-2</v>
      </c>
      <c r="I63" s="38"/>
      <c r="J63" s="41"/>
      <c r="K63" s="41"/>
      <c r="L63" s="41"/>
      <c r="M63" s="38"/>
      <c r="N63" s="38"/>
      <c r="O63" s="38"/>
      <c r="P63" s="38"/>
      <c r="Q63" s="38"/>
      <c r="R63" s="76"/>
      <c r="S63" s="90"/>
      <c r="T63" s="103"/>
      <c r="U63" s="48" t="str">
        <f t="shared" si="3"/>
        <v>South East</v>
      </c>
      <c r="V63" s="49" t="b">
        <f t="shared" si="2"/>
        <v>0</v>
      </c>
    </row>
    <row r="64" spans="1:25" s="63" customFormat="1" ht="16.5" customHeight="1" x14ac:dyDescent="0.2">
      <c r="A64" s="135"/>
      <c r="B64" s="179" t="s">
        <v>43</v>
      </c>
      <c r="C64" s="65"/>
      <c r="D64" s="190">
        <v>15.467625899280577</v>
      </c>
      <c r="E64" s="275">
        <v>15.845070422535212</v>
      </c>
      <c r="F64" s="187">
        <v>19.523308797756748</v>
      </c>
      <c r="G64" s="313"/>
      <c r="H64" s="183">
        <v>0.26220461529683148</v>
      </c>
      <c r="I64" s="38"/>
      <c r="J64" s="41"/>
      <c r="K64" s="41"/>
      <c r="L64" s="41"/>
      <c r="M64" s="38"/>
      <c r="N64" s="38"/>
      <c r="O64" s="38"/>
      <c r="P64" s="38"/>
      <c r="Q64" s="38"/>
      <c r="R64" s="76"/>
      <c r="S64" s="90"/>
      <c r="T64" s="103"/>
      <c r="U64" s="315" t="s">
        <v>43</v>
      </c>
      <c r="V64" s="316"/>
    </row>
    <row r="65" spans="1:31" s="63" customFormat="1" ht="16.5" customHeight="1" x14ac:dyDescent="0.2">
      <c r="A65" s="77"/>
      <c r="B65" s="143" t="s">
        <v>38</v>
      </c>
      <c r="C65" s="56"/>
      <c r="D65" s="191">
        <v>15.803541597059805</v>
      </c>
      <c r="E65" s="276">
        <v>14.672318226279751</v>
      </c>
      <c r="F65" s="188">
        <v>16.24424689489944</v>
      </c>
      <c r="G65" s="313"/>
      <c r="H65" s="159">
        <v>2.7886489565201435E-2</v>
      </c>
      <c r="I65" s="38"/>
      <c r="J65" s="38"/>
      <c r="K65" s="38"/>
      <c r="L65" s="38"/>
      <c r="M65" s="38"/>
      <c r="N65" s="38"/>
      <c r="O65" s="38"/>
      <c r="P65" s="38"/>
      <c r="Q65" s="38"/>
      <c r="R65" s="76"/>
      <c r="S65" s="90"/>
      <c r="T65" s="103"/>
      <c r="U65" s="315" t="s">
        <v>38</v>
      </c>
      <c r="V65" s="315"/>
    </row>
    <row r="66" spans="1:31" s="63" customFormat="1" ht="10.5" customHeight="1" x14ac:dyDescent="0.2">
      <c r="A66" s="77"/>
      <c r="B66" s="43"/>
      <c r="C66" s="43"/>
      <c r="D66" s="42"/>
      <c r="E66" s="42"/>
      <c r="F66" s="42"/>
      <c r="G66" s="42"/>
      <c r="H66" s="42"/>
      <c r="I66" s="44"/>
      <c r="J66" s="44"/>
      <c r="K66" s="44"/>
      <c r="L66" s="44"/>
      <c r="M66" s="44"/>
      <c r="N66" s="44"/>
      <c r="O66" s="44"/>
      <c r="P66" s="44"/>
      <c r="Q66" s="45"/>
      <c r="R66" s="76"/>
      <c r="S66" s="90"/>
      <c r="T66" s="103"/>
    </row>
    <row r="67" spans="1:31" s="63" customFormat="1" ht="15" customHeight="1" x14ac:dyDescent="0.2">
      <c r="A67" s="356"/>
      <c r="B67" s="357"/>
      <c r="C67" s="357"/>
      <c r="D67" s="357"/>
      <c r="E67" s="357"/>
      <c r="F67" s="357"/>
      <c r="G67" s="357"/>
      <c r="H67" s="357"/>
      <c r="I67" s="357"/>
      <c r="J67" s="357"/>
      <c r="K67" s="357"/>
      <c r="L67" s="357"/>
      <c r="M67" s="357"/>
      <c r="N67" s="357"/>
      <c r="O67" s="357"/>
      <c r="P67" s="357"/>
      <c r="Q67" s="357"/>
      <c r="R67" s="358"/>
      <c r="S67" s="90"/>
      <c r="T67" s="103"/>
    </row>
    <row r="68" spans="1:31" s="63" customFormat="1" ht="11.25" customHeight="1" x14ac:dyDescent="0.2">
      <c r="A68" s="359"/>
      <c r="B68" s="360"/>
      <c r="C68" s="360"/>
      <c r="D68" s="366"/>
      <c r="E68" s="360"/>
      <c r="F68" s="360"/>
      <c r="G68" s="360"/>
      <c r="H68" s="360"/>
      <c r="I68" s="360"/>
      <c r="J68" s="360"/>
      <c r="K68" s="360"/>
      <c r="L68" s="360"/>
      <c r="M68" s="360"/>
      <c r="N68" s="360"/>
      <c r="O68" s="360"/>
      <c r="P68" s="360"/>
      <c r="Q68" s="360"/>
      <c r="R68" s="361"/>
      <c r="S68" s="90"/>
      <c r="T68" s="103"/>
    </row>
    <row r="69" spans="1:31" ht="18.75" customHeight="1" x14ac:dyDescent="0.2">
      <c r="A69" s="72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4"/>
      <c r="S69" s="90"/>
      <c r="T69" s="103"/>
      <c r="AE69" s="63"/>
    </row>
    <row r="70" spans="1:31" ht="18.75" customHeight="1" x14ac:dyDescent="0.2">
      <c r="A70" s="77"/>
      <c r="B70" s="85" t="s">
        <v>47</v>
      </c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76"/>
      <c r="S70" s="90"/>
      <c r="T70" s="103"/>
      <c r="U70" s="105" t="e">
        <f>VLOOKUP(V70,$U$8:$V$29,2,FALSE)</f>
        <v>#N/A</v>
      </c>
      <c r="V70" s="105" t="str">
        <f>Home!$B$7</f>
        <v>(none)</v>
      </c>
      <c r="W70" s="47" t="str">
        <f>"Selected LA- "&amp;V70</f>
        <v>Selected LA- (none)</v>
      </c>
    </row>
    <row r="71" spans="1:31" ht="18.75" customHeight="1" x14ac:dyDescent="0.2">
      <c r="A71" s="82"/>
      <c r="B71" s="83"/>
      <c r="C71" s="83"/>
      <c r="D71" s="122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4"/>
      <c r="S71" s="90"/>
      <c r="T71" s="103"/>
    </row>
    <row r="72" spans="1:31" ht="13.5" customHeight="1" x14ac:dyDescent="0.2">
      <c r="A72" s="7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4"/>
      <c r="S72" s="90"/>
      <c r="T72" s="103"/>
      <c r="V72" s="150">
        <v>0</v>
      </c>
      <c r="W72" s="63">
        <v>21.5</v>
      </c>
    </row>
    <row r="73" spans="1:31" s="61" customFormat="1" ht="15" customHeight="1" x14ac:dyDescent="0.2">
      <c r="A73" s="78"/>
      <c r="B73" s="141" t="s">
        <v>463</v>
      </c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R73" s="79"/>
      <c r="S73" s="91"/>
      <c r="T73" s="106"/>
      <c r="U73" s="149" t="s">
        <v>39</v>
      </c>
      <c r="V73" s="151">
        <f>G98</f>
        <v>15.10225849835366</v>
      </c>
      <c r="W73" s="152">
        <f>V73</f>
        <v>15.10225849835366</v>
      </c>
      <c r="X73" s="107"/>
      <c r="Y73" s="107"/>
      <c r="Z73" s="107"/>
      <c r="AA73" s="107"/>
      <c r="AB73" s="107"/>
      <c r="AC73" s="107"/>
      <c r="AD73" s="107"/>
    </row>
    <row r="74" spans="1:31" ht="18" customHeight="1" x14ac:dyDescent="0.2">
      <c r="A74" s="77"/>
      <c r="B74" s="166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40"/>
      <c r="P74" s="58"/>
      <c r="Q74" s="58"/>
      <c r="R74" s="76"/>
      <c r="S74" s="90"/>
      <c r="T74" s="103"/>
      <c r="U74" s="149" t="s">
        <v>42</v>
      </c>
      <c r="V74" s="172">
        <f>G99</f>
        <v>18.076611503298228</v>
      </c>
      <c r="W74" s="152">
        <f>V74</f>
        <v>18.076611503298228</v>
      </c>
    </row>
    <row r="75" spans="1:31" s="66" customFormat="1" ht="37.5" customHeight="1" x14ac:dyDescent="0.2">
      <c r="A75" s="80"/>
      <c r="B75" s="65"/>
      <c r="C75" s="65"/>
      <c r="D75" s="280" t="s">
        <v>36</v>
      </c>
      <c r="E75" s="280" t="s">
        <v>45</v>
      </c>
      <c r="F75" s="279" t="s">
        <v>44</v>
      </c>
      <c r="G75" s="279" t="s">
        <v>462</v>
      </c>
      <c r="H75" s="58"/>
      <c r="I75" s="58"/>
      <c r="J75" s="58"/>
      <c r="K75" s="58"/>
      <c r="L75" s="58"/>
      <c r="M75" s="58"/>
      <c r="N75" s="58"/>
      <c r="O75" s="40"/>
      <c r="P75" s="58"/>
      <c r="Q75" s="58"/>
      <c r="R75" s="81"/>
      <c r="S75" s="92"/>
      <c r="T75" s="109"/>
      <c r="U75" s="149" t="s">
        <v>40</v>
      </c>
      <c r="V75" s="171">
        <f>G100</f>
        <v>15.240867591527648</v>
      </c>
      <c r="W75" s="171">
        <f>V75</f>
        <v>15.240867591527648</v>
      </c>
      <c r="X75" s="112"/>
      <c r="Y75" s="112"/>
      <c r="Z75" s="112"/>
      <c r="AA75" s="112"/>
      <c r="AB75" s="112"/>
      <c r="AC75" s="112"/>
      <c r="AD75" s="112"/>
    </row>
    <row r="76" spans="1:31" s="66" customFormat="1" ht="14.25" customHeight="1" x14ac:dyDescent="0.2">
      <c r="A76" s="80"/>
      <c r="B76" s="67" t="s">
        <v>0</v>
      </c>
      <c r="C76" s="65"/>
      <c r="D76" s="119">
        <v>71.7</v>
      </c>
      <c r="E76" s="119">
        <v>14</v>
      </c>
      <c r="F76" s="155">
        <v>14</v>
      </c>
      <c r="G76" s="304">
        <v>19.525801952580192</v>
      </c>
      <c r="H76" s="58"/>
      <c r="I76" s="58"/>
      <c r="J76" s="58"/>
      <c r="K76" s="58"/>
      <c r="L76" s="58"/>
      <c r="M76" s="58"/>
      <c r="N76" s="58"/>
      <c r="O76" s="40"/>
      <c r="P76" s="58"/>
      <c r="Q76" s="58"/>
      <c r="R76" s="81"/>
      <c r="S76" s="92"/>
      <c r="T76" s="109"/>
      <c r="U76" s="59" t="str">
        <f t="shared" ref="U76:U99" si="4">B76</f>
        <v>Bracknell Forest</v>
      </c>
      <c r="V76" s="113" t="b">
        <f>IF(U76=$V$2,59.9)</f>
        <v>0</v>
      </c>
      <c r="X76" s="112"/>
      <c r="Y76" s="112"/>
      <c r="Z76" s="112"/>
      <c r="AA76" s="112"/>
      <c r="AB76" s="112"/>
      <c r="AC76" s="112"/>
      <c r="AD76" s="112"/>
    </row>
    <row r="77" spans="1:31" s="66" customFormat="1" ht="14.25" customHeight="1" x14ac:dyDescent="0.2">
      <c r="A77" s="80"/>
      <c r="B77" s="67" t="s">
        <v>22</v>
      </c>
      <c r="C77" s="65"/>
      <c r="D77" s="119">
        <v>215.8</v>
      </c>
      <c r="E77" s="119">
        <v>29.6</v>
      </c>
      <c r="F77" s="155">
        <v>33.5</v>
      </c>
      <c r="G77" s="155">
        <v>15.523632993512509</v>
      </c>
      <c r="H77" s="58"/>
      <c r="I77" s="58"/>
      <c r="J77" s="58"/>
      <c r="K77" s="58"/>
      <c r="L77" s="58"/>
      <c r="M77" s="58"/>
      <c r="N77" s="58"/>
      <c r="O77" s="40"/>
      <c r="P77" s="58"/>
      <c r="Q77" s="58"/>
      <c r="R77" s="81"/>
      <c r="S77" s="92"/>
      <c r="T77" s="109"/>
      <c r="U77" s="59" t="str">
        <f t="shared" si="4"/>
        <v>Brighton &amp; Hove</v>
      </c>
      <c r="V77" s="113" t="b">
        <f t="shared" ref="V77:V99" si="5">IF(U77=$V$2,59.9)</f>
        <v>0</v>
      </c>
      <c r="X77" s="112"/>
      <c r="Y77" s="112"/>
      <c r="Z77" s="112"/>
      <c r="AA77" s="112"/>
      <c r="AB77" s="112"/>
      <c r="AC77" s="112"/>
      <c r="AD77" s="112"/>
    </row>
    <row r="78" spans="1:31" s="66" customFormat="1" ht="14.25" customHeight="1" x14ac:dyDescent="0.2">
      <c r="A78" s="80"/>
      <c r="B78" s="67" t="s">
        <v>8</v>
      </c>
      <c r="C78" s="65"/>
      <c r="D78" s="119">
        <v>218.2</v>
      </c>
      <c r="E78" s="119">
        <v>46.6</v>
      </c>
      <c r="F78" s="155">
        <v>48.8</v>
      </c>
      <c r="G78" s="155">
        <v>22.36480293308891</v>
      </c>
      <c r="H78" s="58"/>
      <c r="I78" s="58"/>
      <c r="J78" s="58"/>
      <c r="K78" s="58"/>
      <c r="L78" s="58"/>
      <c r="M78" s="58"/>
      <c r="N78" s="58"/>
      <c r="O78" s="40"/>
      <c r="P78" s="58"/>
      <c r="Q78" s="58"/>
      <c r="R78" s="81"/>
      <c r="S78" s="92"/>
      <c r="T78" s="109"/>
      <c r="U78" s="59" t="str">
        <f t="shared" si="4"/>
        <v>Buckinghamshire</v>
      </c>
      <c r="V78" s="113" t="b">
        <f t="shared" si="5"/>
        <v>0</v>
      </c>
      <c r="X78" s="112"/>
      <c r="Y78" s="112"/>
      <c r="Z78" s="112"/>
      <c r="AA78" s="112"/>
      <c r="AB78" s="112"/>
      <c r="AC78" s="112"/>
      <c r="AD78" s="112"/>
    </row>
    <row r="79" spans="1:31" s="66" customFormat="1" ht="14.25" customHeight="1" x14ac:dyDescent="0.2">
      <c r="A79" s="80"/>
      <c r="B79" s="67" t="s">
        <v>4</v>
      </c>
      <c r="C79" s="65"/>
      <c r="D79" s="119">
        <v>313.39999999999998</v>
      </c>
      <c r="E79" s="119">
        <v>43.8</v>
      </c>
      <c r="F79" s="263">
        <v>29.8</v>
      </c>
      <c r="G79" s="155">
        <v>9.5086151882578189</v>
      </c>
      <c r="H79" s="58"/>
      <c r="I79" s="58"/>
      <c r="J79" s="58"/>
      <c r="K79" s="58"/>
      <c r="L79" s="58"/>
      <c r="M79" s="58"/>
      <c r="N79" s="58"/>
      <c r="O79" s="40"/>
      <c r="P79" s="58"/>
      <c r="Q79" s="58"/>
      <c r="R79" s="81"/>
      <c r="S79" s="92"/>
      <c r="T79" s="109"/>
      <c r="U79" s="59" t="str">
        <f t="shared" si="4"/>
        <v>East Sussex</v>
      </c>
      <c r="V79" s="113" t="b">
        <f t="shared" si="5"/>
        <v>0</v>
      </c>
      <c r="X79" s="112"/>
      <c r="Y79" s="112"/>
      <c r="Z79" s="112"/>
      <c r="AA79" s="112"/>
      <c r="AB79" s="112"/>
      <c r="AC79" s="112"/>
      <c r="AD79" s="112"/>
    </row>
    <row r="80" spans="1:31" s="66" customFormat="1" ht="14.25" customHeight="1" x14ac:dyDescent="0.2">
      <c r="A80" s="80"/>
      <c r="B80" s="67" t="s">
        <v>6</v>
      </c>
      <c r="C80" s="65"/>
      <c r="D80" s="119">
        <v>462.7</v>
      </c>
      <c r="E80" s="119">
        <v>96.6</v>
      </c>
      <c r="F80" s="155">
        <v>58</v>
      </c>
      <c r="G80" s="155">
        <v>12.535119948130538</v>
      </c>
      <c r="H80" s="58"/>
      <c r="I80" s="58"/>
      <c r="J80" s="58"/>
      <c r="K80" s="58"/>
      <c r="L80" s="58"/>
      <c r="M80" s="58"/>
      <c r="N80" s="58"/>
      <c r="O80" s="40"/>
      <c r="P80" s="58"/>
      <c r="Q80" s="58"/>
      <c r="R80" s="81"/>
      <c r="S80" s="92"/>
      <c r="T80" s="109"/>
      <c r="U80" s="59" t="str">
        <f t="shared" si="4"/>
        <v>Hampshire</v>
      </c>
      <c r="V80" s="113" t="b">
        <f t="shared" si="5"/>
        <v>0</v>
      </c>
      <c r="X80" s="112"/>
      <c r="Y80" s="112"/>
      <c r="Z80" s="112"/>
      <c r="AA80" s="112"/>
      <c r="AB80" s="112"/>
      <c r="AC80" s="112"/>
      <c r="AD80" s="112"/>
    </row>
    <row r="81" spans="1:30" s="66" customFormat="1" ht="14.25" customHeight="1" x14ac:dyDescent="0.2">
      <c r="A81" s="80"/>
      <c r="B81" s="67" t="s">
        <v>1</v>
      </c>
      <c r="C81" s="65"/>
      <c r="D81" s="119">
        <v>71.2</v>
      </c>
      <c r="E81" s="119">
        <v>14.7</v>
      </c>
      <c r="F81" s="155">
        <v>14.1</v>
      </c>
      <c r="G81" s="155">
        <v>19.803370786516851</v>
      </c>
      <c r="H81" s="58"/>
      <c r="I81" s="58"/>
      <c r="J81" s="58"/>
      <c r="K81" s="58"/>
      <c r="L81" s="58"/>
      <c r="M81" s="58"/>
      <c r="N81" s="58"/>
      <c r="O81" s="40"/>
      <c r="P81" s="58"/>
      <c r="Q81" s="58"/>
      <c r="R81" s="81"/>
      <c r="S81" s="92"/>
      <c r="T81" s="109"/>
      <c r="U81" s="59" t="str">
        <f t="shared" si="4"/>
        <v>Isle of Wight</v>
      </c>
      <c r="V81" s="113" t="b">
        <f t="shared" si="5"/>
        <v>0</v>
      </c>
      <c r="X81" s="112"/>
      <c r="Y81" s="112"/>
      <c r="Z81" s="112"/>
      <c r="AA81" s="112"/>
      <c r="AB81" s="112"/>
      <c r="AC81" s="112"/>
      <c r="AD81" s="112"/>
    </row>
    <row r="82" spans="1:30" s="66" customFormat="1" ht="14.25" customHeight="1" x14ac:dyDescent="0.2">
      <c r="A82" s="80"/>
      <c r="B82" s="67" t="s">
        <v>9</v>
      </c>
      <c r="C82" s="65"/>
      <c r="D82" s="119">
        <v>702</v>
      </c>
      <c r="E82" s="119">
        <v>90.9</v>
      </c>
      <c r="F82" s="155">
        <v>84.2</v>
      </c>
      <c r="G82" s="155">
        <v>11.994301994301996</v>
      </c>
      <c r="H82" s="58"/>
      <c r="I82" s="58"/>
      <c r="J82" s="58"/>
      <c r="K82" s="58"/>
      <c r="L82" s="58"/>
      <c r="M82" s="58"/>
      <c r="N82" s="58"/>
      <c r="O82" s="40"/>
      <c r="P82" s="58"/>
      <c r="Q82" s="58"/>
      <c r="R82" s="81"/>
      <c r="S82" s="92"/>
      <c r="T82" s="109"/>
      <c r="U82" s="59" t="str">
        <f t="shared" si="4"/>
        <v>Kent</v>
      </c>
      <c r="V82" s="113" t="b">
        <f t="shared" si="5"/>
        <v>0</v>
      </c>
      <c r="X82" s="112"/>
      <c r="Y82" s="112"/>
      <c r="Z82" s="112"/>
      <c r="AA82" s="112"/>
      <c r="AB82" s="112"/>
      <c r="AC82" s="112"/>
      <c r="AD82" s="112"/>
    </row>
    <row r="83" spans="1:30" s="66" customFormat="1" ht="14.25" customHeight="1" x14ac:dyDescent="0.2">
      <c r="A83" s="80"/>
      <c r="B83" s="67" t="s">
        <v>2</v>
      </c>
      <c r="C83" s="65"/>
      <c r="D83" s="119">
        <v>129.80000000000001</v>
      </c>
      <c r="E83" s="119">
        <v>25.8</v>
      </c>
      <c r="F83" s="155">
        <v>25.6</v>
      </c>
      <c r="G83" s="155">
        <v>19.72265023112481</v>
      </c>
      <c r="H83" s="58"/>
      <c r="I83" s="58"/>
      <c r="J83" s="58"/>
      <c r="K83" s="58"/>
      <c r="L83" s="58"/>
      <c r="M83" s="58"/>
      <c r="N83" s="58"/>
      <c r="O83" s="40"/>
      <c r="P83" s="58"/>
      <c r="Q83" s="58"/>
      <c r="R83" s="81"/>
      <c r="S83" s="92"/>
      <c r="T83" s="109"/>
      <c r="U83" s="59" t="str">
        <f t="shared" si="4"/>
        <v>Medway</v>
      </c>
      <c r="V83" s="113" t="b">
        <f t="shared" si="5"/>
        <v>0</v>
      </c>
      <c r="X83" s="112"/>
      <c r="Y83" s="112"/>
      <c r="Z83" s="112"/>
      <c r="AA83" s="112"/>
      <c r="AB83" s="112"/>
      <c r="AC83" s="112"/>
      <c r="AD83" s="112"/>
    </row>
    <row r="84" spans="1:30" s="66" customFormat="1" ht="14.25" customHeight="1" x14ac:dyDescent="0.2">
      <c r="A84" s="80"/>
      <c r="B84" s="67" t="s">
        <v>10</v>
      </c>
      <c r="C84" s="65"/>
      <c r="D84" s="119">
        <v>142.1</v>
      </c>
      <c r="E84" s="119">
        <v>25.2</v>
      </c>
      <c r="F84" s="155">
        <v>25.5</v>
      </c>
      <c r="G84" s="155">
        <v>17.945109078114005</v>
      </c>
      <c r="H84" s="58"/>
      <c r="I84" s="58"/>
      <c r="J84" s="58"/>
      <c r="K84" s="58"/>
      <c r="L84" s="58"/>
      <c r="M84" s="58"/>
      <c r="N84" s="58"/>
      <c r="O84" s="40"/>
      <c r="P84" s="58"/>
      <c r="Q84" s="58"/>
      <c r="R84" s="81"/>
      <c r="S84" s="92"/>
      <c r="T84" s="109"/>
      <c r="U84" s="59" t="str">
        <f t="shared" si="4"/>
        <v>Milton Keynes</v>
      </c>
      <c r="V84" s="113" t="b">
        <f t="shared" si="5"/>
        <v>0</v>
      </c>
      <c r="X84" s="112"/>
      <c r="Y84" s="112"/>
      <c r="Z84" s="112"/>
      <c r="AA84" s="112"/>
      <c r="AB84" s="112"/>
      <c r="AC84" s="112"/>
      <c r="AD84" s="112"/>
    </row>
    <row r="85" spans="1:30" s="66" customFormat="1" ht="14.25" customHeight="1" x14ac:dyDescent="0.2">
      <c r="A85" s="80"/>
      <c r="B85" s="67" t="s">
        <v>11</v>
      </c>
      <c r="C85" s="65"/>
      <c r="D85" s="119">
        <v>363.4</v>
      </c>
      <c r="E85" s="119">
        <v>76.8</v>
      </c>
      <c r="F85" s="155">
        <v>38.9</v>
      </c>
      <c r="G85" s="155">
        <v>10.704457897633462</v>
      </c>
      <c r="H85" s="58"/>
      <c r="I85" s="58"/>
      <c r="J85" s="58"/>
      <c r="K85" s="58"/>
      <c r="L85" s="58"/>
      <c r="M85" s="58"/>
      <c r="N85" s="58"/>
      <c r="O85" s="40"/>
      <c r="P85" s="58"/>
      <c r="Q85" s="58"/>
      <c r="R85" s="81"/>
      <c r="S85" s="92"/>
      <c r="T85" s="109"/>
      <c r="U85" s="59" t="str">
        <f t="shared" si="4"/>
        <v>Oxfordshire</v>
      </c>
      <c r="V85" s="113" t="b">
        <f t="shared" si="5"/>
        <v>0</v>
      </c>
      <c r="X85" s="112"/>
      <c r="Y85" s="112"/>
      <c r="Z85" s="112"/>
      <c r="AA85" s="112"/>
      <c r="AB85" s="112"/>
      <c r="AC85" s="112"/>
      <c r="AD85" s="112"/>
    </row>
    <row r="86" spans="1:30" s="66" customFormat="1" ht="14.25" customHeight="1" x14ac:dyDescent="0.2">
      <c r="A86" s="80"/>
      <c r="B86" s="67" t="s">
        <v>12</v>
      </c>
      <c r="C86" s="65"/>
      <c r="D86" s="119">
        <v>172</v>
      </c>
      <c r="E86" s="119">
        <v>29.1</v>
      </c>
      <c r="F86" s="155">
        <v>12.8</v>
      </c>
      <c r="G86" s="155">
        <v>7.441860465116279</v>
      </c>
      <c r="H86" s="58"/>
      <c r="I86" s="58"/>
      <c r="J86" s="58"/>
      <c r="K86" s="58"/>
      <c r="L86" s="58"/>
      <c r="M86" s="58"/>
      <c r="N86" s="58"/>
      <c r="O86" s="40"/>
      <c r="P86" s="58"/>
      <c r="Q86" s="58"/>
      <c r="R86" s="81"/>
      <c r="S86" s="92"/>
      <c r="T86" s="109"/>
      <c r="U86" s="59" t="str">
        <f t="shared" si="4"/>
        <v>Portsmouth</v>
      </c>
      <c r="V86" s="113" t="b">
        <f t="shared" si="5"/>
        <v>0</v>
      </c>
      <c r="X86" s="112"/>
      <c r="Y86" s="112"/>
      <c r="Z86" s="112"/>
      <c r="AA86" s="112"/>
      <c r="AB86" s="112"/>
      <c r="AC86" s="112"/>
      <c r="AD86" s="112"/>
    </row>
    <row r="87" spans="1:30" s="66" customFormat="1" ht="14.25" customHeight="1" x14ac:dyDescent="0.2">
      <c r="A87" s="80"/>
      <c r="B87" s="67" t="s">
        <v>3</v>
      </c>
      <c r="C87" s="65"/>
      <c r="D87" s="119">
        <v>96.8</v>
      </c>
      <c r="E87" s="119">
        <v>24.3</v>
      </c>
      <c r="F87" s="155">
        <v>21.3</v>
      </c>
      <c r="G87" s="155">
        <v>22.004132231404959</v>
      </c>
      <c r="H87" s="58"/>
      <c r="I87" s="58"/>
      <c r="J87" s="58"/>
      <c r="K87" s="58"/>
      <c r="L87" s="58"/>
      <c r="M87" s="58"/>
      <c r="N87" s="58"/>
      <c r="O87" s="40"/>
      <c r="P87" s="58"/>
      <c r="Q87" s="58"/>
      <c r="R87" s="81"/>
      <c r="S87" s="92"/>
      <c r="T87" s="109"/>
      <c r="U87" s="59" t="str">
        <f t="shared" si="4"/>
        <v>Reading</v>
      </c>
      <c r="V87" s="113" t="b">
        <f t="shared" si="5"/>
        <v>0</v>
      </c>
      <c r="X87" s="112"/>
      <c r="Y87" s="112"/>
      <c r="Z87" s="112"/>
      <c r="AA87" s="112"/>
      <c r="AB87" s="112"/>
      <c r="AC87" s="112"/>
      <c r="AD87" s="112"/>
    </row>
    <row r="88" spans="1:30" s="66" customFormat="1" ht="14.25" customHeight="1" x14ac:dyDescent="0.2">
      <c r="A88" s="80"/>
      <c r="B88" s="67" t="s">
        <v>13</v>
      </c>
      <c r="C88" s="65"/>
      <c r="D88" s="119">
        <v>94.1</v>
      </c>
      <c r="E88" s="119">
        <v>24.2</v>
      </c>
      <c r="F88" s="155">
        <v>19</v>
      </c>
      <c r="G88" s="155">
        <v>20.191285866099896</v>
      </c>
      <c r="H88" s="58"/>
      <c r="I88" s="58"/>
      <c r="J88" s="58"/>
      <c r="K88" s="58"/>
      <c r="L88" s="58"/>
      <c r="M88" s="58"/>
      <c r="N88" s="58"/>
      <c r="O88" s="40"/>
      <c r="P88" s="58"/>
      <c r="Q88" s="58"/>
      <c r="R88" s="81"/>
      <c r="S88" s="92"/>
      <c r="T88" s="109"/>
      <c r="U88" s="59" t="str">
        <f t="shared" si="4"/>
        <v>Slough</v>
      </c>
      <c r="V88" s="113" t="b">
        <f t="shared" si="5"/>
        <v>0</v>
      </c>
      <c r="X88" s="112"/>
      <c r="Y88" s="112"/>
      <c r="Z88" s="112"/>
      <c r="AA88" s="112"/>
      <c r="AB88" s="112"/>
      <c r="AC88" s="112"/>
      <c r="AD88" s="112"/>
    </row>
    <row r="89" spans="1:30" s="66" customFormat="1" ht="14.25" customHeight="1" x14ac:dyDescent="0.2">
      <c r="A89" s="80"/>
      <c r="B89" s="67" t="s">
        <v>27</v>
      </c>
      <c r="C89" s="65"/>
      <c r="D89" s="119">
        <v>233.2</v>
      </c>
      <c r="E89" s="119">
        <v>37.9</v>
      </c>
      <c r="F89" s="155">
        <v>64.099999999999994</v>
      </c>
      <c r="G89" s="155">
        <v>27.48713550600343</v>
      </c>
      <c r="H89" s="58"/>
      <c r="I89" s="58"/>
      <c r="J89" s="58"/>
      <c r="K89" s="58"/>
      <c r="L89" s="58"/>
      <c r="M89" s="58"/>
      <c r="N89" s="58"/>
      <c r="O89" s="40"/>
      <c r="P89" s="58"/>
      <c r="Q89" s="58"/>
      <c r="R89" s="81"/>
      <c r="S89" s="92"/>
      <c r="T89" s="109"/>
      <c r="U89" s="59" t="str">
        <f t="shared" si="4"/>
        <v>Somerset</v>
      </c>
      <c r="V89" s="113" t="b">
        <f t="shared" si="5"/>
        <v>0</v>
      </c>
      <c r="X89" s="112"/>
      <c r="Y89" s="112"/>
      <c r="Z89" s="112"/>
      <c r="AA89" s="112"/>
      <c r="AB89" s="112"/>
      <c r="AC89" s="112"/>
      <c r="AD89" s="112"/>
    </row>
    <row r="90" spans="1:30" s="66" customFormat="1" ht="14.25" customHeight="1" x14ac:dyDescent="0.2">
      <c r="A90" s="80"/>
      <c r="B90" s="67" t="s">
        <v>14</v>
      </c>
      <c r="C90" s="65"/>
      <c r="D90" s="119">
        <v>180.7</v>
      </c>
      <c r="E90" s="119">
        <v>16.7</v>
      </c>
      <c r="F90" s="155">
        <v>16</v>
      </c>
      <c r="G90" s="155">
        <v>8.8544548976203661</v>
      </c>
      <c r="H90" s="58"/>
      <c r="I90" s="58"/>
      <c r="J90" s="58"/>
      <c r="K90" s="58"/>
      <c r="L90" s="58"/>
      <c r="M90" s="58"/>
      <c r="N90" s="58"/>
      <c r="O90" s="40"/>
      <c r="P90" s="58"/>
      <c r="Q90" s="58"/>
      <c r="R90" s="81"/>
      <c r="S90" s="92"/>
      <c r="T90" s="109"/>
      <c r="U90" s="59" t="str">
        <f t="shared" si="4"/>
        <v>Southampton</v>
      </c>
      <c r="V90" s="113" t="b">
        <f t="shared" si="5"/>
        <v>0</v>
      </c>
      <c r="X90" s="112"/>
      <c r="Y90" s="112"/>
      <c r="Z90" s="112"/>
      <c r="AA90" s="112"/>
      <c r="AB90" s="112"/>
      <c r="AC90" s="112"/>
      <c r="AD90" s="112"/>
    </row>
    <row r="91" spans="1:30" s="66" customFormat="1" ht="14.25" customHeight="1" x14ac:dyDescent="0.2">
      <c r="A91" s="80"/>
      <c r="B91" s="67" t="s">
        <v>7</v>
      </c>
      <c r="C91" s="65"/>
      <c r="D91" s="119">
        <v>470.8</v>
      </c>
      <c r="E91" s="119">
        <v>50.6</v>
      </c>
      <c r="F91" s="155">
        <v>90.3</v>
      </c>
      <c r="G91" s="155">
        <v>19.180118946474085</v>
      </c>
      <c r="H91" s="58"/>
      <c r="I91" s="58"/>
      <c r="J91" s="58"/>
      <c r="K91" s="58"/>
      <c r="L91" s="58"/>
      <c r="M91" s="58"/>
      <c r="N91" s="58"/>
      <c r="O91" s="40"/>
      <c r="P91" s="58"/>
      <c r="Q91" s="58"/>
      <c r="R91" s="81"/>
      <c r="S91" s="92"/>
      <c r="T91" s="109"/>
      <c r="U91" s="59" t="str">
        <f t="shared" si="4"/>
        <v>Surrey</v>
      </c>
      <c r="V91" s="113" t="b">
        <f t="shared" si="5"/>
        <v>0</v>
      </c>
      <c r="X91" s="112"/>
      <c r="Y91" s="112"/>
      <c r="Z91" s="112"/>
      <c r="AA91" s="112"/>
      <c r="AB91" s="112"/>
      <c r="AC91" s="112"/>
      <c r="AD91" s="112"/>
    </row>
    <row r="92" spans="1:30" s="66" customFormat="1" ht="14.25" customHeight="1" x14ac:dyDescent="0.2">
      <c r="A92" s="169"/>
      <c r="B92" s="67" t="s">
        <v>41</v>
      </c>
      <c r="C92" s="65"/>
      <c r="D92" s="119">
        <v>87.7</v>
      </c>
      <c r="E92" s="119">
        <v>11</v>
      </c>
      <c r="F92" s="155">
        <v>29</v>
      </c>
      <c r="G92" s="155">
        <v>33.067274800456097</v>
      </c>
      <c r="H92" s="58"/>
      <c r="I92" s="58"/>
      <c r="J92" s="58"/>
      <c r="K92" s="58"/>
      <c r="L92" s="58"/>
      <c r="M92" s="58"/>
      <c r="N92" s="58"/>
      <c r="O92" s="40"/>
      <c r="P92" s="58"/>
      <c r="Q92" s="58"/>
      <c r="R92" s="81"/>
      <c r="S92" s="92"/>
      <c r="T92" s="109"/>
      <c r="U92" s="59" t="str">
        <f t="shared" si="4"/>
        <v>Swindon</v>
      </c>
      <c r="V92" s="113" t="b">
        <f t="shared" si="5"/>
        <v>0</v>
      </c>
      <c r="X92" s="112"/>
      <c r="Y92" s="112"/>
      <c r="Z92" s="112"/>
      <c r="AA92" s="112"/>
      <c r="AB92" s="112"/>
      <c r="AC92" s="112"/>
      <c r="AD92" s="112"/>
    </row>
    <row r="93" spans="1:30" s="66" customFormat="1" ht="14.25" customHeight="1" x14ac:dyDescent="0.2">
      <c r="A93" s="169"/>
      <c r="B93" s="67" t="s">
        <v>76</v>
      </c>
      <c r="C93" s="65"/>
      <c r="D93" s="119">
        <v>72.5</v>
      </c>
      <c r="E93" s="119">
        <v>6.8</v>
      </c>
      <c r="F93" s="155">
        <v>14.3</v>
      </c>
      <c r="G93" s="155">
        <v>19.724137931034484</v>
      </c>
      <c r="H93" s="58"/>
      <c r="I93" s="58"/>
      <c r="J93" s="58"/>
      <c r="K93" s="58"/>
      <c r="L93" s="58"/>
      <c r="M93" s="58"/>
      <c r="N93" s="58"/>
      <c r="O93" s="40"/>
      <c r="P93" s="58"/>
      <c r="Q93" s="58"/>
      <c r="R93" s="81"/>
      <c r="S93" s="92"/>
      <c r="T93" s="109"/>
      <c r="U93" s="59" t="str">
        <f t="shared" si="4"/>
        <v>Torbay</v>
      </c>
      <c r="V93" s="113" t="b">
        <f t="shared" si="5"/>
        <v>0</v>
      </c>
      <c r="X93" s="112"/>
      <c r="Y93" s="112"/>
      <c r="Z93" s="112"/>
      <c r="AA93" s="112"/>
      <c r="AB93" s="112"/>
      <c r="AC93" s="112"/>
      <c r="AD93" s="112"/>
    </row>
    <row r="94" spans="1:30" s="66" customFormat="1" ht="14.25" customHeight="1" x14ac:dyDescent="0.2">
      <c r="A94" s="80"/>
      <c r="B94" s="67" t="s">
        <v>15</v>
      </c>
      <c r="C94" s="65"/>
      <c r="D94" s="119">
        <v>80.8</v>
      </c>
      <c r="E94" s="119">
        <v>13</v>
      </c>
      <c r="F94" s="263">
        <v>17.600000000000001</v>
      </c>
      <c r="G94" s="155">
        <v>21.782178217821784</v>
      </c>
      <c r="H94" s="58"/>
      <c r="I94" s="58"/>
      <c r="J94" s="58"/>
      <c r="K94" s="58"/>
      <c r="L94" s="58"/>
      <c r="M94" s="58"/>
      <c r="N94" s="58"/>
      <c r="O94" s="40"/>
      <c r="P94" s="58"/>
      <c r="Q94" s="58"/>
      <c r="R94" s="81"/>
      <c r="S94" s="92"/>
      <c r="T94" s="109"/>
      <c r="U94" s="59" t="str">
        <f t="shared" si="4"/>
        <v>West Berkshire</v>
      </c>
      <c r="V94" s="113" t="b">
        <f t="shared" si="5"/>
        <v>0</v>
      </c>
      <c r="X94" s="112"/>
      <c r="Y94" s="112"/>
      <c r="Z94" s="112"/>
      <c r="AA94" s="112"/>
      <c r="AB94" s="112"/>
      <c r="AC94" s="112"/>
      <c r="AD94" s="112"/>
    </row>
    <row r="95" spans="1:30" s="66" customFormat="1" ht="14.25" customHeight="1" x14ac:dyDescent="0.2">
      <c r="A95" s="80"/>
      <c r="B95" s="67" t="s">
        <v>5</v>
      </c>
      <c r="C95" s="65"/>
      <c r="D95" s="119">
        <v>433.4</v>
      </c>
      <c r="E95" s="119">
        <v>86.2</v>
      </c>
      <c r="F95" s="263">
        <v>70.8</v>
      </c>
      <c r="G95" s="155">
        <v>16.335948315643748</v>
      </c>
      <c r="H95" s="58"/>
      <c r="I95" s="58"/>
      <c r="J95" s="58"/>
      <c r="K95" s="58"/>
      <c r="L95" s="58"/>
      <c r="M95" s="58"/>
      <c r="N95" s="58"/>
      <c r="O95" s="40"/>
      <c r="P95" s="58"/>
      <c r="Q95" s="58"/>
      <c r="R95" s="81"/>
      <c r="S95" s="92"/>
      <c r="T95" s="109"/>
      <c r="U95" s="59" t="str">
        <f t="shared" si="4"/>
        <v>West Sussex</v>
      </c>
      <c r="V95" s="113" t="b">
        <f t="shared" si="5"/>
        <v>0</v>
      </c>
      <c r="X95" s="112"/>
      <c r="Y95" s="112"/>
      <c r="Z95" s="112"/>
      <c r="AA95" s="112"/>
      <c r="AB95" s="112"/>
      <c r="AC95" s="112"/>
      <c r="AD95" s="112"/>
    </row>
    <row r="96" spans="1:30" s="66" customFormat="1" ht="14.25" customHeight="1" x14ac:dyDescent="0.2">
      <c r="A96" s="80"/>
      <c r="B96" s="67" t="s">
        <v>21</v>
      </c>
      <c r="C96" s="65"/>
      <c r="D96" s="156">
        <v>40.200000000000003</v>
      </c>
      <c r="E96" s="156">
        <v>7.6</v>
      </c>
      <c r="F96" s="155">
        <v>14</v>
      </c>
      <c r="G96" s="155">
        <v>34.825870646766163</v>
      </c>
      <c r="H96" s="58"/>
      <c r="I96" s="58"/>
      <c r="J96" s="58"/>
      <c r="K96" s="58"/>
      <c r="L96" s="58"/>
      <c r="M96" s="58"/>
      <c r="N96" s="58"/>
      <c r="O96" s="40"/>
      <c r="P96" s="58"/>
      <c r="Q96" s="58"/>
      <c r="R96" s="81"/>
      <c r="S96" s="92"/>
      <c r="T96" s="109"/>
      <c r="U96" s="59" t="str">
        <f t="shared" si="4"/>
        <v>Windsor &amp; Maidenhead</v>
      </c>
      <c r="V96" s="113" t="b">
        <f t="shared" si="5"/>
        <v>0</v>
      </c>
      <c r="X96" s="112"/>
      <c r="Y96" s="112"/>
      <c r="Z96" s="112"/>
      <c r="AA96" s="112"/>
      <c r="AB96" s="112"/>
      <c r="AC96" s="112"/>
      <c r="AD96" s="112"/>
    </row>
    <row r="97" spans="1:30" s="66" customFormat="1" ht="14.25" customHeight="1" x14ac:dyDescent="0.2">
      <c r="A97" s="80"/>
      <c r="B97" s="67" t="s">
        <v>16</v>
      </c>
      <c r="C97" s="65"/>
      <c r="D97" s="156">
        <v>53.7</v>
      </c>
      <c r="E97" s="156">
        <v>13</v>
      </c>
      <c r="F97" s="155">
        <v>17</v>
      </c>
      <c r="G97" s="155">
        <v>31.65735567970205</v>
      </c>
      <c r="H97" s="58"/>
      <c r="I97" s="58"/>
      <c r="J97" s="58"/>
      <c r="K97" s="58"/>
      <c r="L97" s="58"/>
      <c r="M97" s="58"/>
      <c r="N97" s="58"/>
      <c r="O97" s="40"/>
      <c r="P97" s="58"/>
      <c r="Q97" s="58"/>
      <c r="R97" s="81"/>
      <c r="S97" s="92"/>
      <c r="T97" s="109"/>
      <c r="U97" s="59" t="str">
        <f t="shared" si="4"/>
        <v>Wokingham</v>
      </c>
      <c r="V97" s="113" t="b">
        <f t="shared" si="5"/>
        <v>0</v>
      </c>
      <c r="X97" s="112"/>
      <c r="Y97" s="112"/>
      <c r="Z97" s="112"/>
      <c r="AA97" s="112"/>
      <c r="AB97" s="112"/>
      <c r="AC97" s="112"/>
      <c r="AD97" s="112"/>
    </row>
    <row r="98" spans="1:30" s="66" customFormat="1" ht="14.25" customHeight="1" x14ac:dyDescent="0.2">
      <c r="A98" s="80"/>
      <c r="B98" s="86" t="s">
        <v>23</v>
      </c>
      <c r="C98" s="65"/>
      <c r="D98" s="176">
        <v>4312.6000000000004</v>
      </c>
      <c r="E98" s="176">
        <v>728.9</v>
      </c>
      <c r="F98" s="88">
        <v>651.29999999999995</v>
      </c>
      <c r="G98" s="186">
        <v>15.10225849835366</v>
      </c>
      <c r="H98" s="58"/>
      <c r="I98" s="58"/>
      <c r="J98" s="58"/>
      <c r="K98" s="58"/>
      <c r="L98" s="58"/>
      <c r="M98" s="58"/>
      <c r="N98" s="58"/>
      <c r="O98" s="40"/>
      <c r="P98" s="58"/>
      <c r="Q98" s="58"/>
      <c r="R98" s="81"/>
      <c r="S98" s="92"/>
      <c r="T98" s="109"/>
      <c r="U98" s="59" t="str">
        <f t="shared" si="4"/>
        <v>South East</v>
      </c>
      <c r="V98" s="113" t="b">
        <f t="shared" si="5"/>
        <v>0</v>
      </c>
      <c r="X98" s="112"/>
      <c r="Y98" s="112"/>
      <c r="Z98" s="112"/>
      <c r="AA98" s="112"/>
      <c r="AB98" s="112"/>
      <c r="AC98" s="112"/>
      <c r="AD98" s="112"/>
    </row>
    <row r="99" spans="1:30" s="66" customFormat="1" ht="14.25" customHeight="1" x14ac:dyDescent="0.2">
      <c r="A99" s="169"/>
      <c r="B99" s="179" t="s">
        <v>43</v>
      </c>
      <c r="C99" s="65"/>
      <c r="D99" s="180">
        <v>2592.3000000000002</v>
      </c>
      <c r="E99" s="180">
        <v>464.8</v>
      </c>
      <c r="F99" s="184">
        <v>468.6</v>
      </c>
      <c r="G99" s="187">
        <v>18.076611503298228</v>
      </c>
      <c r="H99" s="58"/>
      <c r="I99" s="58"/>
      <c r="J99" s="58"/>
      <c r="K99" s="58"/>
      <c r="L99" s="58"/>
      <c r="M99" s="58"/>
      <c r="N99" s="58"/>
      <c r="O99" s="40"/>
      <c r="P99" s="58"/>
      <c r="Q99" s="58"/>
      <c r="R99" s="81"/>
      <c r="S99" s="92"/>
      <c r="T99" s="109"/>
      <c r="U99" s="170" t="str">
        <f t="shared" si="4"/>
        <v>South West</v>
      </c>
      <c r="V99" s="113" t="b">
        <f t="shared" si="5"/>
        <v>0</v>
      </c>
      <c r="X99" s="112"/>
      <c r="Y99" s="112"/>
      <c r="Z99" s="112"/>
      <c r="AA99" s="112"/>
      <c r="AB99" s="112"/>
      <c r="AC99" s="112"/>
      <c r="AD99" s="112"/>
    </row>
    <row r="100" spans="1:30" s="63" customFormat="1" ht="14.25" customHeight="1" x14ac:dyDescent="0.2">
      <c r="A100" s="77"/>
      <c r="B100" s="143" t="s">
        <v>38</v>
      </c>
      <c r="C100" s="56"/>
      <c r="D100" s="144">
        <v>29474.7</v>
      </c>
      <c r="E100" s="144">
        <v>5242.5</v>
      </c>
      <c r="F100" s="145">
        <v>4492.2</v>
      </c>
      <c r="G100" s="188">
        <v>15.240867591527648</v>
      </c>
      <c r="H100" s="56"/>
      <c r="I100" s="56"/>
      <c r="J100" s="56"/>
      <c r="K100" s="56"/>
      <c r="L100" s="56"/>
      <c r="M100" s="56"/>
      <c r="N100" s="56"/>
      <c r="O100" s="40"/>
      <c r="P100" s="58"/>
      <c r="Q100" s="58"/>
      <c r="R100" s="76"/>
      <c r="S100" s="90"/>
      <c r="T100" s="103"/>
      <c r="X100" s="112"/>
      <c r="Y100" s="112"/>
      <c r="Z100" s="112"/>
      <c r="AA100" s="112"/>
      <c r="AB100" s="112"/>
      <c r="AC100" s="112"/>
      <c r="AD100" s="112"/>
    </row>
    <row r="101" spans="1:30" s="63" customFormat="1" ht="1.5" customHeight="1" x14ac:dyDescent="0.2">
      <c r="A101" s="77"/>
      <c r="B101" s="142"/>
      <c r="C101" s="100"/>
      <c r="D101" s="100"/>
      <c r="E101" s="100"/>
      <c r="F101" s="100"/>
      <c r="G101" s="100"/>
      <c r="H101" s="100"/>
      <c r="I101" s="100"/>
      <c r="J101" s="100"/>
      <c r="K101" s="100"/>
      <c r="L101" s="100"/>
      <c r="M101" s="100"/>
      <c r="N101" s="100"/>
      <c r="O101" s="100"/>
      <c r="P101" s="100"/>
      <c r="Q101" s="100"/>
      <c r="R101" s="76"/>
      <c r="S101" s="90"/>
      <c r="T101" s="103"/>
      <c r="X101" s="112"/>
      <c r="Y101" s="112"/>
      <c r="Z101" s="112"/>
      <c r="AA101" s="112"/>
      <c r="AB101" s="112"/>
      <c r="AC101" s="112"/>
      <c r="AD101" s="112"/>
    </row>
    <row r="102" spans="1:30" s="63" customFormat="1" ht="7.5" customHeight="1" x14ac:dyDescent="0.2">
      <c r="A102" s="77"/>
      <c r="B102" s="43"/>
      <c r="C102" s="43"/>
      <c r="D102" s="42"/>
      <c r="E102" s="42"/>
      <c r="F102" s="42"/>
      <c r="G102" s="42"/>
      <c r="H102" s="42"/>
      <c r="I102" s="44"/>
      <c r="J102" s="44"/>
      <c r="K102" s="44"/>
      <c r="L102" s="44"/>
      <c r="M102" s="44"/>
      <c r="N102" s="44"/>
      <c r="O102" s="44"/>
      <c r="P102" s="44"/>
      <c r="Q102" s="45"/>
      <c r="R102" s="76"/>
      <c r="S102" s="90"/>
      <c r="T102" s="103"/>
      <c r="X102" s="112"/>
      <c r="Y102" s="112"/>
      <c r="Z102" s="112"/>
      <c r="AA102" s="112"/>
      <c r="AB102" s="112"/>
      <c r="AC102" s="112"/>
      <c r="AD102" s="112"/>
    </row>
    <row r="103" spans="1:30" s="63" customFormat="1" ht="15" customHeight="1" x14ac:dyDescent="0.2">
      <c r="A103" s="356"/>
      <c r="B103" s="357"/>
      <c r="C103" s="357"/>
      <c r="D103" s="357"/>
      <c r="E103" s="357"/>
      <c r="F103" s="357"/>
      <c r="G103" s="357"/>
      <c r="H103" s="357"/>
      <c r="I103" s="357"/>
      <c r="J103" s="357"/>
      <c r="K103" s="357"/>
      <c r="L103" s="357"/>
      <c r="M103" s="357"/>
      <c r="N103" s="357"/>
      <c r="O103" s="357"/>
      <c r="P103" s="357"/>
      <c r="Q103" s="357"/>
      <c r="R103" s="358"/>
      <c r="S103" s="90"/>
      <c r="T103" s="103"/>
      <c r="X103" s="112"/>
      <c r="Y103" s="112"/>
      <c r="Z103" s="112"/>
      <c r="AA103" s="112"/>
      <c r="AB103" s="112"/>
      <c r="AC103" s="112"/>
      <c r="AD103" s="112"/>
    </row>
    <row r="104" spans="1:30" s="63" customFormat="1" ht="11.25" customHeight="1" x14ac:dyDescent="0.2">
      <c r="A104" s="359"/>
      <c r="B104" s="360"/>
      <c r="C104" s="360"/>
      <c r="D104" s="366"/>
      <c r="E104" s="360"/>
      <c r="F104" s="360"/>
      <c r="G104" s="360"/>
      <c r="H104" s="360"/>
      <c r="I104" s="360"/>
      <c r="J104" s="360"/>
      <c r="K104" s="360"/>
      <c r="L104" s="360"/>
      <c r="M104" s="360"/>
      <c r="N104" s="360"/>
      <c r="O104" s="360"/>
      <c r="P104" s="360"/>
      <c r="Q104" s="360"/>
      <c r="R104" s="361"/>
      <c r="S104" s="90"/>
      <c r="T104" s="103"/>
      <c r="V104" s="108"/>
      <c r="X104" s="112"/>
      <c r="Y104" s="112"/>
      <c r="Z104" s="112"/>
      <c r="AA104" s="112"/>
      <c r="AB104" s="112"/>
      <c r="AC104" s="112"/>
      <c r="AD104" s="112"/>
    </row>
    <row r="105" spans="1:30" s="63" customFormat="1" ht="13.5" customHeight="1" x14ac:dyDescent="0.2">
      <c r="A105" s="72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4"/>
      <c r="S105" s="90"/>
      <c r="T105" s="153"/>
      <c r="U105" s="110"/>
      <c r="V105" s="110"/>
      <c r="W105" s="110"/>
      <c r="X105" s="112"/>
      <c r="Y105" s="112"/>
      <c r="Z105" s="112"/>
      <c r="AA105" s="112"/>
      <c r="AB105" s="112"/>
      <c r="AC105" s="112"/>
      <c r="AD105" s="112"/>
    </row>
    <row r="106" spans="1:30" s="63" customFormat="1" ht="15" customHeight="1" x14ac:dyDescent="0.25">
      <c r="A106" s="75"/>
      <c r="B106" s="141" t="s">
        <v>465</v>
      </c>
      <c r="C106" s="58"/>
      <c r="D106" s="58"/>
      <c r="E106" s="58"/>
      <c r="F106" s="58"/>
      <c r="G106" s="5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76"/>
      <c r="S106" s="90"/>
      <c r="T106" s="103"/>
      <c r="U106" s="110"/>
      <c r="V106" s="110"/>
      <c r="W106" s="110"/>
      <c r="X106" s="112"/>
      <c r="Y106" s="112"/>
    </row>
    <row r="107" spans="1:30" s="63" customFormat="1" ht="18" customHeight="1" x14ac:dyDescent="0.2">
      <c r="A107" s="77"/>
      <c r="B107" s="166"/>
      <c r="C107" s="58"/>
      <c r="D107" s="58"/>
      <c r="E107" s="58"/>
      <c r="F107" s="58"/>
      <c r="G107" s="5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76"/>
      <c r="S107" s="90"/>
      <c r="T107" s="103"/>
      <c r="U107" s="110"/>
      <c r="V107" s="110"/>
      <c r="W107" s="110"/>
      <c r="X107" s="112"/>
      <c r="Y107" s="112"/>
    </row>
    <row r="108" spans="1:30" s="63" customFormat="1" ht="37.5" customHeight="1" x14ac:dyDescent="0.2">
      <c r="A108" s="77"/>
      <c r="B108" s="65"/>
      <c r="C108" s="65"/>
      <c r="D108" s="167" t="s">
        <v>78</v>
      </c>
      <c r="E108" s="163" t="s">
        <v>85</v>
      </c>
      <c r="F108" s="137" t="s">
        <v>461</v>
      </c>
      <c r="G108" s="185" t="s">
        <v>28</v>
      </c>
      <c r="H108" s="165" t="s">
        <v>453</v>
      </c>
      <c r="I108" s="38"/>
      <c r="J108" s="38"/>
      <c r="K108" s="38"/>
      <c r="L108" s="38"/>
      <c r="M108" s="38"/>
      <c r="N108" s="38"/>
      <c r="O108" s="38"/>
      <c r="P108" s="38"/>
      <c r="Q108" s="38"/>
      <c r="R108" s="76"/>
      <c r="S108" s="90"/>
      <c r="T108" s="103"/>
      <c r="U108" s="110"/>
      <c r="V108" s="110"/>
      <c r="W108" s="110"/>
      <c r="X108" s="112"/>
      <c r="Y108" s="112"/>
    </row>
    <row r="109" spans="1:30" s="61" customFormat="1" ht="16.5" customHeight="1" x14ac:dyDescent="0.2">
      <c r="A109" s="78"/>
      <c r="B109" s="67" t="s">
        <v>0</v>
      </c>
      <c r="C109" s="65"/>
      <c r="D109" s="119">
        <v>16.925680873980614</v>
      </c>
      <c r="E109" s="119">
        <v>15.592203898050974</v>
      </c>
      <c r="F109" s="304">
        <v>19.525801952580192</v>
      </c>
      <c r="G109" s="311"/>
      <c r="H109" s="312">
        <v>0.15361988081653324</v>
      </c>
      <c r="I109" s="38"/>
      <c r="J109" s="38"/>
      <c r="K109" s="38"/>
      <c r="L109" s="38"/>
      <c r="M109" s="38"/>
      <c r="N109" s="38"/>
      <c r="O109" s="38"/>
      <c r="P109" s="38"/>
      <c r="Q109" s="38"/>
      <c r="R109" s="79"/>
      <c r="S109" s="91"/>
      <c r="T109" s="106"/>
      <c r="U109" s="48" t="str">
        <f>B109</f>
        <v>Bracknell Forest</v>
      </c>
      <c r="V109" s="49" t="b">
        <f t="shared" ref="V109:V131" si="6">IF(U109=$V$2,H109)</f>
        <v>0</v>
      </c>
      <c r="W109" s="110"/>
      <c r="X109" s="112"/>
      <c r="Y109" s="112"/>
      <c r="Z109" s="63"/>
      <c r="AA109" s="63"/>
      <c r="AB109" s="63"/>
      <c r="AC109" s="63"/>
      <c r="AD109" s="63"/>
    </row>
    <row r="110" spans="1:30" ht="16.5" customHeight="1" x14ac:dyDescent="0.2">
      <c r="A110" s="77"/>
      <c r="B110" s="67" t="s">
        <v>22</v>
      </c>
      <c r="C110" s="65"/>
      <c r="D110" s="119">
        <v>14.737690921164976</v>
      </c>
      <c r="E110" s="119">
        <v>14.820009350163629</v>
      </c>
      <c r="F110" s="155">
        <v>15.523632993512509</v>
      </c>
      <c r="G110" s="311"/>
      <c r="H110" s="157">
        <v>5.3328711841746652E-2</v>
      </c>
      <c r="I110" s="38"/>
      <c r="J110" s="41"/>
      <c r="K110" s="41"/>
      <c r="L110" s="41"/>
      <c r="M110" s="38"/>
      <c r="N110" s="38"/>
      <c r="O110" s="38"/>
      <c r="P110" s="38"/>
      <c r="Q110" s="38"/>
      <c r="R110" s="76"/>
      <c r="S110" s="90"/>
      <c r="T110" s="103"/>
      <c r="U110" s="48" t="str">
        <f t="shared" ref="U110:U131" si="7">B110</f>
        <v>Brighton &amp; Hove</v>
      </c>
      <c r="V110" s="49" t="b">
        <f t="shared" si="6"/>
        <v>0</v>
      </c>
      <c r="W110" s="110"/>
      <c r="X110" s="112"/>
      <c r="Y110" s="112"/>
    </row>
    <row r="111" spans="1:30" ht="16.5" customHeight="1" x14ac:dyDescent="0.2">
      <c r="A111" s="77"/>
      <c r="B111" s="67" t="s">
        <v>8</v>
      </c>
      <c r="C111" s="65"/>
      <c r="D111" s="119">
        <v>19.294136263427127</v>
      </c>
      <c r="E111" s="119">
        <v>13.713268032056988</v>
      </c>
      <c r="F111" s="155">
        <v>22.36480293308891</v>
      </c>
      <c r="G111" s="311"/>
      <c r="H111" s="157">
        <v>0.15915025309955777</v>
      </c>
      <c r="I111" s="38"/>
      <c r="J111" s="41"/>
      <c r="K111" s="41"/>
      <c r="L111" s="41"/>
      <c r="M111" s="38"/>
      <c r="N111" s="38"/>
      <c r="O111" s="38"/>
      <c r="P111" s="38"/>
      <c r="Q111" s="38"/>
      <c r="R111" s="76"/>
      <c r="S111" s="90"/>
      <c r="T111" s="103"/>
      <c r="U111" s="48" t="str">
        <f t="shared" si="7"/>
        <v>Buckinghamshire</v>
      </c>
      <c r="V111" s="49" t="b">
        <f t="shared" si="6"/>
        <v>0</v>
      </c>
      <c r="W111" s="110"/>
      <c r="X111" s="112"/>
      <c r="Y111" s="112"/>
      <c r="Z111" s="114"/>
    </row>
    <row r="112" spans="1:30" ht="16.5" customHeight="1" x14ac:dyDescent="0.2">
      <c r="A112" s="77"/>
      <c r="B112" s="67" t="s">
        <v>4</v>
      </c>
      <c r="C112" s="65"/>
      <c r="D112" s="119">
        <v>12.945271158148952</v>
      </c>
      <c r="E112" s="156" t="e">
        <v>#N/A</v>
      </c>
      <c r="F112" s="155">
        <v>9.5086151882578189</v>
      </c>
      <c r="G112" s="311"/>
      <c r="H112" s="157">
        <v>-0.26547578091693996</v>
      </c>
      <c r="I112" s="38"/>
      <c r="J112" s="41"/>
      <c r="K112" s="41"/>
      <c r="L112" s="41"/>
      <c r="M112" s="38"/>
      <c r="N112" s="38"/>
      <c r="O112" s="38"/>
      <c r="P112" s="38"/>
      <c r="Q112" s="38"/>
      <c r="R112" s="76"/>
      <c r="S112" s="90"/>
      <c r="T112" s="103"/>
      <c r="U112" s="48" t="str">
        <f t="shared" si="7"/>
        <v>East Sussex</v>
      </c>
      <c r="V112" s="49" t="b">
        <f t="shared" si="6"/>
        <v>0</v>
      </c>
      <c r="W112" s="110"/>
      <c r="X112" s="112"/>
      <c r="Y112" s="112"/>
      <c r="Z112" s="104"/>
    </row>
    <row r="113" spans="1:25" ht="16.5" customHeight="1" x14ac:dyDescent="0.2">
      <c r="A113" s="77"/>
      <c r="B113" s="67" t="s">
        <v>6</v>
      </c>
      <c r="C113" s="65"/>
      <c r="D113" s="119">
        <v>11.436284581203115</v>
      </c>
      <c r="E113" s="119">
        <v>17.488443759630201</v>
      </c>
      <c r="F113" s="155">
        <v>12.535119948130538</v>
      </c>
      <c r="G113" s="311"/>
      <c r="H113" s="157">
        <v>9.6083247939937472E-2</v>
      </c>
      <c r="I113" s="38"/>
      <c r="J113" s="41"/>
      <c r="K113" s="41"/>
      <c r="L113" s="41"/>
      <c r="M113" s="38"/>
      <c r="N113" s="38"/>
      <c r="O113" s="38"/>
      <c r="P113" s="38"/>
      <c r="Q113" s="38"/>
      <c r="R113" s="76"/>
      <c r="S113" s="90"/>
      <c r="T113" s="103"/>
      <c r="U113" s="48" t="str">
        <f t="shared" si="7"/>
        <v>Hampshire</v>
      </c>
      <c r="V113" s="49" t="b">
        <f t="shared" si="6"/>
        <v>0</v>
      </c>
      <c r="W113" s="110"/>
      <c r="X113" s="112"/>
      <c r="Y113" s="112"/>
    </row>
    <row r="114" spans="1:25" ht="16.5" customHeight="1" x14ac:dyDescent="0.2">
      <c r="A114" s="77"/>
      <c r="B114" s="67" t="s">
        <v>1</v>
      </c>
      <c r="C114" s="65"/>
      <c r="D114" s="119">
        <v>15.312916111850866</v>
      </c>
      <c r="E114" s="119">
        <v>18.044077134986225</v>
      </c>
      <c r="F114" s="155">
        <v>19.803370786516851</v>
      </c>
      <c r="G114" s="311"/>
      <c r="H114" s="157">
        <v>0.29324621397166561</v>
      </c>
      <c r="I114" s="38"/>
      <c r="J114" s="41"/>
      <c r="K114" s="41"/>
      <c r="L114" s="41"/>
      <c r="M114" s="38"/>
      <c r="N114" s="38"/>
      <c r="O114" s="38"/>
      <c r="P114" s="38"/>
      <c r="Q114" s="38"/>
      <c r="R114" s="76"/>
      <c r="S114" s="90"/>
      <c r="T114" s="103"/>
      <c r="U114" s="48" t="str">
        <f t="shared" si="7"/>
        <v>Isle of Wight</v>
      </c>
      <c r="V114" s="49" t="b">
        <f t="shared" si="6"/>
        <v>0</v>
      </c>
      <c r="W114" s="110"/>
      <c r="X114" s="112"/>
      <c r="Y114" s="112"/>
    </row>
    <row r="115" spans="1:25" ht="16.5" customHeight="1" x14ac:dyDescent="0.2">
      <c r="A115" s="77"/>
      <c r="B115" s="67" t="s">
        <v>9</v>
      </c>
      <c r="C115" s="65"/>
      <c r="D115" s="119">
        <v>9.9756026819988737</v>
      </c>
      <c r="E115" s="119">
        <v>8.7791900679869936</v>
      </c>
      <c r="F115" s="155">
        <v>11.994301994301996</v>
      </c>
      <c r="G115" s="311"/>
      <c r="H115" s="157">
        <v>0.20236364424837161</v>
      </c>
      <c r="I115" s="38"/>
      <c r="J115" s="41"/>
      <c r="K115" s="41"/>
      <c r="L115" s="41"/>
      <c r="M115" s="38"/>
      <c r="N115" s="38"/>
      <c r="O115" s="38"/>
      <c r="P115" s="38"/>
      <c r="Q115" s="38"/>
      <c r="R115" s="76"/>
      <c r="S115" s="90"/>
      <c r="T115" s="103"/>
      <c r="U115" s="48" t="str">
        <f t="shared" si="7"/>
        <v>Kent</v>
      </c>
      <c r="V115" s="49" t="b">
        <f t="shared" si="6"/>
        <v>0</v>
      </c>
      <c r="W115" s="110"/>
      <c r="X115" s="112"/>
      <c r="Y115" s="112"/>
    </row>
    <row r="116" spans="1:25" s="63" customFormat="1" ht="16.5" customHeight="1" x14ac:dyDescent="0.2">
      <c r="A116" s="77"/>
      <c r="B116" s="67" t="s">
        <v>2</v>
      </c>
      <c r="C116" s="65"/>
      <c r="D116" s="119">
        <v>23.129251700680285</v>
      </c>
      <c r="E116" s="119">
        <v>26.186830015313937</v>
      </c>
      <c r="F116" s="155">
        <v>19.72265023112481</v>
      </c>
      <c r="G116" s="311"/>
      <c r="H116" s="157">
        <v>-0.1472854164778396</v>
      </c>
      <c r="I116" s="38"/>
      <c r="J116" s="41"/>
      <c r="K116" s="41"/>
      <c r="L116" s="41"/>
      <c r="M116" s="38"/>
      <c r="N116" s="38"/>
      <c r="O116" s="38"/>
      <c r="P116" s="38"/>
      <c r="Q116" s="38"/>
      <c r="R116" s="76"/>
      <c r="S116" s="90"/>
      <c r="T116" s="103"/>
      <c r="U116" s="48" t="str">
        <f t="shared" si="7"/>
        <v>Medway</v>
      </c>
      <c r="V116" s="49" t="b">
        <f t="shared" si="6"/>
        <v>0</v>
      </c>
      <c r="W116" s="110"/>
      <c r="X116" s="112"/>
      <c r="Y116" s="112"/>
    </row>
    <row r="117" spans="1:25" s="63" customFormat="1" ht="16.5" customHeight="1" x14ac:dyDescent="0.2">
      <c r="A117" s="77"/>
      <c r="B117" s="67" t="s">
        <v>10</v>
      </c>
      <c r="C117" s="65"/>
      <c r="D117" s="119">
        <v>14.412798086267472</v>
      </c>
      <c r="E117" s="119">
        <v>18.883528600964855</v>
      </c>
      <c r="F117" s="155">
        <v>17.945109078114005</v>
      </c>
      <c r="G117" s="311"/>
      <c r="H117" s="157">
        <v>0.24508155673200765</v>
      </c>
      <c r="I117" s="38"/>
      <c r="J117" s="41"/>
      <c r="K117" s="41"/>
      <c r="L117" s="41"/>
      <c r="M117" s="38"/>
      <c r="N117" s="38"/>
      <c r="O117" s="38"/>
      <c r="P117" s="38"/>
      <c r="Q117" s="38"/>
      <c r="R117" s="76"/>
      <c r="S117" s="90"/>
      <c r="T117" s="103"/>
      <c r="U117" s="48" t="str">
        <f t="shared" si="7"/>
        <v>Milton Keynes</v>
      </c>
      <c r="V117" s="49" t="b">
        <f t="shared" si="6"/>
        <v>0</v>
      </c>
      <c r="W117" s="110"/>
      <c r="X117" s="112"/>
      <c r="Y117" s="112"/>
    </row>
    <row r="118" spans="1:25" s="63" customFormat="1" ht="16.5" customHeight="1" x14ac:dyDescent="0.2">
      <c r="A118" s="77"/>
      <c r="B118" s="67" t="s">
        <v>11</v>
      </c>
      <c r="C118" s="65"/>
      <c r="D118" s="119">
        <v>8.5281934794227681</v>
      </c>
      <c r="E118" s="119">
        <v>7.4121000950269247</v>
      </c>
      <c r="F118" s="155">
        <v>10.704457897633462</v>
      </c>
      <c r="G118" s="311"/>
      <c r="H118" s="157">
        <v>0.25518469104408675</v>
      </c>
      <c r="I118" s="38"/>
      <c r="J118" s="41"/>
      <c r="K118" s="41"/>
      <c r="L118" s="41"/>
      <c r="M118" s="38"/>
      <c r="N118" s="38"/>
      <c r="O118" s="38"/>
      <c r="P118" s="38"/>
      <c r="Q118" s="38"/>
      <c r="R118" s="76"/>
      <c r="S118" s="90"/>
      <c r="T118" s="103"/>
      <c r="U118" s="48" t="str">
        <f t="shared" si="7"/>
        <v>Oxfordshire</v>
      </c>
      <c r="V118" s="49" t="b">
        <f t="shared" si="6"/>
        <v>0</v>
      </c>
      <c r="W118" s="110"/>
      <c r="X118" s="112"/>
      <c r="Y118" s="112"/>
    </row>
    <row r="119" spans="1:25" s="63" customFormat="1" ht="16.5" customHeight="1" x14ac:dyDescent="0.2">
      <c r="A119" s="77"/>
      <c r="B119" s="67" t="s">
        <v>12</v>
      </c>
      <c r="C119" s="65"/>
      <c r="D119" s="119">
        <v>8.5179865122681502</v>
      </c>
      <c r="E119" s="119">
        <v>12.634920634920634</v>
      </c>
      <c r="F119" s="155">
        <v>7.441860465116279</v>
      </c>
      <c r="G119" s="311"/>
      <c r="H119" s="157">
        <v>-0.12633573035152915</v>
      </c>
      <c r="I119" s="38"/>
      <c r="J119" s="41"/>
      <c r="K119" s="41"/>
      <c r="L119" s="41"/>
      <c r="M119" s="38"/>
      <c r="N119" s="38"/>
      <c r="O119" s="38"/>
      <c r="P119" s="38"/>
      <c r="Q119" s="38"/>
      <c r="R119" s="76"/>
      <c r="S119" s="90"/>
      <c r="T119" s="103"/>
      <c r="U119" s="48" t="str">
        <f t="shared" si="7"/>
        <v>Portsmouth</v>
      </c>
      <c r="V119" s="49" t="b">
        <f t="shared" si="6"/>
        <v>0</v>
      </c>
      <c r="W119" s="110"/>
      <c r="X119" s="112"/>
      <c r="Y119" s="112"/>
    </row>
    <row r="120" spans="1:25" s="63" customFormat="1" ht="16.5" customHeight="1" x14ac:dyDescent="0.2">
      <c r="A120" s="77"/>
      <c r="B120" s="67" t="s">
        <v>3</v>
      </c>
      <c r="C120" s="65"/>
      <c r="D120" s="119">
        <v>27.890253346609139</v>
      </c>
      <c r="E120" s="119">
        <v>19.311064718162836</v>
      </c>
      <c r="F120" s="155">
        <v>22.004132231404959</v>
      </c>
      <c r="G120" s="311"/>
      <c r="H120" s="157">
        <v>-0.21104581023534541</v>
      </c>
      <c r="I120" s="38"/>
      <c r="J120" s="41"/>
      <c r="K120" s="41"/>
      <c r="L120" s="41"/>
      <c r="M120" s="38"/>
      <c r="N120" s="38"/>
      <c r="O120" s="38"/>
      <c r="P120" s="38"/>
      <c r="Q120" s="38"/>
      <c r="R120" s="76"/>
      <c r="S120" s="90"/>
      <c r="T120" s="103"/>
      <c r="U120" s="48" t="str">
        <f t="shared" si="7"/>
        <v>Reading</v>
      </c>
      <c r="V120" s="49" t="b">
        <f t="shared" si="6"/>
        <v>0</v>
      </c>
      <c r="W120" s="110"/>
      <c r="X120" s="112"/>
      <c r="Y120" s="112"/>
    </row>
    <row r="121" spans="1:25" s="63" customFormat="1" ht="16.5" customHeight="1" x14ac:dyDescent="0.2">
      <c r="A121" s="77"/>
      <c r="B121" s="67" t="s">
        <v>13</v>
      </c>
      <c r="C121" s="65"/>
      <c r="D121" s="119">
        <v>28.88185944161738</v>
      </c>
      <c r="E121" s="119">
        <v>15.606242496998798</v>
      </c>
      <c r="F121" s="155">
        <v>20.191285866099896</v>
      </c>
      <c r="G121" s="311"/>
      <c r="H121" s="157">
        <v>-0.30090076413136968</v>
      </c>
      <c r="I121" s="38"/>
      <c r="J121" s="41"/>
      <c r="K121" s="41"/>
      <c r="L121" s="41"/>
      <c r="M121" s="38"/>
      <c r="N121" s="38"/>
      <c r="O121" s="38"/>
      <c r="P121" s="38"/>
      <c r="Q121" s="38"/>
      <c r="R121" s="76"/>
      <c r="S121" s="90"/>
      <c r="T121" s="103"/>
      <c r="U121" s="48" t="str">
        <f t="shared" si="7"/>
        <v>Slough</v>
      </c>
      <c r="V121" s="49" t="b">
        <f t="shared" si="6"/>
        <v>0</v>
      </c>
      <c r="W121" s="110"/>
      <c r="X121" s="112"/>
      <c r="Y121" s="112"/>
    </row>
    <row r="122" spans="1:25" s="63" customFormat="1" ht="16.5" customHeight="1" x14ac:dyDescent="0.2">
      <c r="A122" s="77"/>
      <c r="B122" s="67" t="s">
        <v>27</v>
      </c>
      <c r="C122" s="65"/>
      <c r="D122" s="119">
        <v>12.332563510392609</v>
      </c>
      <c r="E122" s="119">
        <v>10.772277227722773</v>
      </c>
      <c r="F122" s="155">
        <v>27.48713550600343</v>
      </c>
      <c r="G122" s="311"/>
      <c r="H122" s="157">
        <v>1.2288257816665704</v>
      </c>
      <c r="I122" s="38"/>
      <c r="J122" s="41"/>
      <c r="K122" s="41"/>
      <c r="L122" s="41"/>
      <c r="M122" s="38"/>
      <c r="N122" s="38"/>
      <c r="O122" s="38"/>
      <c r="P122" s="38"/>
      <c r="Q122" s="38"/>
      <c r="R122" s="76"/>
      <c r="S122" s="90"/>
      <c r="T122" s="103"/>
      <c r="U122" s="48" t="str">
        <f t="shared" si="7"/>
        <v>Somerset</v>
      </c>
      <c r="V122" s="49" t="b">
        <f t="shared" si="6"/>
        <v>0</v>
      </c>
      <c r="W122" s="110"/>
      <c r="X122" s="112"/>
      <c r="Y122" s="112"/>
    </row>
    <row r="123" spans="1:25" s="63" customFormat="1" ht="16.5" customHeight="1" x14ac:dyDescent="0.2">
      <c r="A123" s="77"/>
      <c r="B123" s="67" t="s">
        <v>14</v>
      </c>
      <c r="C123" s="65"/>
      <c r="D123" s="119">
        <v>17.226375781345752</v>
      </c>
      <c r="E123" s="119">
        <v>10.998307952622673</v>
      </c>
      <c r="F123" s="155">
        <v>8.8544548976203661</v>
      </c>
      <c r="G123" s="313"/>
      <c r="H123" s="157">
        <v>-0.48599432579377749</v>
      </c>
      <c r="I123" s="38"/>
      <c r="J123" s="41"/>
      <c r="K123" s="41"/>
      <c r="L123" s="41"/>
      <c r="M123" s="38"/>
      <c r="N123" s="38"/>
      <c r="O123" s="38"/>
      <c r="P123" s="38"/>
      <c r="Q123" s="38"/>
      <c r="R123" s="76"/>
      <c r="S123" s="90"/>
      <c r="T123" s="103"/>
      <c r="U123" s="48" t="str">
        <f t="shared" si="7"/>
        <v>Southampton</v>
      </c>
      <c r="V123" s="49" t="b">
        <f t="shared" si="6"/>
        <v>0</v>
      </c>
      <c r="W123" s="110"/>
      <c r="X123" s="112"/>
      <c r="Y123" s="112"/>
    </row>
    <row r="124" spans="1:25" s="63" customFormat="1" ht="16.5" customHeight="1" x14ac:dyDescent="0.2">
      <c r="A124" s="77"/>
      <c r="B124" s="67" t="s">
        <v>7</v>
      </c>
      <c r="C124" s="65"/>
      <c r="D124" s="119">
        <v>15.005572120681071</v>
      </c>
      <c r="E124" s="119">
        <v>10.714989166830806</v>
      </c>
      <c r="F124" s="155">
        <v>19.180118946474085</v>
      </c>
      <c r="G124" s="313"/>
      <c r="H124" s="157">
        <v>0.27819977753727526</v>
      </c>
      <c r="I124" s="38"/>
      <c r="J124" s="41"/>
      <c r="K124" s="41"/>
      <c r="L124" s="41"/>
      <c r="M124" s="38"/>
      <c r="N124" s="38"/>
      <c r="O124" s="38"/>
      <c r="P124" s="38"/>
      <c r="Q124" s="38"/>
      <c r="R124" s="76"/>
      <c r="S124" s="90"/>
      <c r="T124" s="103"/>
      <c r="U124" s="48" t="str">
        <f t="shared" si="7"/>
        <v>Surrey</v>
      </c>
      <c r="V124" s="49" t="b">
        <f t="shared" si="6"/>
        <v>0</v>
      </c>
      <c r="W124" s="110"/>
      <c r="X124" s="112"/>
      <c r="Y124" s="112"/>
    </row>
    <row r="125" spans="1:25" s="63" customFormat="1" ht="16.5" customHeight="1" x14ac:dyDescent="0.2">
      <c r="A125" s="135"/>
      <c r="B125" s="67" t="s">
        <v>41</v>
      </c>
      <c r="C125" s="65"/>
      <c r="D125" s="119">
        <v>12.674504041146218</v>
      </c>
      <c r="E125" s="119">
        <v>20.391061452513966</v>
      </c>
      <c r="F125" s="155">
        <v>33.067274800456097</v>
      </c>
      <c r="G125" s="313"/>
      <c r="H125" s="157">
        <v>1.6089600581693184</v>
      </c>
      <c r="I125" s="38"/>
      <c r="J125" s="41"/>
      <c r="K125" s="41"/>
      <c r="L125" s="41"/>
      <c r="M125" s="38"/>
      <c r="N125" s="38"/>
      <c r="O125" s="38"/>
      <c r="P125" s="38"/>
      <c r="Q125" s="38"/>
      <c r="R125" s="76"/>
      <c r="S125" s="90"/>
      <c r="T125" s="103"/>
      <c r="U125" s="48" t="str">
        <f t="shared" si="7"/>
        <v>Swindon</v>
      </c>
      <c r="V125" s="49" t="b">
        <f t="shared" si="6"/>
        <v>0</v>
      </c>
      <c r="W125" s="110"/>
      <c r="X125" s="112"/>
      <c r="Y125" s="112"/>
    </row>
    <row r="126" spans="1:25" s="63" customFormat="1" ht="16.5" customHeight="1" x14ac:dyDescent="0.2">
      <c r="A126" s="135"/>
      <c r="B126" s="67" t="s">
        <v>76</v>
      </c>
      <c r="C126" s="65"/>
      <c r="D126" s="119">
        <v>8.4745762711864394</v>
      </c>
      <c r="E126" s="119">
        <v>29.35323383084577</v>
      </c>
      <c r="F126" s="155">
        <v>19.724137931034484</v>
      </c>
      <c r="G126" s="313"/>
      <c r="H126" s="157">
        <v>1.3274482758620694</v>
      </c>
      <c r="I126" s="38"/>
      <c r="J126" s="41"/>
      <c r="K126" s="41"/>
      <c r="L126" s="41"/>
      <c r="M126" s="38"/>
      <c r="N126" s="38"/>
      <c r="O126" s="38"/>
      <c r="P126" s="38"/>
      <c r="Q126" s="38"/>
      <c r="R126" s="76"/>
      <c r="S126" s="90"/>
      <c r="T126" s="103"/>
      <c r="U126" s="48" t="str">
        <f t="shared" si="7"/>
        <v>Torbay</v>
      </c>
      <c r="V126" s="49"/>
      <c r="W126" s="110"/>
      <c r="X126" s="112"/>
      <c r="Y126" s="112"/>
    </row>
    <row r="127" spans="1:25" s="63" customFormat="1" ht="16.5" customHeight="1" x14ac:dyDescent="0.2">
      <c r="A127" s="77"/>
      <c r="B127" s="67" t="s">
        <v>15</v>
      </c>
      <c r="C127" s="65"/>
      <c r="D127" s="119">
        <v>15.367713584076515</v>
      </c>
      <c r="E127" s="156">
        <v>11.515863689776733</v>
      </c>
      <c r="F127" s="155">
        <v>21.782178217821784</v>
      </c>
      <c r="G127" s="313"/>
      <c r="H127" s="157">
        <v>0.41739876258441666</v>
      </c>
      <c r="I127" s="38"/>
      <c r="J127" s="41"/>
      <c r="K127" s="41"/>
      <c r="L127" s="41"/>
      <c r="M127" s="38"/>
      <c r="N127" s="38"/>
      <c r="O127" s="38"/>
      <c r="P127" s="38"/>
      <c r="Q127" s="38"/>
      <c r="R127" s="76"/>
      <c r="S127" s="90"/>
      <c r="T127" s="103"/>
      <c r="U127" s="48" t="str">
        <f t="shared" si="7"/>
        <v>West Berkshire</v>
      </c>
      <c r="V127" s="49" t="b">
        <f t="shared" si="6"/>
        <v>0</v>
      </c>
      <c r="W127" s="110"/>
      <c r="X127" s="112"/>
      <c r="Y127" s="112"/>
    </row>
    <row r="128" spans="1:25" s="63" customFormat="1" ht="16.5" customHeight="1" x14ac:dyDescent="0.2">
      <c r="A128" s="77"/>
      <c r="B128" s="67" t="s">
        <v>5</v>
      </c>
      <c r="C128" s="65"/>
      <c r="D128" s="119">
        <v>13.927896300297057</v>
      </c>
      <c r="E128" s="156">
        <v>13.782845810609814</v>
      </c>
      <c r="F128" s="155">
        <v>16.335948315643748</v>
      </c>
      <c r="G128" s="313"/>
      <c r="H128" s="157">
        <v>0.1728941660267338</v>
      </c>
      <c r="I128" s="38"/>
      <c r="J128" s="41"/>
      <c r="K128" s="41"/>
      <c r="L128" s="41"/>
      <c r="M128" s="38"/>
      <c r="N128" s="38"/>
      <c r="O128" s="38"/>
      <c r="P128" s="38"/>
      <c r="Q128" s="38"/>
      <c r="R128" s="76"/>
      <c r="S128" s="90"/>
      <c r="T128" s="103"/>
      <c r="U128" s="48" t="str">
        <f t="shared" si="7"/>
        <v>West Sussex</v>
      </c>
      <c r="V128" s="49" t="b">
        <f t="shared" si="6"/>
        <v>0</v>
      </c>
      <c r="W128" s="110"/>
      <c r="X128" s="112"/>
      <c r="Y128" s="112"/>
    </row>
    <row r="129" spans="1:28" s="63" customFormat="1" ht="16.5" customHeight="1" x14ac:dyDescent="0.2">
      <c r="A129" s="77"/>
      <c r="B129" s="67" t="s">
        <v>21</v>
      </c>
      <c r="C129" s="65"/>
      <c r="D129" s="156">
        <v>53.073861123396725</v>
      </c>
      <c r="E129" s="119">
        <v>31.73076923076923</v>
      </c>
      <c r="F129" s="155">
        <v>34.825870646766163</v>
      </c>
      <c r="G129" s="313"/>
      <c r="H129" s="157">
        <v>-0.34382255389718086</v>
      </c>
      <c r="I129" s="38"/>
      <c r="J129" s="41"/>
      <c r="K129" s="41"/>
      <c r="L129" s="41"/>
      <c r="M129" s="38"/>
      <c r="N129" s="38"/>
      <c r="O129" s="38"/>
      <c r="P129" s="38"/>
      <c r="Q129" s="38"/>
      <c r="R129" s="76"/>
      <c r="S129" s="90"/>
      <c r="T129" s="103"/>
      <c r="U129" s="48" t="str">
        <f t="shared" si="7"/>
        <v>Windsor &amp; Maidenhead</v>
      </c>
      <c r="V129" s="49" t="b">
        <f t="shared" si="6"/>
        <v>0</v>
      </c>
      <c r="W129" s="110"/>
      <c r="X129" s="112"/>
      <c r="Y129" s="112"/>
    </row>
    <row r="130" spans="1:28" s="63" customFormat="1" ht="16.5" customHeight="1" x14ac:dyDescent="0.2">
      <c r="A130" s="77"/>
      <c r="B130" s="67" t="s">
        <v>16</v>
      </c>
      <c r="C130" s="65"/>
      <c r="D130" s="156">
        <v>26.480836236933797</v>
      </c>
      <c r="E130" s="119">
        <v>18.342151675485006</v>
      </c>
      <c r="F130" s="155">
        <v>31.65735567970205</v>
      </c>
      <c r="G130" s="313"/>
      <c r="H130" s="157">
        <v>0.19548172106243272</v>
      </c>
      <c r="I130" s="38"/>
      <c r="J130" s="41"/>
      <c r="K130" s="41"/>
      <c r="L130" s="41"/>
      <c r="M130" s="38"/>
      <c r="N130" s="38"/>
      <c r="O130" s="38"/>
      <c r="P130" s="38"/>
      <c r="Q130" s="38"/>
      <c r="R130" s="76"/>
      <c r="S130" s="90"/>
      <c r="T130" s="103"/>
      <c r="U130" s="48" t="str">
        <f t="shared" si="7"/>
        <v>Wokingham</v>
      </c>
      <c r="V130" s="49" t="b">
        <f t="shared" si="6"/>
        <v>0</v>
      </c>
    </row>
    <row r="131" spans="1:28" s="63" customFormat="1" ht="16.5" customHeight="1" x14ac:dyDescent="0.2">
      <c r="A131" s="77"/>
      <c r="B131" s="86" t="s">
        <v>23</v>
      </c>
      <c r="C131" s="65"/>
      <c r="D131" s="189">
        <v>14.536340852130325</v>
      </c>
      <c r="E131" s="189">
        <v>12.469437652811736</v>
      </c>
      <c r="F131" s="186">
        <v>15.10225849835366</v>
      </c>
      <c r="G131" s="313"/>
      <c r="H131" s="158">
        <v>3.8931231179846676E-2</v>
      </c>
      <c r="I131" s="38"/>
      <c r="J131" s="41"/>
      <c r="K131" s="41"/>
      <c r="L131" s="41"/>
      <c r="M131" s="38"/>
      <c r="N131" s="38"/>
      <c r="O131" s="38"/>
      <c r="P131" s="38"/>
      <c r="Q131" s="38"/>
      <c r="R131" s="76"/>
      <c r="S131" s="90"/>
      <c r="T131" s="103"/>
      <c r="U131" s="48" t="str">
        <f t="shared" si="7"/>
        <v>South East</v>
      </c>
      <c r="V131" s="49" t="b">
        <f t="shared" si="6"/>
        <v>0</v>
      </c>
    </row>
    <row r="132" spans="1:28" s="63" customFormat="1" ht="16.5" customHeight="1" x14ac:dyDescent="0.2">
      <c r="A132" s="135"/>
      <c r="B132" s="179" t="s">
        <v>43</v>
      </c>
      <c r="C132" s="65"/>
      <c r="D132" s="190">
        <v>13.147410358565736</v>
      </c>
      <c r="E132" s="190">
        <v>14.453125</v>
      </c>
      <c r="F132" s="187">
        <v>18.076611503298228</v>
      </c>
      <c r="G132" s="313"/>
      <c r="H132" s="183">
        <v>0.3749180264629865</v>
      </c>
      <c r="I132" s="38"/>
      <c r="J132" s="41"/>
      <c r="K132" s="41"/>
      <c r="L132" s="41"/>
      <c r="M132" s="38"/>
      <c r="N132" s="38"/>
      <c r="O132" s="38"/>
      <c r="P132" s="38"/>
      <c r="Q132" s="38"/>
      <c r="R132" s="76"/>
      <c r="S132" s="90"/>
      <c r="T132" s="103"/>
      <c r="U132" s="115"/>
      <c r="V132" s="173"/>
    </row>
    <row r="133" spans="1:28" s="63" customFormat="1" ht="16.5" customHeight="1" x14ac:dyDescent="0.2">
      <c r="A133" s="77"/>
      <c r="B133" s="143" t="s">
        <v>38</v>
      </c>
      <c r="C133" s="56"/>
      <c r="D133" s="191">
        <v>15.12635379061372</v>
      </c>
      <c r="E133" s="191">
        <v>13.614035087719298</v>
      </c>
      <c r="F133" s="188">
        <v>15.240867591527648</v>
      </c>
      <c r="G133" s="313"/>
      <c r="H133" s="159">
        <v>7.5704827811832872E-3</v>
      </c>
      <c r="I133" s="38"/>
      <c r="J133" s="38"/>
      <c r="K133" s="38"/>
      <c r="L133" s="38"/>
      <c r="M133" s="38"/>
      <c r="N133" s="38"/>
      <c r="O133" s="38"/>
      <c r="P133" s="38"/>
      <c r="Q133" s="38"/>
      <c r="R133" s="76"/>
      <c r="S133" s="90"/>
      <c r="T133" s="103"/>
    </row>
    <row r="134" spans="1:28" s="63" customFormat="1" ht="1.5" customHeight="1" x14ac:dyDescent="0.2">
      <c r="A134" s="135"/>
      <c r="B134" s="57"/>
      <c r="C134" s="57"/>
      <c r="D134" s="54"/>
      <c r="E134" s="54"/>
      <c r="F134" s="54"/>
      <c r="G134" s="54"/>
      <c r="H134" s="54"/>
      <c r="I134" s="38"/>
      <c r="J134" s="38"/>
      <c r="K134" s="38"/>
      <c r="L134" s="38"/>
      <c r="M134" s="38"/>
      <c r="N134" s="38"/>
      <c r="O134" s="38"/>
      <c r="P134" s="38"/>
      <c r="Q134" s="38"/>
      <c r="R134" s="76"/>
      <c r="S134" s="90"/>
      <c r="T134" s="103"/>
      <c r="AA134" s="115"/>
    </row>
    <row r="135" spans="1:28" s="63" customFormat="1" ht="7.5" customHeight="1" x14ac:dyDescent="0.2">
      <c r="A135" s="77"/>
      <c r="B135" s="43"/>
      <c r="C135" s="43"/>
      <c r="D135" s="42"/>
      <c r="E135" s="42"/>
      <c r="F135" s="42"/>
      <c r="G135" s="42"/>
      <c r="H135" s="42"/>
      <c r="I135" s="44"/>
      <c r="J135" s="44"/>
      <c r="K135" s="44"/>
      <c r="L135" s="44"/>
      <c r="M135" s="44"/>
      <c r="N135" s="44"/>
      <c r="O135" s="44"/>
      <c r="P135" s="44"/>
      <c r="Q135" s="45"/>
      <c r="R135" s="76"/>
      <c r="S135" s="90"/>
      <c r="T135" s="103"/>
    </row>
    <row r="136" spans="1:28" s="63" customFormat="1" ht="15" customHeight="1" x14ac:dyDescent="0.2">
      <c r="A136" s="356"/>
      <c r="B136" s="357"/>
      <c r="C136" s="357"/>
      <c r="D136" s="357"/>
      <c r="E136" s="357"/>
      <c r="F136" s="357"/>
      <c r="G136" s="357"/>
      <c r="H136" s="357"/>
      <c r="I136" s="357"/>
      <c r="J136" s="357"/>
      <c r="K136" s="357"/>
      <c r="L136" s="357"/>
      <c r="M136" s="357"/>
      <c r="N136" s="357"/>
      <c r="O136" s="357"/>
      <c r="P136" s="357"/>
      <c r="Q136" s="357"/>
      <c r="R136" s="358"/>
      <c r="S136" s="90"/>
      <c r="T136" s="103"/>
    </row>
    <row r="137" spans="1:28" s="63" customFormat="1" ht="11.25" customHeight="1" x14ac:dyDescent="0.2">
      <c r="A137" s="359"/>
      <c r="B137" s="360"/>
      <c r="C137" s="360"/>
      <c r="D137" s="366"/>
      <c r="E137" s="360"/>
      <c r="F137" s="360"/>
      <c r="G137" s="360"/>
      <c r="H137" s="360"/>
      <c r="I137" s="360"/>
      <c r="J137" s="360"/>
      <c r="K137" s="360"/>
      <c r="L137" s="360"/>
      <c r="M137" s="360"/>
      <c r="N137" s="360"/>
      <c r="O137" s="360"/>
      <c r="P137" s="360"/>
      <c r="Q137" s="360"/>
      <c r="R137" s="361"/>
      <c r="S137" s="90"/>
      <c r="T137" s="103"/>
    </row>
    <row r="138" spans="1:28" s="63" customFormat="1" ht="11.25" customHeight="1" x14ac:dyDescent="0.2">
      <c r="A138" s="95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90"/>
      <c r="T138" s="103"/>
      <c r="AB138" s="64"/>
    </row>
    <row r="139" spans="1:28" s="63" customFormat="1" ht="11.25" customHeight="1" x14ac:dyDescent="0.2">
      <c r="A139" s="96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90"/>
      <c r="T139" s="103"/>
      <c r="AB139" s="64"/>
    </row>
    <row r="140" spans="1:28" s="63" customFormat="1" ht="11.25" customHeight="1" x14ac:dyDescent="0.2">
      <c r="A140" s="96"/>
      <c r="B140" s="367" t="s">
        <v>25</v>
      </c>
      <c r="C140" s="259"/>
      <c r="D140" s="222"/>
      <c r="E140" s="222"/>
      <c r="F140" s="222"/>
      <c r="G140" s="54"/>
      <c r="H140" s="54"/>
      <c r="I140" s="54"/>
      <c r="J140" s="54"/>
      <c r="K140" s="38"/>
      <c r="L140" s="38"/>
      <c r="M140" s="38"/>
      <c r="N140" s="38"/>
      <c r="O140" s="38"/>
      <c r="P140" s="38"/>
      <c r="Q140" s="38"/>
      <c r="R140" s="38"/>
      <c r="S140" s="90"/>
      <c r="T140" s="103"/>
      <c r="AB140" s="64"/>
    </row>
    <row r="141" spans="1:28" s="63" customFormat="1" ht="11.25" customHeight="1" x14ac:dyDescent="0.2">
      <c r="A141" s="96"/>
      <c r="B141" s="368"/>
      <c r="C141" s="260"/>
      <c r="D141" s="54"/>
      <c r="E141" s="54"/>
      <c r="F141" s="54"/>
      <c r="G141" s="54"/>
      <c r="H141" s="54"/>
      <c r="I141" s="54"/>
      <c r="J141" s="54"/>
      <c r="K141" s="38"/>
      <c r="L141" s="38"/>
      <c r="M141" s="38"/>
      <c r="N141" s="38"/>
      <c r="O141" s="38"/>
      <c r="P141" s="38"/>
      <c r="Q141" s="38"/>
      <c r="R141" s="38"/>
      <c r="S141" s="90"/>
      <c r="T141" s="103"/>
      <c r="AB141" s="64"/>
    </row>
    <row r="142" spans="1:28" s="63" customFormat="1" ht="11.25" customHeight="1" x14ac:dyDescent="0.2">
      <c r="A142" s="96"/>
      <c r="B142" s="365" t="s">
        <v>33</v>
      </c>
      <c r="C142" s="365"/>
      <c r="D142" s="365"/>
      <c r="E142" s="365"/>
      <c r="F142" s="256"/>
      <c r="G142" s="256"/>
      <c r="H142" s="54"/>
      <c r="I142" s="54"/>
      <c r="J142" s="54"/>
      <c r="K142" s="38"/>
      <c r="L142" s="38"/>
      <c r="M142" s="38"/>
      <c r="N142" s="38"/>
      <c r="O142" s="38"/>
      <c r="P142" s="38"/>
      <c r="Q142" s="38"/>
      <c r="R142" s="38"/>
      <c r="S142" s="90"/>
      <c r="T142" s="103"/>
      <c r="AB142" s="64"/>
    </row>
    <row r="143" spans="1:28" s="63" customFormat="1" ht="11.25" customHeight="1" x14ac:dyDescent="0.2">
      <c r="A143" s="96"/>
      <c r="B143" s="365"/>
      <c r="C143" s="365"/>
      <c r="D143" s="365"/>
      <c r="E143" s="365"/>
      <c r="F143" s="256"/>
      <c r="G143" s="256"/>
      <c r="H143" s="54"/>
      <c r="I143" s="54"/>
      <c r="J143" s="54"/>
      <c r="K143" s="38"/>
      <c r="L143" s="38"/>
      <c r="M143" s="38"/>
      <c r="N143" s="38"/>
      <c r="O143" s="38"/>
      <c r="P143" s="38"/>
      <c r="Q143" s="38"/>
      <c r="R143" s="38"/>
      <c r="S143" s="90"/>
      <c r="T143" s="103"/>
      <c r="AB143" s="64"/>
    </row>
    <row r="144" spans="1:28" ht="11.25" customHeight="1" x14ac:dyDescent="0.2">
      <c r="A144" s="96"/>
      <c r="B144" s="365" t="s">
        <v>34</v>
      </c>
      <c r="C144" s="365"/>
      <c r="D144" s="365"/>
      <c r="E144" s="365"/>
      <c r="F144" s="256"/>
      <c r="G144" s="256"/>
      <c r="H144" s="54"/>
      <c r="I144" s="54"/>
      <c r="J144" s="54"/>
      <c r="K144" s="38"/>
      <c r="L144" s="38"/>
      <c r="M144" s="38"/>
      <c r="N144" s="38"/>
      <c r="O144" s="38"/>
      <c r="P144" s="38"/>
      <c r="Q144" s="38"/>
      <c r="R144" s="38"/>
      <c r="S144" s="90"/>
      <c r="T144" s="103"/>
      <c r="AB144" s="64"/>
    </row>
    <row r="145" spans="1:33" ht="11.25" customHeight="1" x14ac:dyDescent="0.2">
      <c r="A145" s="96"/>
      <c r="B145" s="365"/>
      <c r="C145" s="365"/>
      <c r="D145" s="365"/>
      <c r="E145" s="365"/>
      <c r="F145" s="256"/>
      <c r="G145" s="256"/>
      <c r="H145" s="54"/>
      <c r="I145" s="54"/>
      <c r="J145" s="54"/>
      <c r="K145" s="38"/>
      <c r="L145" s="38"/>
      <c r="M145" s="38"/>
      <c r="N145" s="38"/>
      <c r="O145" s="38"/>
      <c r="P145" s="38"/>
      <c r="Q145" s="38"/>
      <c r="R145" s="38"/>
      <c r="S145" s="90"/>
      <c r="T145" s="103"/>
      <c r="AB145" s="64"/>
    </row>
    <row r="146" spans="1:33" ht="11.25" customHeight="1" x14ac:dyDescent="0.2">
      <c r="A146" s="96"/>
      <c r="B146" s="365" t="s">
        <v>35</v>
      </c>
      <c r="C146" s="365"/>
      <c r="D146" s="365"/>
      <c r="E146" s="365"/>
      <c r="F146" s="256"/>
      <c r="G146" s="256"/>
      <c r="H146" s="54"/>
      <c r="I146" s="54"/>
      <c r="J146" s="54"/>
      <c r="K146" s="38"/>
      <c r="L146" s="38"/>
      <c r="M146" s="38"/>
      <c r="N146" s="38"/>
      <c r="O146" s="38"/>
      <c r="P146" s="38"/>
      <c r="Q146" s="38"/>
      <c r="R146" s="38"/>
      <c r="S146" s="90"/>
      <c r="T146" s="103"/>
      <c r="AB146" s="64"/>
    </row>
    <row r="147" spans="1:33" ht="11.25" customHeight="1" x14ac:dyDescent="0.2">
      <c r="A147" s="96"/>
      <c r="B147" s="365"/>
      <c r="C147" s="365"/>
      <c r="D147" s="365"/>
      <c r="E147" s="365"/>
      <c r="F147" s="256"/>
      <c r="G147" s="256"/>
      <c r="H147" s="54"/>
      <c r="I147" s="54"/>
      <c r="J147" s="54"/>
      <c r="K147" s="38"/>
      <c r="L147" s="38"/>
      <c r="M147" s="38"/>
      <c r="N147" s="38"/>
      <c r="O147" s="38"/>
      <c r="P147" s="38"/>
      <c r="Q147" s="38"/>
      <c r="R147" s="38"/>
      <c r="S147" s="90"/>
      <c r="T147" s="103"/>
      <c r="AB147" s="64"/>
    </row>
    <row r="148" spans="1:33" ht="11.25" customHeight="1" x14ac:dyDescent="0.2">
      <c r="A148" s="96"/>
      <c r="B148" s="365" t="s">
        <v>72</v>
      </c>
      <c r="C148" s="365"/>
      <c r="D148" s="365"/>
      <c r="E148" s="365"/>
      <c r="F148" s="256"/>
      <c r="G148" s="256"/>
      <c r="H148" s="54"/>
      <c r="I148" s="54"/>
      <c r="J148" s="54"/>
      <c r="K148" s="38"/>
      <c r="L148" s="38"/>
      <c r="M148" s="38"/>
      <c r="N148" s="38"/>
      <c r="O148" s="38"/>
      <c r="P148" s="38"/>
      <c r="Q148" s="38"/>
      <c r="R148" s="38"/>
      <c r="S148" s="90"/>
      <c r="T148" s="103"/>
      <c r="AB148" s="64"/>
    </row>
    <row r="149" spans="1:33" ht="11.25" customHeight="1" x14ac:dyDescent="0.2">
      <c r="A149" s="96"/>
      <c r="B149" s="365"/>
      <c r="C149" s="365"/>
      <c r="D149" s="365"/>
      <c r="E149" s="365"/>
      <c r="F149" s="256"/>
      <c r="G149" s="256"/>
      <c r="H149" s="54"/>
      <c r="I149" s="54"/>
      <c r="J149" s="54"/>
      <c r="K149" s="38"/>
      <c r="L149" s="38"/>
      <c r="M149" s="38"/>
      <c r="N149" s="38"/>
      <c r="O149" s="38"/>
      <c r="P149" s="38"/>
      <c r="Q149" s="38"/>
      <c r="R149" s="38"/>
      <c r="S149" s="90"/>
      <c r="T149" s="103"/>
      <c r="AB149" s="64"/>
    </row>
    <row r="150" spans="1:33" ht="11.25" hidden="1" customHeight="1" x14ac:dyDescent="0.2">
      <c r="A150" s="96"/>
      <c r="B150" s="365" t="s">
        <v>73</v>
      </c>
      <c r="C150" s="365"/>
      <c r="D150" s="365"/>
      <c r="E150" s="365"/>
      <c r="F150" s="256"/>
      <c r="G150" s="256"/>
      <c r="H150" s="54"/>
      <c r="I150" s="54"/>
      <c r="J150" s="54"/>
      <c r="K150" s="38"/>
      <c r="L150" s="38"/>
      <c r="M150" s="38"/>
      <c r="N150" s="38"/>
      <c r="O150" s="38"/>
      <c r="P150" s="38"/>
      <c r="Q150" s="38"/>
      <c r="R150" s="38"/>
      <c r="S150" s="90"/>
      <c r="T150" s="103"/>
      <c r="AB150" s="64"/>
    </row>
    <row r="151" spans="1:33" ht="11.25" hidden="1" customHeight="1" x14ac:dyDescent="0.2">
      <c r="A151" s="96"/>
      <c r="B151" s="365"/>
      <c r="C151" s="365"/>
      <c r="D151" s="365"/>
      <c r="E151" s="365"/>
      <c r="F151" s="256"/>
      <c r="G151" s="256"/>
      <c r="H151" s="54"/>
      <c r="I151" s="54"/>
      <c r="J151" s="54"/>
      <c r="K151" s="38"/>
      <c r="L151" s="38"/>
      <c r="M151" s="38"/>
      <c r="N151" s="38"/>
      <c r="O151" s="38"/>
      <c r="P151" s="38"/>
      <c r="Q151" s="38"/>
      <c r="R151" s="38"/>
      <c r="S151" s="90"/>
      <c r="T151" s="103"/>
      <c r="AB151" s="64"/>
    </row>
    <row r="152" spans="1:33" ht="11.25" hidden="1" customHeight="1" x14ac:dyDescent="0.2">
      <c r="A152" s="96"/>
      <c r="B152" s="365" t="s">
        <v>75</v>
      </c>
      <c r="C152" s="365"/>
      <c r="D152" s="365"/>
      <c r="E152" s="365"/>
      <c r="F152" s="256"/>
      <c r="G152" s="256"/>
      <c r="H152" s="54"/>
      <c r="I152" s="54"/>
      <c r="J152" s="54"/>
      <c r="K152" s="38"/>
      <c r="L152" s="38"/>
      <c r="M152" s="38"/>
      <c r="N152" s="38"/>
      <c r="O152" s="38"/>
      <c r="P152" s="38"/>
      <c r="Q152" s="38"/>
      <c r="R152" s="38"/>
      <c r="S152" s="90"/>
      <c r="T152" s="103"/>
      <c r="AB152" s="64"/>
    </row>
    <row r="153" spans="1:33" ht="11.25" hidden="1" customHeight="1" x14ac:dyDescent="0.2">
      <c r="A153" s="96"/>
      <c r="B153" s="365"/>
      <c r="C153" s="365"/>
      <c r="D153" s="365"/>
      <c r="E153" s="365"/>
      <c r="F153" s="256"/>
      <c r="G153" s="256"/>
      <c r="H153" s="54"/>
      <c r="I153" s="54"/>
      <c r="J153" s="54"/>
      <c r="K153" s="38"/>
      <c r="L153" s="38"/>
      <c r="M153" s="38"/>
      <c r="N153" s="38"/>
      <c r="O153" s="38"/>
      <c r="P153" s="38"/>
      <c r="Q153" s="38"/>
      <c r="R153" s="38"/>
      <c r="S153" s="90"/>
      <c r="T153" s="103"/>
      <c r="AB153" s="64"/>
    </row>
    <row r="154" spans="1:33" ht="18.75" customHeight="1" x14ac:dyDescent="0.2">
      <c r="A154" s="97"/>
      <c r="B154" s="258"/>
      <c r="C154" s="258"/>
      <c r="D154" s="258"/>
      <c r="E154" s="258"/>
      <c r="F154" s="258"/>
      <c r="G154" s="258"/>
      <c r="H154" s="258"/>
      <c r="I154" s="258"/>
      <c r="J154" s="258"/>
      <c r="K154" s="98"/>
      <c r="L154" s="98"/>
      <c r="M154" s="98"/>
      <c r="N154" s="98"/>
      <c r="O154" s="98"/>
      <c r="P154" s="98"/>
      <c r="Q154" s="98"/>
      <c r="R154" s="98"/>
      <c r="S154" s="94"/>
      <c r="T154" s="154"/>
      <c r="U154" s="111"/>
      <c r="V154" s="111"/>
      <c r="W154" s="111"/>
      <c r="X154" s="111"/>
    </row>
    <row r="155" spans="1:33" s="62" customFormat="1" ht="11.25" customHeight="1" x14ac:dyDescent="0.2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99"/>
      <c r="U155" s="63"/>
      <c r="V155" s="63"/>
      <c r="W155" s="63"/>
      <c r="X155" s="63"/>
      <c r="Y155" s="63"/>
      <c r="Z155" s="63"/>
      <c r="AA155" s="63"/>
      <c r="AB155" s="63"/>
      <c r="AC155" s="63"/>
      <c r="AD155" s="63"/>
      <c r="AE155" s="60"/>
      <c r="AF155" s="60"/>
      <c r="AG155" s="60"/>
    </row>
  </sheetData>
  <sheetProtection sheet="1" objects="1" scenarios="1"/>
  <mergeCells count="15">
    <mergeCell ref="A67:R67"/>
    <mergeCell ref="A35:R35"/>
    <mergeCell ref="A36:R36"/>
    <mergeCell ref="A68:R68"/>
    <mergeCell ref="B140:B141"/>
    <mergeCell ref="A103:R103"/>
    <mergeCell ref="A104:R104"/>
    <mergeCell ref="A136:R136"/>
    <mergeCell ref="A137:R137"/>
    <mergeCell ref="B150:E151"/>
    <mergeCell ref="B152:E153"/>
    <mergeCell ref="B142:E143"/>
    <mergeCell ref="B144:E145"/>
    <mergeCell ref="B146:E147"/>
    <mergeCell ref="B148:E149"/>
  </mergeCells>
  <conditionalFormatting sqref="B41:B65 B8:B32 D8:G32 D41:H65 B109:B133 B76:B100 D76:G100 D109:H133">
    <cfRule type="expression" dxfId="20" priority="3">
      <formula>$B8=$V$2</formula>
    </cfRule>
    <cfRule type="containsErrors" dxfId="19" priority="4">
      <formula>ISERROR(B8)</formula>
    </cfRule>
  </conditionalFormatting>
  <hyperlinks>
    <hyperlink ref="B142:E143" location="Vacancies!A1" display="Social Worker Vacancies" xr:uid="{00000000-0004-0000-0600-000000000000}"/>
    <hyperlink ref="B144:E145" location="Turnover!A1" display="Social Worker Turnover" xr:uid="{00000000-0004-0000-0600-000001000000}"/>
    <hyperlink ref="B146:E147" location="Agency!A1" display="Agency Social Workers" xr:uid="{00000000-0004-0000-0600-000002000000}"/>
    <hyperlink ref="B148:E149" location="Absence!A1" display="Absence" xr:uid="{00000000-0004-0000-0600-000003000000}"/>
    <hyperlink ref="B150:E151" location="Age!A1" display="Age" xr:uid="{00000000-0004-0000-0600-000004000000}"/>
    <hyperlink ref="B152:E153" location="TimeInService!A1" display="Time in Service" xr:uid="{00000000-0004-0000-0600-000005000000}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600-000002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Turnover!D41:F41</xm:f>
              <xm:sqref>G41</xm:sqref>
            </x14:sparkline>
            <x14:sparkline>
              <xm:f>Turnover!D42:F42</xm:f>
              <xm:sqref>G42</xm:sqref>
            </x14:sparkline>
            <x14:sparkline>
              <xm:f>Turnover!D43:F43</xm:f>
              <xm:sqref>G43</xm:sqref>
            </x14:sparkline>
            <x14:sparkline>
              <xm:f>Turnover!D44:F44</xm:f>
              <xm:sqref>G44</xm:sqref>
            </x14:sparkline>
            <x14:sparkline>
              <xm:f>Turnover!D45:F45</xm:f>
              <xm:sqref>G45</xm:sqref>
            </x14:sparkline>
            <x14:sparkline>
              <xm:f>Turnover!D46:F46</xm:f>
              <xm:sqref>G46</xm:sqref>
            </x14:sparkline>
            <x14:sparkline>
              <xm:f>Turnover!D47:F47</xm:f>
              <xm:sqref>G47</xm:sqref>
            </x14:sparkline>
            <x14:sparkline>
              <xm:f>Turnover!D48:F48</xm:f>
              <xm:sqref>G48</xm:sqref>
            </x14:sparkline>
            <x14:sparkline>
              <xm:f>Turnover!D49:F49</xm:f>
              <xm:sqref>G49</xm:sqref>
            </x14:sparkline>
            <x14:sparkline>
              <xm:f>Turnover!D50:F50</xm:f>
              <xm:sqref>G50</xm:sqref>
            </x14:sparkline>
            <x14:sparkline>
              <xm:f>Turnover!D51:F51</xm:f>
              <xm:sqref>G51</xm:sqref>
            </x14:sparkline>
            <x14:sparkline>
              <xm:f>Turnover!D52:F52</xm:f>
              <xm:sqref>G52</xm:sqref>
            </x14:sparkline>
            <x14:sparkline>
              <xm:f>Turnover!D53:F53</xm:f>
              <xm:sqref>G53</xm:sqref>
            </x14:sparkline>
            <x14:sparkline>
              <xm:f>Turnover!D54:F54</xm:f>
              <xm:sqref>G54</xm:sqref>
            </x14:sparkline>
            <x14:sparkline>
              <xm:f>Turnover!D55:F55</xm:f>
              <xm:sqref>G55</xm:sqref>
            </x14:sparkline>
            <x14:sparkline>
              <xm:f>Turnover!D56:F56</xm:f>
              <xm:sqref>G56</xm:sqref>
            </x14:sparkline>
            <x14:sparkline>
              <xm:f>Turnover!D57:F57</xm:f>
              <xm:sqref>G57</xm:sqref>
            </x14:sparkline>
            <x14:sparkline>
              <xm:f>Turnover!D58:F58</xm:f>
              <xm:sqref>G58</xm:sqref>
            </x14:sparkline>
            <x14:sparkline>
              <xm:f>Turnover!D59:F59</xm:f>
              <xm:sqref>G59</xm:sqref>
            </x14:sparkline>
            <x14:sparkline>
              <xm:f>Turnover!D60:F60</xm:f>
              <xm:sqref>G60</xm:sqref>
            </x14:sparkline>
            <x14:sparkline>
              <xm:f>Turnover!D61:F61</xm:f>
              <xm:sqref>G61</xm:sqref>
            </x14:sparkline>
            <x14:sparkline>
              <xm:f>Turnover!D62:F62</xm:f>
              <xm:sqref>G62</xm:sqref>
            </x14:sparkline>
            <x14:sparkline>
              <xm:f>Turnover!D63:F63</xm:f>
              <xm:sqref>G63</xm:sqref>
            </x14:sparkline>
            <x14:sparkline>
              <xm:f>Turnover!D64:F64</xm:f>
              <xm:sqref>G64</xm:sqref>
            </x14:sparkline>
            <x14:sparkline>
              <xm:f>Turnover!D65:F65</xm:f>
              <xm:sqref>G65</xm:sqref>
            </x14:sparkline>
          </x14:sparklines>
        </x14:sparklineGroup>
        <x14:sparklineGroup displayEmptyCellsAs="gap" xr2:uid="{00000000-0003-0000-0600-000001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Turnover!D109:F109</xm:f>
              <xm:sqref>G109</xm:sqref>
            </x14:sparkline>
            <x14:sparkline>
              <xm:f>Turnover!D110:F110</xm:f>
              <xm:sqref>G110</xm:sqref>
            </x14:sparkline>
            <x14:sparkline>
              <xm:f>Turnover!D111:F111</xm:f>
              <xm:sqref>G111</xm:sqref>
            </x14:sparkline>
            <x14:sparkline>
              <xm:f>Turnover!D112:F112</xm:f>
              <xm:sqref>G112</xm:sqref>
            </x14:sparkline>
            <x14:sparkline>
              <xm:f>Turnover!D113:F113</xm:f>
              <xm:sqref>G113</xm:sqref>
            </x14:sparkline>
            <x14:sparkline>
              <xm:f>Turnover!D114:F114</xm:f>
              <xm:sqref>G114</xm:sqref>
            </x14:sparkline>
            <x14:sparkline>
              <xm:f>Turnover!D115:F115</xm:f>
              <xm:sqref>G115</xm:sqref>
            </x14:sparkline>
            <x14:sparkline>
              <xm:f>Turnover!D116:F116</xm:f>
              <xm:sqref>G116</xm:sqref>
            </x14:sparkline>
            <x14:sparkline>
              <xm:f>Turnover!D117:F117</xm:f>
              <xm:sqref>G117</xm:sqref>
            </x14:sparkline>
            <x14:sparkline>
              <xm:f>Turnover!D118:F118</xm:f>
              <xm:sqref>G118</xm:sqref>
            </x14:sparkline>
            <x14:sparkline>
              <xm:f>Turnover!D119:F119</xm:f>
              <xm:sqref>G119</xm:sqref>
            </x14:sparkline>
            <x14:sparkline>
              <xm:f>Turnover!D120:F120</xm:f>
              <xm:sqref>G120</xm:sqref>
            </x14:sparkline>
            <x14:sparkline>
              <xm:f>Turnover!D121:F121</xm:f>
              <xm:sqref>G121</xm:sqref>
            </x14:sparkline>
            <x14:sparkline>
              <xm:f>Turnover!D122:F122</xm:f>
              <xm:sqref>G122</xm:sqref>
            </x14:sparkline>
            <x14:sparkline>
              <xm:f>Turnover!D123:F123</xm:f>
              <xm:sqref>G123</xm:sqref>
            </x14:sparkline>
            <x14:sparkline>
              <xm:f>Turnover!D124:F124</xm:f>
              <xm:sqref>G124</xm:sqref>
            </x14:sparkline>
            <x14:sparkline>
              <xm:f>Turnover!D125:F125</xm:f>
              <xm:sqref>G125</xm:sqref>
            </x14:sparkline>
            <x14:sparkline>
              <xm:f>Turnover!D126:F126</xm:f>
              <xm:sqref>G126</xm:sqref>
            </x14:sparkline>
            <x14:sparkline>
              <xm:f>Turnover!D127:F127</xm:f>
              <xm:sqref>G127</xm:sqref>
            </x14:sparkline>
            <x14:sparkline>
              <xm:f>Turnover!D128:F128</xm:f>
              <xm:sqref>G128</xm:sqref>
            </x14:sparkline>
            <x14:sparkline>
              <xm:f>Turnover!D129:F129</xm:f>
              <xm:sqref>G129</xm:sqref>
            </x14:sparkline>
            <x14:sparkline>
              <xm:f>Turnover!D130:F130</xm:f>
              <xm:sqref>G130</xm:sqref>
            </x14:sparkline>
            <x14:sparkline>
              <xm:f>Turnover!D131:F131</xm:f>
              <xm:sqref>G131</xm:sqref>
            </x14:sparkline>
            <x14:sparkline>
              <xm:f>Turnover!D132:F132</xm:f>
              <xm:sqref>G132</xm:sqref>
            </x14:sparkline>
            <x14:sparkline>
              <xm:f>Turnover!D133:F133</xm:f>
              <xm:sqref>G133</xm:sqref>
            </x14:sparkline>
          </x14:sparklines>
        </x14:sparklineGroup>
      </x14:sparklineGroup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33">
    <tabColor indexed="39"/>
  </sheetPr>
  <dimension ref="A1:AG156"/>
  <sheetViews>
    <sheetView showRowColHeaders="0" workbookViewId="0"/>
  </sheetViews>
  <sheetFormatPr defaultColWidth="9.140625" defaultRowHeight="11.25" customHeight="1" x14ac:dyDescent="0.2"/>
  <cols>
    <col min="1" max="1" width="2.5703125" style="60" customWidth="1"/>
    <col min="2" max="2" width="18.28515625" style="60" customWidth="1"/>
    <col min="3" max="3" width="1.42578125" style="60" customWidth="1"/>
    <col min="4" max="7" width="10.28515625" style="60" customWidth="1"/>
    <col min="8" max="8" width="12.5703125" style="60" customWidth="1"/>
    <col min="9" max="9" width="4.85546875" style="60" customWidth="1"/>
    <col min="10" max="10" width="5" style="60" customWidth="1"/>
    <col min="11" max="12" width="4.85546875" style="60" customWidth="1"/>
    <col min="13" max="13" width="6.5703125" style="60" customWidth="1"/>
    <col min="14" max="14" width="12.140625" style="60" customWidth="1"/>
    <col min="15" max="15" width="7.85546875" style="60" customWidth="1"/>
    <col min="16" max="16" width="1.42578125" style="60" customWidth="1"/>
    <col min="17" max="17" width="11.7109375" style="60" customWidth="1"/>
    <col min="18" max="18" width="2.5703125" style="60" customWidth="1"/>
    <col min="19" max="19" width="6.42578125" style="62" customWidth="1"/>
    <col min="20" max="20" width="4.85546875" style="62" customWidth="1"/>
    <col min="21" max="21" width="19.5703125" style="63" hidden="1" customWidth="1"/>
    <col min="22" max="22" width="19.42578125" style="63" hidden="1" customWidth="1"/>
    <col min="23" max="23" width="30" style="63" hidden="1" customWidth="1"/>
    <col min="24" max="24" width="16.7109375" style="63" hidden="1" customWidth="1"/>
    <col min="25" max="25" width="16.7109375" style="63" customWidth="1"/>
    <col min="26" max="27" width="8.5703125" style="63" customWidth="1"/>
    <col min="28" max="28" width="3.5703125" style="63" customWidth="1"/>
    <col min="29" max="29" width="17" style="63" customWidth="1"/>
    <col min="30" max="30" width="5.7109375" style="63" customWidth="1"/>
    <col min="31" max="16384" width="9.140625" style="60"/>
  </cols>
  <sheetData>
    <row r="1" spans="1:30" ht="18.75" customHeight="1" x14ac:dyDescent="0.2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4"/>
      <c r="S1" s="89"/>
      <c r="T1" s="101"/>
      <c r="U1" s="102"/>
      <c r="V1" s="102"/>
      <c r="W1" s="102"/>
      <c r="X1" s="102"/>
      <c r="Y1" s="102"/>
      <c r="Z1" s="102"/>
      <c r="AA1" s="102"/>
      <c r="AB1" s="102"/>
      <c r="AC1" s="102"/>
      <c r="AD1" s="102"/>
    </row>
    <row r="2" spans="1:30" ht="18.75" customHeight="1" x14ac:dyDescent="0.2">
      <c r="A2" s="77"/>
      <c r="B2" s="85" t="s">
        <v>48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76"/>
      <c r="S2" s="90"/>
      <c r="T2" s="103"/>
      <c r="U2" s="105" t="e">
        <f>VLOOKUP(V2,$U$8:$V$29,2,FALSE)</f>
        <v>#N/A</v>
      </c>
      <c r="V2" s="105" t="str">
        <f>Home!$B$7</f>
        <v>(none)</v>
      </c>
      <c r="W2" s="47" t="str">
        <f>"Selected LA- "&amp;V2</f>
        <v>Selected LA- (none)</v>
      </c>
    </row>
    <row r="3" spans="1:30" ht="18.75" customHeight="1" x14ac:dyDescent="0.2">
      <c r="A3" s="82"/>
      <c r="B3" s="83"/>
      <c r="C3" s="83"/>
      <c r="D3" s="122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4"/>
      <c r="S3" s="90"/>
      <c r="T3" s="103"/>
    </row>
    <row r="4" spans="1:30" ht="13.5" customHeight="1" x14ac:dyDescent="0.2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4"/>
      <c r="S4" s="90"/>
      <c r="T4" s="103"/>
      <c r="U4" s="225"/>
      <c r="V4" s="226">
        <v>0</v>
      </c>
      <c r="W4" s="227">
        <v>22.5</v>
      </c>
    </row>
    <row r="5" spans="1:30" s="61" customFormat="1" ht="15" customHeight="1" x14ac:dyDescent="0.2">
      <c r="A5" s="78"/>
      <c r="B5" s="141" t="s">
        <v>467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79"/>
      <c r="S5" s="91"/>
      <c r="T5" s="106"/>
      <c r="U5" s="233" t="s">
        <v>39</v>
      </c>
      <c r="V5" s="228">
        <f>G30</f>
        <v>14.016812865497075</v>
      </c>
      <c r="W5" s="229">
        <f>V5</f>
        <v>14.016812865497075</v>
      </c>
      <c r="X5" s="107"/>
      <c r="Y5" s="107"/>
      <c r="Z5" s="107"/>
      <c r="AA5" s="107"/>
      <c r="AB5" s="107"/>
      <c r="AC5" s="107"/>
      <c r="AD5" s="107"/>
    </row>
    <row r="6" spans="1:30" ht="18" customHeight="1" x14ac:dyDescent="0.2">
      <c r="A6" s="77"/>
      <c r="B6" s="166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40"/>
      <c r="P6" s="58"/>
      <c r="Q6" s="58"/>
      <c r="R6" s="76"/>
      <c r="S6" s="90"/>
      <c r="T6" s="103"/>
      <c r="U6" s="234" t="s">
        <v>42</v>
      </c>
      <c r="V6" s="230">
        <f>G31</f>
        <v>16.334310850439881</v>
      </c>
      <c r="W6" s="231">
        <f>V6</f>
        <v>16.334310850439881</v>
      </c>
    </row>
    <row r="7" spans="1:30" s="66" customFormat="1" ht="37.5" customHeight="1" x14ac:dyDescent="0.2">
      <c r="A7" s="80"/>
      <c r="B7" s="65"/>
      <c r="C7" s="65"/>
      <c r="D7" s="279" t="s">
        <v>49</v>
      </c>
      <c r="E7" s="282" t="s">
        <v>50</v>
      </c>
      <c r="F7" s="279" t="s">
        <v>55</v>
      </c>
      <c r="G7" s="279" t="s">
        <v>51</v>
      </c>
      <c r="H7" s="58"/>
      <c r="I7" s="58"/>
      <c r="J7" s="58"/>
      <c r="K7" s="58"/>
      <c r="L7" s="58"/>
      <c r="M7" s="58"/>
      <c r="N7" s="58"/>
      <c r="O7" s="40"/>
      <c r="P7" s="58"/>
      <c r="Q7" s="58"/>
      <c r="R7" s="81"/>
      <c r="S7" s="92"/>
      <c r="T7" s="109"/>
      <c r="U7" s="235" t="s">
        <v>40</v>
      </c>
      <c r="V7" s="232">
        <f>G32</f>
        <v>14.844840545474069</v>
      </c>
      <c r="W7" s="232">
        <f>V7</f>
        <v>14.844840545474069</v>
      </c>
      <c r="X7" s="112"/>
      <c r="Y7" s="112"/>
      <c r="Z7" s="112"/>
      <c r="AA7" s="112"/>
      <c r="AB7" s="112"/>
      <c r="AC7" s="112"/>
      <c r="AD7" s="112"/>
    </row>
    <row r="8" spans="1:30" s="66" customFormat="1" ht="14.25" customHeight="1" x14ac:dyDescent="0.2">
      <c r="A8" s="80"/>
      <c r="B8" s="67" t="s">
        <v>0</v>
      </c>
      <c r="C8" s="65"/>
      <c r="D8" s="118">
        <v>76</v>
      </c>
      <c r="E8" s="192">
        <v>6</v>
      </c>
      <c r="F8" s="68">
        <v>6</v>
      </c>
      <c r="G8" s="304">
        <v>7.3170731707317067</v>
      </c>
      <c r="H8" s="58"/>
      <c r="I8" s="58"/>
      <c r="J8" s="58"/>
      <c r="K8" s="58"/>
      <c r="L8" s="58"/>
      <c r="M8" s="58"/>
      <c r="N8" s="58"/>
      <c r="O8" s="40"/>
      <c r="P8" s="58"/>
      <c r="Q8" s="58"/>
      <c r="R8" s="81"/>
      <c r="S8" s="92"/>
      <c r="T8" s="109"/>
      <c r="U8" s="59" t="str">
        <f t="shared" ref="U8:U32" si="0">B8</f>
        <v>Bracknell Forest</v>
      </c>
      <c r="V8" s="113" t="b">
        <f>IF(U8=$V$2,49.9)</f>
        <v>0</v>
      </c>
      <c r="X8" s="112"/>
      <c r="Y8" s="112"/>
      <c r="Z8" s="112"/>
      <c r="AA8" s="112"/>
      <c r="AB8" s="112"/>
      <c r="AC8" s="112"/>
      <c r="AD8" s="112"/>
    </row>
    <row r="9" spans="1:30" s="66" customFormat="1" ht="14.25" customHeight="1" x14ac:dyDescent="0.2">
      <c r="A9" s="80"/>
      <c r="B9" s="67" t="s">
        <v>22</v>
      </c>
      <c r="C9" s="65"/>
      <c r="D9" s="118">
        <v>244</v>
      </c>
      <c r="E9" s="192">
        <v>0</v>
      </c>
      <c r="F9" s="68">
        <v>0</v>
      </c>
      <c r="G9" s="155">
        <v>0</v>
      </c>
      <c r="H9" s="58"/>
      <c r="I9" s="58"/>
      <c r="J9" s="58"/>
      <c r="K9" s="58"/>
      <c r="L9" s="58"/>
      <c r="M9" s="58"/>
      <c r="N9" s="58"/>
      <c r="O9" s="40"/>
      <c r="P9" s="58"/>
      <c r="Q9" s="58"/>
      <c r="R9" s="81"/>
      <c r="S9" s="92"/>
      <c r="T9" s="109"/>
      <c r="U9" s="59" t="str">
        <f t="shared" si="0"/>
        <v>Brighton &amp; Hove</v>
      </c>
      <c r="V9" s="113" t="b">
        <f t="shared" ref="V9:V32" si="1">IF(U9=$V$2,49.9)</f>
        <v>0</v>
      </c>
      <c r="X9" s="112"/>
      <c r="Y9" s="112"/>
      <c r="Z9" s="112"/>
      <c r="AA9" s="112"/>
      <c r="AB9" s="112"/>
      <c r="AC9" s="112"/>
      <c r="AD9" s="112"/>
    </row>
    <row r="10" spans="1:30" s="66" customFormat="1" ht="14.25" customHeight="1" x14ac:dyDescent="0.2">
      <c r="A10" s="80"/>
      <c r="B10" s="67" t="s">
        <v>8</v>
      </c>
      <c r="C10" s="65"/>
      <c r="D10" s="118">
        <v>236</v>
      </c>
      <c r="E10" s="192">
        <v>42</v>
      </c>
      <c r="F10" s="68">
        <v>37</v>
      </c>
      <c r="G10" s="155">
        <v>15.107913669064748</v>
      </c>
      <c r="H10" s="58"/>
      <c r="I10" s="58"/>
      <c r="J10" s="58"/>
      <c r="K10" s="58"/>
      <c r="L10" s="58"/>
      <c r="M10" s="58"/>
      <c r="N10" s="58"/>
      <c r="O10" s="40"/>
      <c r="P10" s="58"/>
      <c r="Q10" s="58"/>
      <c r="R10" s="81"/>
      <c r="S10" s="92"/>
      <c r="T10" s="109"/>
      <c r="U10" s="59" t="str">
        <f t="shared" si="0"/>
        <v>Buckinghamshire</v>
      </c>
      <c r="V10" s="113" t="b">
        <f t="shared" si="1"/>
        <v>0</v>
      </c>
      <c r="X10" s="112"/>
      <c r="Y10" s="112"/>
      <c r="Z10" s="112"/>
      <c r="AA10" s="112"/>
      <c r="AB10" s="112"/>
      <c r="AC10" s="112"/>
      <c r="AD10" s="112"/>
    </row>
    <row r="11" spans="1:30" s="66" customFormat="1" ht="14.25" customHeight="1" x14ac:dyDescent="0.2">
      <c r="A11" s="80"/>
      <c r="B11" s="67" t="s">
        <v>4</v>
      </c>
      <c r="C11" s="65"/>
      <c r="D11" s="118">
        <v>348</v>
      </c>
      <c r="E11" s="192">
        <v>1</v>
      </c>
      <c r="F11" s="140">
        <v>1</v>
      </c>
      <c r="G11" s="155">
        <v>0.28653295128939826</v>
      </c>
      <c r="H11" s="58"/>
      <c r="I11" s="58"/>
      <c r="J11" s="58"/>
      <c r="K11" s="58"/>
      <c r="L11" s="58"/>
      <c r="M11" s="58"/>
      <c r="N11" s="58"/>
      <c r="O11" s="40"/>
      <c r="P11" s="58"/>
      <c r="Q11" s="58"/>
      <c r="R11" s="81"/>
      <c r="S11" s="92"/>
      <c r="T11" s="109"/>
      <c r="U11" s="59" t="str">
        <f t="shared" si="0"/>
        <v>East Sussex</v>
      </c>
      <c r="V11" s="113" t="b">
        <f t="shared" si="1"/>
        <v>0</v>
      </c>
      <c r="X11" s="112"/>
      <c r="Y11" s="112"/>
      <c r="Z11" s="112"/>
      <c r="AA11" s="112"/>
      <c r="AB11" s="112"/>
      <c r="AC11" s="112"/>
      <c r="AD11" s="112"/>
    </row>
    <row r="12" spans="1:30" s="66" customFormat="1" ht="14.25" customHeight="1" x14ac:dyDescent="0.2">
      <c r="A12" s="80"/>
      <c r="B12" s="67" t="s">
        <v>6</v>
      </c>
      <c r="C12" s="65"/>
      <c r="D12" s="118">
        <v>495</v>
      </c>
      <c r="E12" s="192">
        <v>107</v>
      </c>
      <c r="F12" s="68">
        <v>65</v>
      </c>
      <c r="G12" s="155">
        <v>17.774086378737543</v>
      </c>
      <c r="H12" s="58"/>
      <c r="I12" s="58"/>
      <c r="J12" s="58"/>
      <c r="K12" s="58"/>
      <c r="L12" s="58"/>
      <c r="M12" s="58"/>
      <c r="N12" s="58"/>
      <c r="O12" s="40"/>
      <c r="P12" s="58"/>
      <c r="Q12" s="58"/>
      <c r="R12" s="81"/>
      <c r="S12" s="92"/>
      <c r="T12" s="109"/>
      <c r="U12" s="59" t="str">
        <f t="shared" si="0"/>
        <v>Hampshire</v>
      </c>
      <c r="V12" s="113" t="b">
        <f t="shared" si="1"/>
        <v>0</v>
      </c>
      <c r="X12" s="112"/>
      <c r="Y12" s="112"/>
      <c r="Z12" s="112"/>
      <c r="AA12" s="112"/>
      <c r="AB12" s="112"/>
      <c r="AC12" s="112"/>
      <c r="AD12" s="112"/>
    </row>
    <row r="13" spans="1:30" s="66" customFormat="1" ht="14.25" customHeight="1" x14ac:dyDescent="0.2">
      <c r="A13" s="80"/>
      <c r="B13" s="67" t="s">
        <v>1</v>
      </c>
      <c r="C13" s="65"/>
      <c r="D13" s="118">
        <v>75</v>
      </c>
      <c r="E13" s="192">
        <v>7</v>
      </c>
      <c r="F13" s="68">
        <v>5</v>
      </c>
      <c r="G13" s="155">
        <v>8.536585365853659</v>
      </c>
      <c r="H13" s="58"/>
      <c r="I13" s="58"/>
      <c r="J13" s="58"/>
      <c r="K13" s="58"/>
      <c r="L13" s="58"/>
      <c r="M13" s="58"/>
      <c r="N13" s="58"/>
      <c r="O13" s="40"/>
      <c r="P13" s="58"/>
      <c r="Q13" s="58"/>
      <c r="R13" s="81"/>
      <c r="S13" s="92"/>
      <c r="T13" s="109"/>
      <c r="U13" s="59" t="str">
        <f t="shared" si="0"/>
        <v>Isle of Wight</v>
      </c>
      <c r="V13" s="113" t="b">
        <f t="shared" si="1"/>
        <v>0</v>
      </c>
      <c r="X13" s="112"/>
      <c r="Y13" s="112"/>
      <c r="Z13" s="112"/>
      <c r="AA13" s="112"/>
      <c r="AB13" s="112"/>
      <c r="AC13" s="112"/>
      <c r="AD13" s="112"/>
    </row>
    <row r="14" spans="1:30" s="66" customFormat="1" ht="14.25" customHeight="1" x14ac:dyDescent="0.2">
      <c r="A14" s="80"/>
      <c r="B14" s="67" t="s">
        <v>9</v>
      </c>
      <c r="C14" s="65"/>
      <c r="D14" s="118">
        <v>754</v>
      </c>
      <c r="E14" s="192">
        <v>91</v>
      </c>
      <c r="F14" s="68">
        <v>52</v>
      </c>
      <c r="G14" s="155">
        <v>10.76923076923077</v>
      </c>
      <c r="H14" s="58"/>
      <c r="I14" s="58"/>
      <c r="J14" s="58"/>
      <c r="K14" s="58"/>
      <c r="L14" s="58"/>
      <c r="M14" s="58"/>
      <c r="N14" s="58"/>
      <c r="O14" s="40"/>
      <c r="P14" s="58"/>
      <c r="Q14" s="58"/>
      <c r="R14" s="81"/>
      <c r="S14" s="92"/>
      <c r="T14" s="109"/>
      <c r="U14" s="59" t="str">
        <f t="shared" si="0"/>
        <v>Kent</v>
      </c>
      <c r="V14" s="113" t="b">
        <f t="shared" si="1"/>
        <v>0</v>
      </c>
      <c r="X14" s="112"/>
      <c r="Y14" s="112"/>
      <c r="Z14" s="112"/>
      <c r="AA14" s="112"/>
      <c r="AB14" s="112"/>
      <c r="AC14" s="112"/>
      <c r="AD14" s="112"/>
    </row>
    <row r="15" spans="1:30" s="66" customFormat="1" ht="14.25" customHeight="1" x14ac:dyDescent="0.2">
      <c r="A15" s="80"/>
      <c r="B15" s="67" t="s">
        <v>2</v>
      </c>
      <c r="C15" s="65"/>
      <c r="D15" s="118">
        <v>136</v>
      </c>
      <c r="E15" s="192">
        <v>80</v>
      </c>
      <c r="F15" s="68">
        <v>65</v>
      </c>
      <c r="G15" s="155">
        <v>37.037037037037038</v>
      </c>
      <c r="H15" s="58"/>
      <c r="I15" s="58"/>
      <c r="J15" s="58"/>
      <c r="K15" s="58"/>
      <c r="L15" s="58"/>
      <c r="M15" s="58"/>
      <c r="N15" s="58"/>
      <c r="O15" s="40"/>
      <c r="P15" s="58"/>
      <c r="Q15" s="58"/>
      <c r="R15" s="81"/>
      <c r="S15" s="92"/>
      <c r="T15" s="109"/>
      <c r="U15" s="59" t="str">
        <f t="shared" si="0"/>
        <v>Medway</v>
      </c>
      <c r="V15" s="113" t="b">
        <f t="shared" si="1"/>
        <v>0</v>
      </c>
      <c r="X15" s="112"/>
      <c r="Y15" s="112"/>
      <c r="Z15" s="112"/>
      <c r="AA15" s="112"/>
      <c r="AB15" s="112"/>
      <c r="AC15" s="112"/>
      <c r="AD15" s="112"/>
    </row>
    <row r="16" spans="1:30" s="66" customFormat="1" ht="14.25" customHeight="1" x14ac:dyDescent="0.2">
      <c r="A16" s="80"/>
      <c r="B16" s="67" t="s">
        <v>10</v>
      </c>
      <c r="C16" s="65"/>
      <c r="D16" s="118">
        <v>150</v>
      </c>
      <c r="E16" s="192">
        <v>19</v>
      </c>
      <c r="F16" s="68">
        <v>19</v>
      </c>
      <c r="G16" s="155">
        <v>11.242603550295858</v>
      </c>
      <c r="H16" s="58"/>
      <c r="I16" s="58"/>
      <c r="J16" s="58"/>
      <c r="K16" s="58"/>
      <c r="L16" s="58"/>
      <c r="M16" s="58"/>
      <c r="N16" s="58"/>
      <c r="O16" s="40"/>
      <c r="P16" s="58"/>
      <c r="Q16" s="58"/>
      <c r="R16" s="81"/>
      <c r="S16" s="92"/>
      <c r="T16" s="109"/>
      <c r="U16" s="59" t="str">
        <f t="shared" si="0"/>
        <v>Milton Keynes</v>
      </c>
      <c r="V16" s="113" t="b">
        <f t="shared" si="1"/>
        <v>0</v>
      </c>
      <c r="X16" s="112"/>
      <c r="Y16" s="112"/>
      <c r="Z16" s="112"/>
      <c r="AA16" s="112"/>
      <c r="AB16" s="112"/>
      <c r="AC16" s="112"/>
      <c r="AD16" s="112"/>
    </row>
    <row r="17" spans="1:30" s="66" customFormat="1" ht="14.25" customHeight="1" x14ac:dyDescent="0.2">
      <c r="A17" s="80"/>
      <c r="B17" s="67" t="s">
        <v>11</v>
      </c>
      <c r="C17" s="65"/>
      <c r="D17" s="118">
        <v>415</v>
      </c>
      <c r="E17" s="192">
        <v>31</v>
      </c>
      <c r="F17" s="68">
        <v>31</v>
      </c>
      <c r="G17" s="155">
        <v>6.9506726457399113</v>
      </c>
      <c r="H17" s="58"/>
      <c r="I17" s="58"/>
      <c r="J17" s="58"/>
      <c r="K17" s="58"/>
      <c r="L17" s="58"/>
      <c r="M17" s="58"/>
      <c r="N17" s="58"/>
      <c r="O17" s="40"/>
      <c r="P17" s="58"/>
      <c r="Q17" s="58"/>
      <c r="R17" s="81"/>
      <c r="S17" s="92"/>
      <c r="T17" s="109"/>
      <c r="U17" s="59" t="str">
        <f t="shared" si="0"/>
        <v>Oxfordshire</v>
      </c>
      <c r="V17" s="113" t="b">
        <f t="shared" si="1"/>
        <v>0</v>
      </c>
      <c r="X17" s="112"/>
      <c r="Y17" s="112"/>
      <c r="Z17" s="112"/>
      <c r="AA17" s="112"/>
      <c r="AB17" s="112"/>
      <c r="AC17" s="112"/>
      <c r="AD17" s="112"/>
    </row>
    <row r="18" spans="1:30" s="66" customFormat="1" ht="14.25" customHeight="1" x14ac:dyDescent="0.2">
      <c r="A18" s="80"/>
      <c r="B18" s="67" t="s">
        <v>12</v>
      </c>
      <c r="C18" s="65"/>
      <c r="D18" s="118">
        <v>187</v>
      </c>
      <c r="E18" s="192">
        <v>5</v>
      </c>
      <c r="F18" s="68">
        <v>5</v>
      </c>
      <c r="G18" s="155">
        <v>2.604166666666667</v>
      </c>
      <c r="H18" s="58"/>
      <c r="I18" s="58"/>
      <c r="J18" s="58"/>
      <c r="K18" s="58"/>
      <c r="L18" s="58"/>
      <c r="M18" s="58"/>
      <c r="N18" s="58"/>
      <c r="O18" s="40"/>
      <c r="P18" s="58"/>
      <c r="Q18" s="58"/>
      <c r="R18" s="81"/>
      <c r="S18" s="92"/>
      <c r="T18" s="109"/>
      <c r="U18" s="59" t="str">
        <f t="shared" si="0"/>
        <v>Portsmouth</v>
      </c>
      <c r="V18" s="113" t="b">
        <f t="shared" si="1"/>
        <v>0</v>
      </c>
      <c r="X18" s="112"/>
      <c r="Y18" s="112"/>
      <c r="Z18" s="112"/>
      <c r="AA18" s="112"/>
      <c r="AB18" s="112"/>
      <c r="AC18" s="112"/>
      <c r="AD18" s="112"/>
    </row>
    <row r="19" spans="1:30" s="66" customFormat="1" ht="14.25" customHeight="1" x14ac:dyDescent="0.2">
      <c r="A19" s="80"/>
      <c r="B19" s="67" t="s">
        <v>3</v>
      </c>
      <c r="C19" s="65"/>
      <c r="D19" s="118">
        <v>105</v>
      </c>
      <c r="E19" s="192">
        <v>51</v>
      </c>
      <c r="F19" s="68">
        <v>26</v>
      </c>
      <c r="G19" s="155">
        <v>32.692307692307693</v>
      </c>
      <c r="H19" s="58"/>
      <c r="I19" s="58"/>
      <c r="J19" s="58"/>
      <c r="K19" s="58"/>
      <c r="L19" s="58"/>
      <c r="M19" s="58"/>
      <c r="N19" s="58"/>
      <c r="O19" s="40"/>
      <c r="P19" s="58"/>
      <c r="Q19" s="58"/>
      <c r="R19" s="81"/>
      <c r="S19" s="92"/>
      <c r="T19" s="109"/>
      <c r="U19" s="59" t="str">
        <f t="shared" si="0"/>
        <v>Reading</v>
      </c>
      <c r="V19" s="113" t="b">
        <f t="shared" si="1"/>
        <v>0</v>
      </c>
      <c r="X19" s="112"/>
      <c r="Y19" s="112"/>
      <c r="Z19" s="112"/>
      <c r="AA19" s="112"/>
      <c r="AB19" s="112"/>
      <c r="AC19" s="112"/>
      <c r="AD19" s="112"/>
    </row>
    <row r="20" spans="1:30" s="66" customFormat="1" ht="14.25" customHeight="1" x14ac:dyDescent="0.2">
      <c r="A20" s="80"/>
      <c r="B20" s="67" t="s">
        <v>13</v>
      </c>
      <c r="C20" s="65"/>
      <c r="D20" s="118">
        <v>99</v>
      </c>
      <c r="E20" s="192">
        <v>49</v>
      </c>
      <c r="F20" s="68">
        <v>27</v>
      </c>
      <c r="G20" s="155">
        <v>33.108108108108105</v>
      </c>
      <c r="H20" s="58"/>
      <c r="I20" s="58"/>
      <c r="J20" s="58"/>
      <c r="K20" s="58"/>
      <c r="L20" s="58"/>
      <c r="M20" s="58"/>
      <c r="N20" s="58"/>
      <c r="O20" s="40"/>
      <c r="P20" s="58"/>
      <c r="Q20" s="58"/>
      <c r="R20" s="81"/>
      <c r="S20" s="92"/>
      <c r="T20" s="109"/>
      <c r="U20" s="59" t="str">
        <f t="shared" si="0"/>
        <v>Slough</v>
      </c>
      <c r="V20" s="113" t="b">
        <f t="shared" si="1"/>
        <v>0</v>
      </c>
      <c r="X20" s="112"/>
      <c r="Y20" s="112"/>
      <c r="Z20" s="112"/>
      <c r="AA20" s="112"/>
      <c r="AB20" s="112"/>
      <c r="AC20" s="112"/>
      <c r="AD20" s="112"/>
    </row>
    <row r="21" spans="1:30" s="66" customFormat="1" ht="14.25" customHeight="1" x14ac:dyDescent="0.2">
      <c r="A21" s="80"/>
      <c r="B21" s="67" t="s">
        <v>27</v>
      </c>
      <c r="C21" s="65"/>
      <c r="D21" s="118">
        <v>253</v>
      </c>
      <c r="E21" s="192">
        <v>62</v>
      </c>
      <c r="F21" s="68">
        <v>54</v>
      </c>
      <c r="G21" s="155">
        <v>19.682539682539684</v>
      </c>
      <c r="H21" s="58"/>
      <c r="I21" s="58"/>
      <c r="J21" s="58"/>
      <c r="K21" s="58"/>
      <c r="L21" s="58"/>
      <c r="M21" s="58"/>
      <c r="N21" s="58"/>
      <c r="O21" s="40"/>
      <c r="P21" s="58"/>
      <c r="Q21" s="58"/>
      <c r="R21" s="81"/>
      <c r="S21" s="92"/>
      <c r="T21" s="109"/>
      <c r="U21" s="59" t="str">
        <f t="shared" si="0"/>
        <v>Somerset</v>
      </c>
      <c r="V21" s="113" t="b">
        <f t="shared" si="1"/>
        <v>0</v>
      </c>
      <c r="X21" s="112"/>
      <c r="Y21" s="112"/>
      <c r="Z21" s="112"/>
      <c r="AA21" s="112"/>
      <c r="AB21" s="112"/>
      <c r="AC21" s="112"/>
      <c r="AD21" s="112"/>
    </row>
    <row r="22" spans="1:30" s="66" customFormat="1" ht="14.25" customHeight="1" x14ac:dyDescent="0.2">
      <c r="A22" s="80"/>
      <c r="B22" s="67" t="s">
        <v>14</v>
      </c>
      <c r="C22" s="65"/>
      <c r="D22" s="118">
        <v>198</v>
      </c>
      <c r="E22" s="192">
        <v>29</v>
      </c>
      <c r="F22" s="68">
        <v>29</v>
      </c>
      <c r="G22" s="155">
        <v>12.77533039647577</v>
      </c>
      <c r="H22" s="58"/>
      <c r="I22" s="58"/>
      <c r="J22" s="58"/>
      <c r="K22" s="58"/>
      <c r="L22" s="58"/>
      <c r="M22" s="58"/>
      <c r="N22" s="58"/>
      <c r="O22" s="40"/>
      <c r="P22" s="58"/>
      <c r="Q22" s="58"/>
      <c r="R22" s="81"/>
      <c r="S22" s="92"/>
      <c r="T22" s="109"/>
      <c r="U22" s="59" t="str">
        <f t="shared" si="0"/>
        <v>Southampton</v>
      </c>
      <c r="V22" s="113" t="b">
        <f t="shared" si="1"/>
        <v>0</v>
      </c>
      <c r="X22" s="112"/>
      <c r="Y22" s="112"/>
      <c r="Z22" s="112"/>
      <c r="AA22" s="112"/>
      <c r="AB22" s="112"/>
      <c r="AC22" s="112"/>
      <c r="AD22" s="112"/>
    </row>
    <row r="23" spans="1:30" s="66" customFormat="1" ht="14.25" customHeight="1" x14ac:dyDescent="0.2">
      <c r="A23" s="80"/>
      <c r="B23" s="67" t="s">
        <v>7</v>
      </c>
      <c r="C23" s="65"/>
      <c r="D23" s="118">
        <v>533</v>
      </c>
      <c r="E23" s="192">
        <v>134</v>
      </c>
      <c r="F23" s="68">
        <v>132</v>
      </c>
      <c r="G23" s="155">
        <v>20.089955022488756</v>
      </c>
      <c r="H23" s="58"/>
      <c r="I23" s="58"/>
      <c r="J23" s="58"/>
      <c r="K23" s="58"/>
      <c r="L23" s="58"/>
      <c r="M23" s="58"/>
      <c r="N23" s="58"/>
      <c r="O23" s="40"/>
      <c r="P23" s="58"/>
      <c r="Q23" s="58"/>
      <c r="R23" s="81"/>
      <c r="S23" s="92"/>
      <c r="T23" s="109"/>
      <c r="U23" s="59" t="str">
        <f t="shared" si="0"/>
        <v>Surrey</v>
      </c>
      <c r="V23" s="113" t="b">
        <f t="shared" si="1"/>
        <v>0</v>
      </c>
      <c r="X23" s="112"/>
      <c r="Y23" s="112"/>
      <c r="Z23" s="112"/>
      <c r="AA23" s="112"/>
      <c r="AB23" s="112"/>
      <c r="AC23" s="112"/>
      <c r="AD23" s="112"/>
    </row>
    <row r="24" spans="1:30" s="66" customFormat="1" ht="14.25" customHeight="1" x14ac:dyDescent="0.2">
      <c r="A24" s="169"/>
      <c r="B24" s="67" t="s">
        <v>41</v>
      </c>
      <c r="C24" s="65"/>
      <c r="D24" s="118">
        <v>95</v>
      </c>
      <c r="E24" s="192">
        <v>86</v>
      </c>
      <c r="F24" s="68">
        <v>86</v>
      </c>
      <c r="G24" s="155">
        <v>47.513812154696133</v>
      </c>
      <c r="H24" s="58"/>
      <c r="I24" s="58"/>
      <c r="J24" s="58"/>
      <c r="K24" s="58"/>
      <c r="L24" s="58"/>
      <c r="M24" s="58"/>
      <c r="N24" s="58"/>
      <c r="O24" s="40"/>
      <c r="P24" s="58"/>
      <c r="Q24" s="58"/>
      <c r="R24" s="81"/>
      <c r="S24" s="92"/>
      <c r="T24" s="109"/>
      <c r="U24" s="59" t="str">
        <f t="shared" si="0"/>
        <v>Swindon</v>
      </c>
      <c r="V24" s="113" t="b">
        <f t="shared" si="1"/>
        <v>0</v>
      </c>
      <c r="X24" s="112"/>
      <c r="Y24" s="112"/>
      <c r="Z24" s="112"/>
      <c r="AA24" s="112"/>
      <c r="AB24" s="112"/>
      <c r="AC24" s="112"/>
      <c r="AD24" s="112"/>
    </row>
    <row r="25" spans="1:30" s="66" customFormat="1" ht="14.25" customHeight="1" x14ac:dyDescent="0.2">
      <c r="A25" s="169"/>
      <c r="B25" s="67" t="s">
        <v>76</v>
      </c>
      <c r="C25" s="65"/>
      <c r="D25" s="118">
        <v>79</v>
      </c>
      <c r="E25" s="192">
        <v>35</v>
      </c>
      <c r="F25" s="68">
        <v>25</v>
      </c>
      <c r="G25" s="155">
        <v>30.701754385964914</v>
      </c>
      <c r="H25" s="58"/>
      <c r="I25" s="58"/>
      <c r="J25" s="58"/>
      <c r="K25" s="58"/>
      <c r="L25" s="58"/>
      <c r="M25" s="58"/>
      <c r="N25" s="58"/>
      <c r="O25" s="40"/>
      <c r="P25" s="58"/>
      <c r="Q25" s="58"/>
      <c r="R25" s="81"/>
      <c r="S25" s="92"/>
      <c r="T25" s="109"/>
      <c r="U25" s="59" t="str">
        <f t="shared" si="0"/>
        <v>Torbay</v>
      </c>
      <c r="V25" s="113" t="b">
        <f t="shared" si="1"/>
        <v>0</v>
      </c>
      <c r="X25" s="112"/>
      <c r="Y25" s="112"/>
      <c r="Z25" s="112"/>
      <c r="AA25" s="112"/>
      <c r="AB25" s="112"/>
      <c r="AC25" s="112"/>
      <c r="AD25" s="112"/>
    </row>
    <row r="26" spans="1:30" s="66" customFormat="1" ht="14.25" customHeight="1" x14ac:dyDescent="0.2">
      <c r="A26" s="80"/>
      <c r="B26" s="67" t="s">
        <v>15</v>
      </c>
      <c r="C26" s="65"/>
      <c r="D26" s="118">
        <v>85</v>
      </c>
      <c r="E26" s="192">
        <v>13</v>
      </c>
      <c r="F26" s="140">
        <v>13</v>
      </c>
      <c r="G26" s="155">
        <v>13.26530612244898</v>
      </c>
      <c r="H26" s="58"/>
      <c r="I26" s="58"/>
      <c r="J26" s="58"/>
      <c r="K26" s="58"/>
      <c r="L26" s="58"/>
      <c r="M26" s="58"/>
      <c r="N26" s="58"/>
      <c r="O26" s="40"/>
      <c r="P26" s="58"/>
      <c r="Q26" s="58"/>
      <c r="R26" s="81"/>
      <c r="S26" s="92"/>
      <c r="T26" s="109"/>
      <c r="U26" s="59" t="str">
        <f t="shared" si="0"/>
        <v>West Berkshire</v>
      </c>
      <c r="V26" s="113" t="b">
        <f t="shared" si="1"/>
        <v>0</v>
      </c>
      <c r="X26" s="112"/>
      <c r="Y26" s="112"/>
      <c r="Z26" s="112"/>
      <c r="AA26" s="112"/>
      <c r="AB26" s="112"/>
      <c r="AC26" s="112"/>
      <c r="AD26" s="112"/>
    </row>
    <row r="27" spans="1:30" s="66" customFormat="1" ht="14.25" customHeight="1" x14ac:dyDescent="0.2">
      <c r="A27" s="80"/>
      <c r="B27" s="67" t="s">
        <v>5</v>
      </c>
      <c r="C27" s="65"/>
      <c r="D27" s="118">
        <v>470</v>
      </c>
      <c r="E27" s="192">
        <v>58</v>
      </c>
      <c r="F27" s="140">
        <v>45</v>
      </c>
      <c r="G27" s="155">
        <v>10.984848484848484</v>
      </c>
      <c r="H27" s="58"/>
      <c r="I27" s="58"/>
      <c r="J27" s="58"/>
      <c r="K27" s="58"/>
      <c r="L27" s="58"/>
      <c r="M27" s="58"/>
      <c r="N27" s="58"/>
      <c r="O27" s="40"/>
      <c r="P27" s="58"/>
      <c r="Q27" s="58"/>
      <c r="R27" s="81"/>
      <c r="S27" s="92"/>
      <c r="T27" s="109"/>
      <c r="U27" s="59" t="str">
        <f t="shared" si="0"/>
        <v>West Sussex</v>
      </c>
      <c r="V27" s="113" t="b">
        <f t="shared" si="1"/>
        <v>0</v>
      </c>
      <c r="X27" s="112"/>
      <c r="Y27" s="112"/>
      <c r="Z27" s="112"/>
      <c r="AA27" s="112"/>
      <c r="AB27" s="112"/>
      <c r="AC27" s="112"/>
      <c r="AD27" s="112"/>
    </row>
    <row r="28" spans="1:30" s="66" customFormat="1" ht="14.25" customHeight="1" x14ac:dyDescent="0.2">
      <c r="A28" s="80"/>
      <c r="B28" s="67" t="s">
        <v>21</v>
      </c>
      <c r="C28" s="65"/>
      <c r="D28" s="318">
        <v>42</v>
      </c>
      <c r="E28" s="193">
        <v>19</v>
      </c>
      <c r="F28" s="68">
        <v>19</v>
      </c>
      <c r="G28" s="155">
        <v>31.147540983606557</v>
      </c>
      <c r="H28" s="58"/>
      <c r="I28" s="58"/>
      <c r="J28" s="58"/>
      <c r="K28" s="58"/>
      <c r="L28" s="58"/>
      <c r="M28" s="58"/>
      <c r="N28" s="58"/>
      <c r="O28" s="40"/>
      <c r="P28" s="58"/>
      <c r="Q28" s="58"/>
      <c r="R28" s="81"/>
      <c r="S28" s="92"/>
      <c r="T28" s="109"/>
      <c r="U28" s="59" t="str">
        <f t="shared" si="0"/>
        <v>Windsor &amp; Maidenhead</v>
      </c>
      <c r="V28" s="113" t="b">
        <f t="shared" si="1"/>
        <v>0</v>
      </c>
      <c r="X28" s="112"/>
      <c r="Y28" s="112"/>
      <c r="Z28" s="112"/>
      <c r="AA28" s="112"/>
      <c r="AB28" s="112"/>
      <c r="AC28" s="112"/>
      <c r="AD28" s="112"/>
    </row>
    <row r="29" spans="1:30" s="66" customFormat="1" ht="14.25" customHeight="1" x14ac:dyDescent="0.2">
      <c r="A29" s="80"/>
      <c r="B29" s="67" t="s">
        <v>16</v>
      </c>
      <c r="C29" s="65"/>
      <c r="D29" s="318">
        <v>57</v>
      </c>
      <c r="E29" s="193">
        <v>25</v>
      </c>
      <c r="F29" s="68">
        <v>18</v>
      </c>
      <c r="G29" s="155">
        <v>30.487804878048781</v>
      </c>
      <c r="H29" s="58"/>
      <c r="I29" s="58"/>
      <c r="J29" s="58"/>
      <c r="K29" s="58"/>
      <c r="L29" s="58"/>
      <c r="M29" s="58"/>
      <c r="N29" s="58"/>
      <c r="O29" s="40"/>
      <c r="P29" s="58"/>
      <c r="Q29" s="58"/>
      <c r="R29" s="81"/>
      <c r="S29" s="92"/>
      <c r="T29" s="109"/>
      <c r="U29" s="59" t="str">
        <f t="shared" si="0"/>
        <v>Wokingham</v>
      </c>
      <c r="V29" s="113" t="b">
        <f t="shared" si="1"/>
        <v>0</v>
      </c>
      <c r="X29" s="112"/>
      <c r="Y29" s="112"/>
      <c r="Z29" s="112"/>
      <c r="AA29" s="112"/>
      <c r="AB29" s="112"/>
      <c r="AC29" s="112"/>
      <c r="AD29" s="112"/>
    </row>
    <row r="30" spans="1:30" s="66" customFormat="1" ht="14.25" customHeight="1" x14ac:dyDescent="0.2">
      <c r="A30" s="80"/>
      <c r="B30" s="86" t="s">
        <v>23</v>
      </c>
      <c r="C30" s="65"/>
      <c r="D30" s="147">
        <v>4705</v>
      </c>
      <c r="E30" s="194">
        <v>767</v>
      </c>
      <c r="F30" s="88">
        <v>595</v>
      </c>
      <c r="G30" s="186">
        <v>14.016812865497075</v>
      </c>
      <c r="H30" s="58"/>
      <c r="I30" s="58"/>
      <c r="J30" s="58"/>
      <c r="K30" s="58"/>
      <c r="L30" s="58"/>
      <c r="M30" s="58"/>
      <c r="N30" s="58"/>
      <c r="O30" s="40"/>
      <c r="P30" s="58"/>
      <c r="Q30" s="58"/>
      <c r="R30" s="81"/>
      <c r="S30" s="92"/>
      <c r="T30" s="109"/>
      <c r="U30" s="59" t="str">
        <f t="shared" si="0"/>
        <v>South East</v>
      </c>
      <c r="V30" s="113" t="b">
        <f t="shared" si="1"/>
        <v>0</v>
      </c>
      <c r="X30" s="112"/>
      <c r="Y30" s="112"/>
      <c r="Z30" s="112"/>
      <c r="AA30" s="112"/>
      <c r="AB30" s="112"/>
      <c r="AC30" s="112"/>
      <c r="AD30" s="112"/>
    </row>
    <row r="31" spans="1:30" s="66" customFormat="1" ht="14.25" customHeight="1" x14ac:dyDescent="0.2">
      <c r="A31" s="169"/>
      <c r="B31" s="179" t="s">
        <v>43</v>
      </c>
      <c r="C31" s="65"/>
      <c r="D31" s="182">
        <v>2853</v>
      </c>
      <c r="E31" s="195">
        <v>557</v>
      </c>
      <c r="F31" s="184">
        <v>452</v>
      </c>
      <c r="G31" s="187">
        <v>16.334310850439881</v>
      </c>
      <c r="H31" s="58"/>
      <c r="I31" s="58"/>
      <c r="J31" s="58"/>
      <c r="K31" s="58"/>
      <c r="L31" s="58"/>
      <c r="M31" s="58"/>
      <c r="N31" s="58"/>
      <c r="O31" s="40"/>
      <c r="P31" s="58"/>
      <c r="Q31" s="58"/>
      <c r="R31" s="81"/>
      <c r="S31" s="92"/>
      <c r="T31" s="109"/>
      <c r="U31" s="59" t="str">
        <f t="shared" si="0"/>
        <v>South West</v>
      </c>
      <c r="V31" s="113" t="b">
        <f t="shared" si="1"/>
        <v>0</v>
      </c>
      <c r="X31" s="112"/>
      <c r="Y31" s="112"/>
      <c r="Z31" s="112"/>
      <c r="AA31" s="112"/>
      <c r="AB31" s="112"/>
      <c r="AC31" s="112"/>
      <c r="AD31" s="112"/>
    </row>
    <row r="32" spans="1:30" s="63" customFormat="1" ht="14.25" customHeight="1" x14ac:dyDescent="0.2">
      <c r="A32" s="77"/>
      <c r="B32" s="143" t="s">
        <v>38</v>
      </c>
      <c r="C32" s="56"/>
      <c r="D32" s="145">
        <v>31722</v>
      </c>
      <c r="E32" s="196">
        <v>5530</v>
      </c>
      <c r="F32" s="145">
        <v>4326</v>
      </c>
      <c r="G32" s="188">
        <v>14.844840545474069</v>
      </c>
      <c r="H32" s="56"/>
      <c r="I32" s="56"/>
      <c r="J32" s="56"/>
      <c r="K32" s="56"/>
      <c r="L32" s="56"/>
      <c r="M32" s="56"/>
      <c r="N32" s="56"/>
      <c r="O32" s="40"/>
      <c r="P32" s="58"/>
      <c r="Q32" s="58"/>
      <c r="R32" s="76"/>
      <c r="S32" s="90"/>
      <c r="T32" s="103"/>
      <c r="U32" s="59" t="str">
        <f t="shared" si="0"/>
        <v>England</v>
      </c>
      <c r="V32" s="113" t="b">
        <f t="shared" si="1"/>
        <v>0</v>
      </c>
      <c r="X32" s="112"/>
      <c r="Y32" s="112"/>
      <c r="Z32" s="112"/>
      <c r="AA32" s="112"/>
      <c r="AB32" s="112"/>
      <c r="AC32" s="112"/>
      <c r="AD32" s="112"/>
    </row>
    <row r="33" spans="1:30" s="63" customFormat="1" ht="1.5" customHeight="1" x14ac:dyDescent="0.2">
      <c r="A33" s="77"/>
      <c r="B33" s="142"/>
      <c r="C33" s="100"/>
      <c r="D33" s="100"/>
      <c r="E33" s="100"/>
      <c r="F33" s="100"/>
      <c r="G33" s="100"/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76"/>
      <c r="S33" s="90"/>
      <c r="T33" s="103"/>
      <c r="X33" s="112"/>
      <c r="Y33" s="112"/>
      <c r="Z33" s="112"/>
      <c r="AA33" s="112"/>
      <c r="AB33" s="112"/>
      <c r="AC33" s="112"/>
      <c r="AD33" s="112"/>
    </row>
    <row r="34" spans="1:30" s="63" customFormat="1" ht="7.5" customHeight="1" x14ac:dyDescent="0.2">
      <c r="A34" s="77"/>
      <c r="B34" s="43"/>
      <c r="C34" s="43"/>
      <c r="D34" s="42"/>
      <c r="E34" s="42"/>
      <c r="F34" s="42"/>
      <c r="G34" s="42"/>
      <c r="H34" s="42"/>
      <c r="I34" s="44"/>
      <c r="J34" s="44"/>
      <c r="K34" s="44"/>
      <c r="L34" s="44"/>
      <c r="M34" s="44"/>
      <c r="N34" s="44"/>
      <c r="O34" s="44"/>
      <c r="P34" s="44"/>
      <c r="Q34" s="45"/>
      <c r="R34" s="76"/>
      <c r="S34" s="90"/>
      <c r="T34" s="103"/>
      <c r="X34" s="112"/>
      <c r="Y34" s="112"/>
      <c r="Z34" s="112"/>
      <c r="AA34" s="112"/>
      <c r="AB34" s="112"/>
      <c r="AC34" s="112"/>
      <c r="AD34" s="112"/>
    </row>
    <row r="35" spans="1:30" s="63" customFormat="1" ht="15" customHeight="1" x14ac:dyDescent="0.2">
      <c r="A35" s="356"/>
      <c r="B35" s="357"/>
      <c r="C35" s="357"/>
      <c r="D35" s="357"/>
      <c r="E35" s="357"/>
      <c r="F35" s="357"/>
      <c r="G35" s="357"/>
      <c r="H35" s="357"/>
      <c r="I35" s="357"/>
      <c r="J35" s="357"/>
      <c r="K35" s="357"/>
      <c r="L35" s="357"/>
      <c r="M35" s="357"/>
      <c r="N35" s="357"/>
      <c r="O35" s="357"/>
      <c r="P35" s="357"/>
      <c r="Q35" s="357"/>
      <c r="R35" s="358"/>
      <c r="S35" s="90"/>
      <c r="T35" s="103"/>
      <c r="X35" s="112"/>
      <c r="Y35" s="112"/>
      <c r="Z35" s="112"/>
      <c r="AA35" s="112"/>
      <c r="AB35" s="112"/>
      <c r="AC35" s="112"/>
      <c r="AD35" s="112"/>
    </row>
    <row r="36" spans="1:30" s="63" customFormat="1" ht="11.25" customHeight="1" x14ac:dyDescent="0.2">
      <c r="A36" s="359"/>
      <c r="B36" s="360"/>
      <c r="C36" s="360"/>
      <c r="D36" s="366"/>
      <c r="E36" s="360"/>
      <c r="F36" s="360"/>
      <c r="G36" s="360"/>
      <c r="H36" s="360"/>
      <c r="I36" s="360"/>
      <c r="J36" s="360"/>
      <c r="K36" s="360"/>
      <c r="L36" s="360"/>
      <c r="M36" s="360"/>
      <c r="N36" s="360"/>
      <c r="O36" s="360"/>
      <c r="P36" s="360"/>
      <c r="Q36" s="360"/>
      <c r="R36" s="361"/>
      <c r="S36" s="90"/>
      <c r="T36" s="103"/>
      <c r="V36" s="108"/>
      <c r="X36" s="112"/>
      <c r="Y36" s="112"/>
      <c r="Z36" s="112"/>
      <c r="AA36" s="112"/>
      <c r="AB36" s="112"/>
      <c r="AC36" s="112"/>
      <c r="AD36" s="112"/>
    </row>
    <row r="37" spans="1:30" s="63" customFormat="1" ht="13.5" customHeight="1" x14ac:dyDescent="0.2">
      <c r="A37" s="72"/>
      <c r="B37" s="73"/>
      <c r="C37" s="73"/>
      <c r="D37" s="73"/>
      <c r="E37" s="73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4"/>
      <c r="S37" s="90"/>
      <c r="T37" s="153"/>
      <c r="U37" s="110"/>
      <c r="V37" s="110"/>
      <c r="W37" s="110"/>
      <c r="X37" s="112"/>
      <c r="Y37" s="112"/>
      <c r="Z37" s="112"/>
      <c r="AA37" s="112"/>
      <c r="AB37" s="112"/>
      <c r="AC37" s="112"/>
      <c r="AD37" s="112"/>
    </row>
    <row r="38" spans="1:30" s="63" customFormat="1" ht="15" customHeight="1" x14ac:dyDescent="0.25">
      <c r="A38" s="75"/>
      <c r="B38" s="141" t="s">
        <v>469</v>
      </c>
      <c r="C38" s="58"/>
      <c r="D38" s="58"/>
      <c r="E38" s="58"/>
      <c r="F38" s="58"/>
      <c r="G38" s="5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76"/>
      <c r="S38" s="90"/>
      <c r="T38" s="103"/>
      <c r="U38" s="110"/>
      <c r="V38" s="110"/>
      <c r="W38" s="110"/>
      <c r="X38" s="112"/>
      <c r="Y38" s="112"/>
    </row>
    <row r="39" spans="1:30" s="63" customFormat="1" ht="18" customHeight="1" x14ac:dyDescent="0.2">
      <c r="A39" s="77"/>
      <c r="B39" s="166"/>
      <c r="C39" s="58"/>
      <c r="D39" s="58"/>
      <c r="E39" s="58"/>
      <c r="F39" s="58"/>
      <c r="G39" s="5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76"/>
      <c r="S39" s="90"/>
      <c r="T39" s="103"/>
      <c r="U39" s="110"/>
      <c r="V39" s="110"/>
      <c r="W39" s="110"/>
      <c r="X39" s="112"/>
      <c r="Y39" s="112"/>
    </row>
    <row r="40" spans="1:30" s="63" customFormat="1" ht="37.5" customHeight="1" x14ac:dyDescent="0.2">
      <c r="A40" s="77"/>
      <c r="B40" s="65"/>
      <c r="C40" s="65"/>
      <c r="D40" s="167" t="s">
        <v>79</v>
      </c>
      <c r="E40" s="163" t="s">
        <v>86</v>
      </c>
      <c r="F40" s="137" t="s">
        <v>468</v>
      </c>
      <c r="G40" s="185" t="s">
        <v>28</v>
      </c>
      <c r="H40" s="165" t="s">
        <v>453</v>
      </c>
      <c r="I40" s="38"/>
      <c r="J40" s="38"/>
      <c r="K40" s="38"/>
      <c r="L40" s="38"/>
      <c r="M40" s="38"/>
      <c r="N40" s="38"/>
      <c r="O40" s="38"/>
      <c r="P40" s="38"/>
      <c r="Q40" s="38"/>
      <c r="R40" s="76"/>
      <c r="S40" s="90"/>
      <c r="T40" s="103"/>
      <c r="U40" s="110"/>
      <c r="V40" s="110"/>
      <c r="W40" s="110"/>
      <c r="X40" s="112"/>
      <c r="Y40" s="112"/>
    </row>
    <row r="41" spans="1:30" s="61" customFormat="1" ht="16.5" customHeight="1" x14ac:dyDescent="0.2">
      <c r="A41" s="78"/>
      <c r="B41" s="67" t="s">
        <v>0</v>
      </c>
      <c r="C41" s="65"/>
      <c r="D41" s="119">
        <v>5.5555555555555554</v>
      </c>
      <c r="E41" s="119">
        <v>9.0909090909090917</v>
      </c>
      <c r="F41" s="304">
        <v>7.3170731707317067</v>
      </c>
      <c r="G41" s="311"/>
      <c r="H41" s="312">
        <v>0.31707317073170727</v>
      </c>
      <c r="I41" s="38"/>
      <c r="J41" s="38"/>
      <c r="K41" s="38"/>
      <c r="L41" s="38"/>
      <c r="M41" s="38"/>
      <c r="N41" s="38"/>
      <c r="O41" s="38"/>
      <c r="P41" s="38"/>
      <c r="Q41" s="38"/>
      <c r="R41" s="79"/>
      <c r="S41" s="91"/>
      <c r="T41" s="106"/>
      <c r="U41" s="48" t="str">
        <f>B41</f>
        <v>Bracknell Forest</v>
      </c>
      <c r="V41" s="49" t="b">
        <f t="shared" ref="V41:V63" si="2">IF(U41=$V$2,H41)</f>
        <v>0</v>
      </c>
      <c r="W41" s="110"/>
      <c r="X41" s="112"/>
      <c r="Y41" s="112"/>
      <c r="Z41" s="63"/>
      <c r="AA41" s="63"/>
      <c r="AB41" s="63"/>
      <c r="AC41" s="63"/>
      <c r="AD41" s="63"/>
    </row>
    <row r="42" spans="1:30" ht="16.5" customHeight="1" x14ac:dyDescent="0.2">
      <c r="A42" s="77"/>
      <c r="B42" s="67" t="s">
        <v>22</v>
      </c>
      <c r="C42" s="65"/>
      <c r="D42" s="119">
        <v>10.266159695817491</v>
      </c>
      <c r="E42" s="119">
        <v>1.2396694214876034</v>
      </c>
      <c r="F42" s="304">
        <v>0</v>
      </c>
      <c r="G42" s="311"/>
      <c r="H42" s="157">
        <v>-1</v>
      </c>
      <c r="I42" s="38"/>
      <c r="J42" s="41"/>
      <c r="K42" s="41"/>
      <c r="L42" s="41"/>
      <c r="M42" s="38"/>
      <c r="N42" s="38"/>
      <c r="O42" s="38"/>
      <c r="P42" s="38"/>
      <c r="Q42" s="38"/>
      <c r="R42" s="76"/>
      <c r="S42" s="90"/>
      <c r="T42" s="103"/>
      <c r="U42" s="48" t="str">
        <f t="shared" ref="U42:U63" si="3">B42</f>
        <v>Brighton &amp; Hove</v>
      </c>
      <c r="V42" s="49" t="b">
        <f t="shared" si="2"/>
        <v>0</v>
      </c>
      <c r="W42" s="110"/>
      <c r="X42" s="112"/>
      <c r="Y42" s="112"/>
    </row>
    <row r="43" spans="1:30" ht="16.5" customHeight="1" x14ac:dyDescent="0.2">
      <c r="A43" s="77"/>
      <c r="B43" s="67" t="s">
        <v>8</v>
      </c>
      <c r="C43" s="65"/>
      <c r="D43" s="119">
        <v>26.973684210526315</v>
      </c>
      <c r="E43" s="119">
        <v>22.330097087378643</v>
      </c>
      <c r="F43" s="304">
        <v>15.107913669064748</v>
      </c>
      <c r="G43" s="311"/>
      <c r="H43" s="157">
        <v>-0.43990173714686787</v>
      </c>
      <c r="I43" s="38"/>
      <c r="J43" s="41"/>
      <c r="K43" s="41"/>
      <c r="L43" s="41"/>
      <c r="M43" s="38"/>
      <c r="N43" s="38"/>
      <c r="O43" s="38"/>
      <c r="P43" s="38"/>
      <c r="Q43" s="38"/>
      <c r="R43" s="76"/>
      <c r="S43" s="90"/>
      <c r="T43" s="103"/>
      <c r="U43" s="48" t="str">
        <f t="shared" si="3"/>
        <v>Buckinghamshire</v>
      </c>
      <c r="V43" s="49" t="b">
        <f t="shared" si="2"/>
        <v>0</v>
      </c>
      <c r="W43" s="110"/>
      <c r="X43" s="112"/>
      <c r="Y43" s="112"/>
      <c r="Z43" s="114"/>
    </row>
    <row r="44" spans="1:30" ht="16.5" customHeight="1" x14ac:dyDescent="0.2">
      <c r="A44" s="77"/>
      <c r="B44" s="67" t="s">
        <v>4</v>
      </c>
      <c r="C44" s="65"/>
      <c r="D44" s="119">
        <v>0</v>
      </c>
      <c r="E44" s="156" t="e">
        <v>#VALUE!</v>
      </c>
      <c r="F44" s="304">
        <v>0.28653295128939826</v>
      </c>
      <c r="G44" s="311"/>
      <c r="H44" s="157" t="e">
        <v>#DIV/0!</v>
      </c>
      <c r="I44" s="38"/>
      <c r="J44" s="41"/>
      <c r="K44" s="41"/>
      <c r="L44" s="41"/>
      <c r="M44" s="38"/>
      <c r="N44" s="38"/>
      <c r="O44" s="38"/>
      <c r="P44" s="38"/>
      <c r="Q44" s="38"/>
      <c r="R44" s="76"/>
      <c r="S44" s="90"/>
      <c r="T44" s="103"/>
      <c r="U44" s="48" t="str">
        <f t="shared" si="3"/>
        <v>East Sussex</v>
      </c>
      <c r="V44" s="49" t="b">
        <f t="shared" si="2"/>
        <v>0</v>
      </c>
      <c r="W44" s="110"/>
      <c r="X44" s="112"/>
      <c r="Y44" s="112"/>
      <c r="Z44" s="104"/>
    </row>
    <row r="45" spans="1:30" ht="16.5" customHeight="1" x14ac:dyDescent="0.2">
      <c r="A45" s="77"/>
      <c r="B45" s="67" t="s">
        <v>6</v>
      </c>
      <c r="C45" s="65"/>
      <c r="D45" s="119">
        <v>14.149139579349903</v>
      </c>
      <c r="E45" s="119">
        <v>14.168377823408623</v>
      </c>
      <c r="F45" s="304">
        <v>17.774086378737543</v>
      </c>
      <c r="G45" s="311"/>
      <c r="H45" s="157">
        <v>0.25619556433509943</v>
      </c>
      <c r="I45" s="38"/>
      <c r="J45" s="41"/>
      <c r="K45" s="41"/>
      <c r="L45" s="41"/>
      <c r="M45" s="38"/>
      <c r="N45" s="38"/>
      <c r="O45" s="38"/>
      <c r="P45" s="38"/>
      <c r="Q45" s="38"/>
      <c r="R45" s="76"/>
      <c r="S45" s="90"/>
      <c r="T45" s="103"/>
      <c r="U45" s="48" t="str">
        <f t="shared" si="3"/>
        <v>Hampshire</v>
      </c>
      <c r="V45" s="49" t="b">
        <f t="shared" si="2"/>
        <v>0</v>
      </c>
      <c r="W45" s="110"/>
      <c r="X45" s="112"/>
      <c r="Y45" s="112"/>
    </row>
    <row r="46" spans="1:30" ht="16.5" customHeight="1" x14ac:dyDescent="0.2">
      <c r="A46" s="77"/>
      <c r="B46" s="67" t="s">
        <v>1</v>
      </c>
      <c r="C46" s="65"/>
      <c r="D46" s="119">
        <v>6.024096385542169</v>
      </c>
      <c r="E46" s="119">
        <v>8.4337349397590362</v>
      </c>
      <c r="F46" s="304">
        <v>8.536585365853659</v>
      </c>
      <c r="G46" s="311"/>
      <c r="H46" s="157">
        <v>0.4170731707317073</v>
      </c>
      <c r="I46" s="38"/>
      <c r="J46" s="41"/>
      <c r="K46" s="41"/>
      <c r="L46" s="41"/>
      <c r="M46" s="38"/>
      <c r="N46" s="38"/>
      <c r="O46" s="38"/>
      <c r="P46" s="38"/>
      <c r="Q46" s="38"/>
      <c r="R46" s="76"/>
      <c r="S46" s="90"/>
      <c r="T46" s="103"/>
      <c r="U46" s="48" t="str">
        <f t="shared" si="3"/>
        <v>Isle of Wight</v>
      </c>
      <c r="V46" s="49" t="b">
        <f t="shared" si="2"/>
        <v>0</v>
      </c>
      <c r="W46" s="110"/>
      <c r="X46" s="112"/>
      <c r="Y46" s="112"/>
    </row>
    <row r="47" spans="1:30" ht="16.5" customHeight="1" x14ac:dyDescent="0.2">
      <c r="A47" s="77"/>
      <c r="B47" s="67" t="s">
        <v>9</v>
      </c>
      <c r="C47" s="65"/>
      <c r="D47" s="119">
        <v>13.001383125864455</v>
      </c>
      <c r="E47" s="119">
        <v>11.084043848964678</v>
      </c>
      <c r="F47" s="304">
        <v>10.76923076923077</v>
      </c>
      <c r="G47" s="311"/>
      <c r="H47" s="157">
        <v>-0.17168576104746322</v>
      </c>
      <c r="I47" s="38"/>
      <c r="J47" s="41"/>
      <c r="K47" s="41"/>
      <c r="L47" s="41"/>
      <c r="M47" s="38"/>
      <c r="N47" s="38"/>
      <c r="O47" s="38"/>
      <c r="P47" s="38"/>
      <c r="Q47" s="38"/>
      <c r="R47" s="76"/>
      <c r="S47" s="90"/>
      <c r="T47" s="103"/>
      <c r="U47" s="48" t="str">
        <f t="shared" si="3"/>
        <v>Kent</v>
      </c>
      <c r="V47" s="49" t="b">
        <f t="shared" si="2"/>
        <v>0</v>
      </c>
      <c r="W47" s="110"/>
      <c r="X47" s="112"/>
      <c r="Y47" s="112"/>
    </row>
    <row r="48" spans="1:30" s="63" customFormat="1" ht="16.5" customHeight="1" x14ac:dyDescent="0.2">
      <c r="A48" s="77"/>
      <c r="B48" s="67" t="s">
        <v>2</v>
      </c>
      <c r="C48" s="65"/>
      <c r="D48" s="119">
        <v>31</v>
      </c>
      <c r="E48" s="119">
        <v>28.272251308900525</v>
      </c>
      <c r="F48" s="304">
        <v>37.037037037037038</v>
      </c>
      <c r="G48" s="311"/>
      <c r="H48" s="157">
        <v>0.19474313022700124</v>
      </c>
      <c r="I48" s="38"/>
      <c r="J48" s="41"/>
      <c r="K48" s="41"/>
      <c r="L48" s="41"/>
      <c r="M48" s="38"/>
      <c r="N48" s="38"/>
      <c r="O48" s="38"/>
      <c r="P48" s="38"/>
      <c r="Q48" s="38"/>
      <c r="R48" s="76"/>
      <c r="S48" s="90"/>
      <c r="T48" s="103"/>
      <c r="U48" s="48" t="str">
        <f t="shared" si="3"/>
        <v>Medway</v>
      </c>
      <c r="V48" s="49" t="b">
        <f t="shared" si="2"/>
        <v>0</v>
      </c>
      <c r="W48" s="110"/>
      <c r="X48" s="112"/>
      <c r="Y48" s="112"/>
    </row>
    <row r="49" spans="1:25" s="63" customFormat="1" ht="16.5" customHeight="1" x14ac:dyDescent="0.2">
      <c r="A49" s="77"/>
      <c r="B49" s="67" t="s">
        <v>10</v>
      </c>
      <c r="C49" s="65"/>
      <c r="D49" s="119">
        <v>14.97005988023952</v>
      </c>
      <c r="E49" s="119">
        <v>8.9820359281437128</v>
      </c>
      <c r="F49" s="304">
        <v>11.242603550295858</v>
      </c>
      <c r="G49" s="311"/>
      <c r="H49" s="157">
        <v>-0.24899408284023664</v>
      </c>
      <c r="I49" s="38"/>
      <c r="J49" s="41"/>
      <c r="K49" s="41"/>
      <c r="L49" s="41"/>
      <c r="M49" s="38"/>
      <c r="N49" s="38"/>
      <c r="O49" s="38"/>
      <c r="P49" s="38"/>
      <c r="Q49" s="38"/>
      <c r="R49" s="76"/>
      <c r="S49" s="90"/>
      <c r="T49" s="103"/>
      <c r="U49" s="48" t="str">
        <f t="shared" si="3"/>
        <v>Milton Keynes</v>
      </c>
      <c r="V49" s="49" t="b">
        <f t="shared" si="2"/>
        <v>0</v>
      </c>
      <c r="W49" s="110"/>
      <c r="X49" s="112"/>
      <c r="Y49" s="112"/>
    </row>
    <row r="50" spans="1:25" s="63" customFormat="1" ht="16.5" customHeight="1" x14ac:dyDescent="0.2">
      <c r="A50" s="77"/>
      <c r="B50" s="67" t="s">
        <v>11</v>
      </c>
      <c r="C50" s="65"/>
      <c r="D50" s="119">
        <v>9.7256857855361591</v>
      </c>
      <c r="E50" s="119">
        <v>9.5477386934673358</v>
      </c>
      <c r="F50" s="304">
        <v>6.9506726457399113</v>
      </c>
      <c r="G50" s="311"/>
      <c r="H50" s="157">
        <v>-0.28532827411751166</v>
      </c>
      <c r="I50" s="38"/>
      <c r="J50" s="41"/>
      <c r="K50" s="41"/>
      <c r="L50" s="41"/>
      <c r="M50" s="38"/>
      <c r="N50" s="38"/>
      <c r="O50" s="38"/>
      <c r="P50" s="38"/>
      <c r="Q50" s="38"/>
      <c r="R50" s="76"/>
      <c r="S50" s="90"/>
      <c r="T50" s="103"/>
      <c r="U50" s="48" t="str">
        <f t="shared" si="3"/>
        <v>Oxfordshire</v>
      </c>
      <c r="V50" s="49" t="b">
        <f t="shared" si="2"/>
        <v>0</v>
      </c>
      <c r="W50" s="110"/>
      <c r="X50" s="112"/>
      <c r="Y50" s="112"/>
    </row>
    <row r="51" spans="1:25" s="63" customFormat="1" ht="16.5" customHeight="1" x14ac:dyDescent="0.2">
      <c r="A51" s="77"/>
      <c r="B51" s="67" t="s">
        <v>12</v>
      </c>
      <c r="C51" s="65"/>
      <c r="D51" s="119">
        <v>0</v>
      </c>
      <c r="E51" s="119">
        <v>1.7241379310344827</v>
      </c>
      <c r="F51" s="304">
        <v>2.604166666666667</v>
      </c>
      <c r="G51" s="311"/>
      <c r="H51" s="157" t="e">
        <v>#DIV/0!</v>
      </c>
      <c r="I51" s="38"/>
      <c r="J51" s="41"/>
      <c r="K51" s="41"/>
      <c r="L51" s="41"/>
      <c r="M51" s="38"/>
      <c r="N51" s="38"/>
      <c r="O51" s="38"/>
      <c r="P51" s="38"/>
      <c r="Q51" s="38"/>
      <c r="R51" s="76"/>
      <c r="S51" s="90"/>
      <c r="T51" s="103"/>
      <c r="U51" s="48" t="str">
        <f t="shared" si="3"/>
        <v>Portsmouth</v>
      </c>
      <c r="V51" s="49" t="b">
        <f t="shared" si="2"/>
        <v>0</v>
      </c>
      <c r="W51" s="110"/>
      <c r="X51" s="112"/>
      <c r="Y51" s="112"/>
    </row>
    <row r="52" spans="1:25" s="63" customFormat="1" ht="16.5" customHeight="1" x14ac:dyDescent="0.2">
      <c r="A52" s="77"/>
      <c r="B52" s="67" t="s">
        <v>3</v>
      </c>
      <c r="C52" s="65"/>
      <c r="D52" s="119">
        <v>38.857142857142854</v>
      </c>
      <c r="E52" s="119">
        <v>43.169398907103826</v>
      </c>
      <c r="F52" s="304">
        <v>32.692307692307693</v>
      </c>
      <c r="G52" s="311"/>
      <c r="H52" s="157">
        <v>-0.15865384615384606</v>
      </c>
      <c r="I52" s="38"/>
      <c r="J52" s="41"/>
      <c r="K52" s="41"/>
      <c r="L52" s="41"/>
      <c r="M52" s="38"/>
      <c r="N52" s="38"/>
      <c r="O52" s="38"/>
      <c r="P52" s="38"/>
      <c r="Q52" s="38"/>
      <c r="R52" s="76"/>
      <c r="S52" s="90"/>
      <c r="T52" s="103"/>
      <c r="U52" s="48" t="str">
        <f t="shared" si="3"/>
        <v>Reading</v>
      </c>
      <c r="V52" s="49" t="b">
        <f t="shared" si="2"/>
        <v>0</v>
      </c>
      <c r="W52" s="110"/>
      <c r="X52" s="112"/>
      <c r="Y52" s="112"/>
    </row>
    <row r="53" spans="1:25" s="63" customFormat="1" ht="16.5" customHeight="1" x14ac:dyDescent="0.2">
      <c r="A53" s="77"/>
      <c r="B53" s="67" t="s">
        <v>13</v>
      </c>
      <c r="C53" s="65"/>
      <c r="D53" s="119">
        <v>50.967741935483865</v>
      </c>
      <c r="E53" s="119">
        <v>30.708661417322837</v>
      </c>
      <c r="F53" s="304">
        <v>33.108108108108105</v>
      </c>
      <c r="G53" s="311"/>
      <c r="H53" s="157">
        <v>-0.35041053711939785</v>
      </c>
      <c r="I53" s="38"/>
      <c r="J53" s="41"/>
      <c r="K53" s="41"/>
      <c r="L53" s="41"/>
      <c r="M53" s="38"/>
      <c r="N53" s="38"/>
      <c r="O53" s="38"/>
      <c r="P53" s="38"/>
      <c r="Q53" s="38"/>
      <c r="R53" s="76"/>
      <c r="S53" s="90"/>
      <c r="T53" s="103"/>
      <c r="U53" s="48" t="str">
        <f t="shared" si="3"/>
        <v>Slough</v>
      </c>
      <c r="V53" s="49" t="b">
        <f t="shared" si="2"/>
        <v>0</v>
      </c>
      <c r="W53" s="110"/>
      <c r="X53" s="112"/>
      <c r="Y53" s="112"/>
    </row>
    <row r="54" spans="1:25" s="63" customFormat="1" ht="16.5" customHeight="1" x14ac:dyDescent="0.2">
      <c r="A54" s="77"/>
      <c r="B54" s="67" t="s">
        <v>27</v>
      </c>
      <c r="C54" s="65"/>
      <c r="D54" s="119">
        <v>28.134556574923547</v>
      </c>
      <c r="E54" s="119">
        <v>20.234604105571847</v>
      </c>
      <c r="F54" s="304">
        <v>19.682539682539684</v>
      </c>
      <c r="G54" s="311"/>
      <c r="H54" s="157">
        <v>-0.30041407867494818</v>
      </c>
      <c r="I54" s="38"/>
      <c r="J54" s="41"/>
      <c r="K54" s="41"/>
      <c r="L54" s="41"/>
      <c r="M54" s="38"/>
      <c r="N54" s="38"/>
      <c r="O54" s="38"/>
      <c r="P54" s="38"/>
      <c r="Q54" s="38"/>
      <c r="R54" s="76"/>
      <c r="S54" s="90"/>
      <c r="T54" s="103"/>
      <c r="U54" s="48" t="str">
        <f t="shared" si="3"/>
        <v>Somerset</v>
      </c>
      <c r="V54" s="49" t="b">
        <f t="shared" si="2"/>
        <v>0</v>
      </c>
      <c r="W54" s="110"/>
      <c r="X54" s="112"/>
      <c r="Y54" s="112"/>
    </row>
    <row r="55" spans="1:25" s="63" customFormat="1" ht="16.5" customHeight="1" x14ac:dyDescent="0.2">
      <c r="A55" s="77"/>
      <c r="B55" s="67" t="s">
        <v>14</v>
      </c>
      <c r="C55" s="65"/>
      <c r="D55" s="119">
        <v>22.368421052631579</v>
      </c>
      <c r="E55" s="119">
        <v>11.888111888111888</v>
      </c>
      <c r="F55" s="304">
        <v>12.77533039647577</v>
      </c>
      <c r="G55" s="313"/>
      <c r="H55" s="157">
        <v>-0.42886758227520089</v>
      </c>
      <c r="I55" s="38"/>
      <c r="J55" s="41"/>
      <c r="K55" s="41"/>
      <c r="L55" s="41"/>
      <c r="M55" s="38"/>
      <c r="N55" s="38"/>
      <c r="O55" s="38"/>
      <c r="P55" s="38"/>
      <c r="Q55" s="38"/>
      <c r="R55" s="76"/>
      <c r="S55" s="90"/>
      <c r="T55" s="103"/>
      <c r="U55" s="48" t="str">
        <f t="shared" si="3"/>
        <v>Southampton</v>
      </c>
      <c r="V55" s="49" t="b">
        <f t="shared" si="2"/>
        <v>0</v>
      </c>
      <c r="W55" s="110"/>
      <c r="X55" s="112"/>
      <c r="Y55" s="112"/>
    </row>
    <row r="56" spans="1:25" s="63" customFormat="1" ht="16.5" customHeight="1" x14ac:dyDescent="0.2">
      <c r="A56" s="77"/>
      <c r="B56" s="67" t="s">
        <v>7</v>
      </c>
      <c r="C56" s="65"/>
      <c r="D56" s="119">
        <v>12.459016393442624</v>
      </c>
      <c r="E56" s="119">
        <v>13.922155688622754</v>
      </c>
      <c r="F56" s="304">
        <v>20.089955022488756</v>
      </c>
      <c r="G56" s="313"/>
      <c r="H56" s="157">
        <v>0.61248323206817623</v>
      </c>
      <c r="I56" s="38"/>
      <c r="J56" s="41"/>
      <c r="K56" s="41"/>
      <c r="L56" s="41"/>
      <c r="M56" s="38"/>
      <c r="N56" s="38"/>
      <c r="O56" s="38"/>
      <c r="P56" s="38"/>
      <c r="Q56" s="38"/>
      <c r="R56" s="76"/>
      <c r="S56" s="90"/>
      <c r="T56" s="103"/>
      <c r="U56" s="48" t="str">
        <f t="shared" si="3"/>
        <v>Surrey</v>
      </c>
      <c r="V56" s="49" t="b">
        <f t="shared" si="2"/>
        <v>0</v>
      </c>
      <c r="W56" s="110"/>
      <c r="X56" s="112"/>
      <c r="Y56" s="112"/>
    </row>
    <row r="57" spans="1:25" s="63" customFormat="1" ht="16.5" customHeight="1" x14ac:dyDescent="0.2">
      <c r="A57" s="135"/>
      <c r="B57" s="67" t="s">
        <v>41</v>
      </c>
      <c r="C57" s="65"/>
      <c r="D57" s="119">
        <v>21.476510067114095</v>
      </c>
      <c r="E57" s="119">
        <v>24.342105263157894</v>
      </c>
      <c r="F57" s="304">
        <v>47.513812154696133</v>
      </c>
      <c r="G57" s="313"/>
      <c r="H57" s="157">
        <v>1.2123618784530386</v>
      </c>
      <c r="I57" s="38"/>
      <c r="J57" s="41"/>
      <c r="K57" s="41"/>
      <c r="L57" s="41"/>
      <c r="M57" s="38"/>
      <c r="N57" s="38"/>
      <c r="O57" s="38"/>
      <c r="P57" s="38"/>
      <c r="Q57" s="38"/>
      <c r="R57" s="76"/>
      <c r="S57" s="90"/>
      <c r="T57" s="103"/>
      <c r="U57" s="48" t="str">
        <f t="shared" si="3"/>
        <v>Swindon</v>
      </c>
      <c r="V57" s="49" t="b">
        <f t="shared" si="2"/>
        <v>0</v>
      </c>
      <c r="W57" s="110"/>
      <c r="X57" s="112"/>
      <c r="Y57" s="112"/>
    </row>
    <row r="58" spans="1:25" s="63" customFormat="1" ht="16.5" customHeight="1" x14ac:dyDescent="0.2">
      <c r="A58" s="135"/>
      <c r="B58" s="67" t="s">
        <v>76</v>
      </c>
      <c r="C58" s="65"/>
      <c r="D58" s="119">
        <v>12.5</v>
      </c>
      <c r="E58" s="119">
        <v>24.347826086956523</v>
      </c>
      <c r="F58" s="304">
        <v>30.701754385964914</v>
      </c>
      <c r="G58" s="313"/>
      <c r="H58" s="157">
        <v>1.4561403508771931</v>
      </c>
      <c r="I58" s="38"/>
      <c r="J58" s="41"/>
      <c r="K58" s="41"/>
      <c r="L58" s="41"/>
      <c r="M58" s="38"/>
      <c r="N58" s="38"/>
      <c r="O58" s="38"/>
      <c r="P58" s="38"/>
      <c r="Q58" s="38"/>
      <c r="R58" s="76"/>
      <c r="S58" s="90"/>
      <c r="T58" s="103"/>
      <c r="U58" s="48" t="str">
        <f t="shared" si="3"/>
        <v>Torbay</v>
      </c>
      <c r="V58" s="49" t="b">
        <f t="shared" si="2"/>
        <v>0</v>
      </c>
      <c r="W58" s="110"/>
      <c r="X58" s="112"/>
      <c r="Y58" s="112"/>
    </row>
    <row r="59" spans="1:25" s="63" customFormat="1" ht="16.5" customHeight="1" x14ac:dyDescent="0.2">
      <c r="A59" s="77"/>
      <c r="B59" s="67" t="s">
        <v>15</v>
      </c>
      <c r="C59" s="65"/>
      <c r="D59" s="119">
        <v>18</v>
      </c>
      <c r="E59" s="156">
        <v>18.018018018018019</v>
      </c>
      <c r="F59" s="304">
        <v>13.26530612244898</v>
      </c>
      <c r="G59" s="313"/>
      <c r="H59" s="157">
        <v>-0.26303854875283444</v>
      </c>
      <c r="I59" s="38"/>
      <c r="J59" s="41"/>
      <c r="K59" s="41"/>
      <c r="L59" s="41"/>
      <c r="M59" s="38"/>
      <c r="N59" s="38"/>
      <c r="O59" s="38"/>
      <c r="P59" s="38"/>
      <c r="Q59" s="38"/>
      <c r="R59" s="76"/>
      <c r="S59" s="90"/>
      <c r="T59" s="103"/>
      <c r="U59" s="48" t="str">
        <f t="shared" si="3"/>
        <v>West Berkshire</v>
      </c>
      <c r="V59" s="49" t="b">
        <f t="shared" si="2"/>
        <v>0</v>
      </c>
      <c r="W59" s="110"/>
      <c r="X59" s="112"/>
      <c r="Y59" s="112"/>
    </row>
    <row r="60" spans="1:25" s="63" customFormat="1" ht="16.5" customHeight="1" x14ac:dyDescent="0.2">
      <c r="A60" s="77"/>
      <c r="B60" s="67" t="s">
        <v>5</v>
      </c>
      <c r="C60" s="65"/>
      <c r="D60" s="119">
        <v>13.082437275985665</v>
      </c>
      <c r="E60" s="156">
        <v>12.22879684418146</v>
      </c>
      <c r="F60" s="304">
        <v>10.984848484848484</v>
      </c>
      <c r="G60" s="313"/>
      <c r="H60" s="157">
        <v>-0.16033623910336256</v>
      </c>
      <c r="I60" s="38"/>
      <c r="J60" s="41"/>
      <c r="K60" s="41"/>
      <c r="L60" s="41"/>
      <c r="M60" s="38"/>
      <c r="N60" s="38"/>
      <c r="O60" s="38"/>
      <c r="P60" s="38"/>
      <c r="Q60" s="38"/>
      <c r="R60" s="76"/>
      <c r="S60" s="90"/>
      <c r="T60" s="103"/>
      <c r="U60" s="48" t="str">
        <f t="shared" si="3"/>
        <v>West Sussex</v>
      </c>
      <c r="V60" s="49" t="b">
        <f t="shared" si="2"/>
        <v>0</v>
      </c>
      <c r="W60" s="110"/>
      <c r="X60" s="112"/>
      <c r="Y60" s="112"/>
    </row>
    <row r="61" spans="1:25" s="63" customFormat="1" ht="16.5" customHeight="1" x14ac:dyDescent="0.2">
      <c r="A61" s="77"/>
      <c r="B61" s="67" t="s">
        <v>21</v>
      </c>
      <c r="C61" s="65"/>
      <c r="D61" s="156">
        <v>28.985507246376812</v>
      </c>
      <c r="E61" s="119">
        <v>36.363636363636367</v>
      </c>
      <c r="F61" s="304">
        <v>31.147540983606557</v>
      </c>
      <c r="G61" s="313"/>
      <c r="H61" s="157">
        <v>7.459016393442619E-2</v>
      </c>
      <c r="I61" s="38"/>
      <c r="J61" s="41"/>
      <c r="K61" s="41"/>
      <c r="L61" s="41"/>
      <c r="M61" s="38"/>
      <c r="N61" s="38"/>
      <c r="O61" s="38"/>
      <c r="P61" s="38"/>
      <c r="Q61" s="38"/>
      <c r="R61" s="76"/>
      <c r="S61" s="90"/>
      <c r="T61" s="103"/>
      <c r="U61" s="48" t="str">
        <f t="shared" si="3"/>
        <v>Windsor &amp; Maidenhead</v>
      </c>
      <c r="V61" s="49" t="b">
        <f t="shared" si="2"/>
        <v>0</v>
      </c>
      <c r="W61" s="110"/>
      <c r="X61" s="112"/>
      <c r="Y61" s="112"/>
    </row>
    <row r="62" spans="1:25" s="63" customFormat="1" ht="16.5" customHeight="1" x14ac:dyDescent="0.2">
      <c r="A62" s="77"/>
      <c r="B62" s="67" t="s">
        <v>16</v>
      </c>
      <c r="C62" s="65"/>
      <c r="D62" s="156">
        <v>18.666666666666668</v>
      </c>
      <c r="E62" s="119">
        <v>22.784810126582279</v>
      </c>
      <c r="F62" s="304">
        <v>30.487804878048781</v>
      </c>
      <c r="G62" s="313"/>
      <c r="H62" s="157">
        <v>0.63327526132404177</v>
      </c>
      <c r="I62" s="38"/>
      <c r="J62" s="41"/>
      <c r="K62" s="41"/>
      <c r="L62" s="41"/>
      <c r="M62" s="38"/>
      <c r="N62" s="38"/>
      <c r="O62" s="38"/>
      <c r="P62" s="38"/>
      <c r="Q62" s="38"/>
      <c r="R62" s="76"/>
      <c r="S62" s="90"/>
      <c r="T62" s="103"/>
      <c r="U62" s="48" t="str">
        <f t="shared" si="3"/>
        <v>Wokingham</v>
      </c>
      <c r="V62" s="49" t="b">
        <f t="shared" si="2"/>
        <v>0</v>
      </c>
    </row>
    <row r="63" spans="1:25" s="63" customFormat="1" ht="16.5" customHeight="1" x14ac:dyDescent="0.2">
      <c r="A63" s="77"/>
      <c r="B63" s="86" t="s">
        <v>23</v>
      </c>
      <c r="C63" s="65"/>
      <c r="D63" s="189">
        <v>15.576923076923077</v>
      </c>
      <c r="E63" s="189">
        <v>13.8996138996139</v>
      </c>
      <c r="F63" s="189">
        <v>14.016812865497075</v>
      </c>
      <c r="G63" s="313"/>
      <c r="H63" s="158">
        <v>-0.10015522344957049</v>
      </c>
      <c r="I63" s="38"/>
      <c r="J63" s="41"/>
      <c r="K63" s="41"/>
      <c r="L63" s="41"/>
      <c r="M63" s="38"/>
      <c r="N63" s="38"/>
      <c r="O63" s="38"/>
      <c r="P63" s="38"/>
      <c r="Q63" s="38"/>
      <c r="R63" s="76"/>
      <c r="S63" s="90"/>
      <c r="T63" s="103"/>
      <c r="U63" s="48" t="str">
        <f t="shared" si="3"/>
        <v>South East</v>
      </c>
      <c r="V63" s="49" t="b">
        <f t="shared" si="2"/>
        <v>0</v>
      </c>
    </row>
    <row r="64" spans="1:25" s="63" customFormat="1" ht="16.5" customHeight="1" x14ac:dyDescent="0.2">
      <c r="A64" s="135"/>
      <c r="B64" s="179" t="s">
        <v>43</v>
      </c>
      <c r="C64" s="65"/>
      <c r="D64" s="190">
        <v>11.746031746031745</v>
      </c>
      <c r="E64" s="190">
        <v>14.19939577039275</v>
      </c>
      <c r="F64" s="190">
        <v>16.334310850439881</v>
      </c>
      <c r="G64" s="313"/>
      <c r="H64" s="183">
        <v>0.39062376159150347</v>
      </c>
      <c r="I64" s="38"/>
      <c r="J64" s="41"/>
      <c r="K64" s="41"/>
      <c r="L64" s="41"/>
      <c r="M64" s="38"/>
      <c r="N64" s="38"/>
      <c r="O64" s="38"/>
      <c r="P64" s="38"/>
      <c r="Q64" s="38"/>
      <c r="R64" s="76"/>
      <c r="S64" s="90"/>
      <c r="T64" s="103"/>
      <c r="U64" s="48" t="str">
        <f t="shared" ref="U64:U65" si="4">B64</f>
        <v>South West</v>
      </c>
      <c r="V64" s="49" t="b">
        <f t="shared" ref="V64:V65" si="5">IF(U64=$V$2,H64)</f>
        <v>0</v>
      </c>
    </row>
    <row r="65" spans="1:33" s="63" customFormat="1" ht="16.5" customHeight="1" x14ac:dyDescent="0.2">
      <c r="A65" s="77"/>
      <c r="B65" s="143" t="s">
        <v>38</v>
      </c>
      <c r="C65" s="56"/>
      <c r="D65" s="191">
        <v>15.690140845070422</v>
      </c>
      <c r="E65" s="191">
        <v>15.649064906490647</v>
      </c>
      <c r="F65" s="191">
        <v>14.844840545474069</v>
      </c>
      <c r="G65" s="313"/>
      <c r="H65" s="159">
        <v>-5.3874615144830398E-2</v>
      </c>
      <c r="I65" s="38"/>
      <c r="J65" s="38"/>
      <c r="K65" s="38"/>
      <c r="L65" s="38"/>
      <c r="M65" s="38"/>
      <c r="N65" s="38"/>
      <c r="O65" s="38"/>
      <c r="P65" s="38"/>
      <c r="Q65" s="38"/>
      <c r="R65" s="76"/>
      <c r="S65" s="90"/>
      <c r="T65" s="103"/>
      <c r="U65" s="48" t="str">
        <f t="shared" si="4"/>
        <v>England</v>
      </c>
      <c r="V65" s="49" t="b">
        <f t="shared" si="5"/>
        <v>0</v>
      </c>
    </row>
    <row r="66" spans="1:33" s="63" customFormat="1" ht="1.5" customHeight="1" x14ac:dyDescent="0.2">
      <c r="A66" s="135"/>
      <c r="B66" s="57"/>
      <c r="C66" s="57"/>
      <c r="D66" s="54"/>
      <c r="E66" s="54"/>
      <c r="F66" s="54"/>
      <c r="G66" s="54"/>
      <c r="H66" s="54"/>
      <c r="I66" s="38"/>
      <c r="J66" s="38"/>
      <c r="K66" s="38"/>
      <c r="L66" s="38"/>
      <c r="M66" s="38"/>
      <c r="N66" s="38"/>
      <c r="O66" s="38"/>
      <c r="P66" s="38"/>
      <c r="Q66" s="38"/>
      <c r="R66" s="76"/>
      <c r="S66" s="90"/>
      <c r="T66" s="103"/>
      <c r="AA66" s="115"/>
    </row>
    <row r="67" spans="1:33" s="63" customFormat="1" ht="7.5" customHeight="1" x14ac:dyDescent="0.2">
      <c r="A67" s="77"/>
      <c r="B67" s="43"/>
      <c r="C67" s="43"/>
      <c r="D67" s="42"/>
      <c r="E67" s="42"/>
      <c r="F67" s="42"/>
      <c r="G67" s="42"/>
      <c r="H67" s="42"/>
      <c r="I67" s="44"/>
      <c r="J67" s="44"/>
      <c r="K67" s="44"/>
      <c r="L67" s="44"/>
      <c r="M67" s="44"/>
      <c r="N67" s="44"/>
      <c r="O67" s="44"/>
      <c r="P67" s="44"/>
      <c r="Q67" s="45"/>
      <c r="R67" s="76"/>
      <c r="S67" s="90"/>
      <c r="T67" s="103"/>
    </row>
    <row r="68" spans="1:33" s="63" customFormat="1" ht="15" customHeight="1" x14ac:dyDescent="0.2">
      <c r="A68" s="356"/>
      <c r="B68" s="357"/>
      <c r="C68" s="357"/>
      <c r="D68" s="357"/>
      <c r="E68" s="357"/>
      <c r="F68" s="357"/>
      <c r="G68" s="357"/>
      <c r="H68" s="357"/>
      <c r="I68" s="357"/>
      <c r="J68" s="357"/>
      <c r="K68" s="357"/>
      <c r="L68" s="357"/>
      <c r="M68" s="357"/>
      <c r="N68" s="357"/>
      <c r="O68" s="357"/>
      <c r="P68" s="357"/>
      <c r="Q68" s="357"/>
      <c r="R68" s="358"/>
      <c r="S68" s="90"/>
      <c r="T68" s="103"/>
    </row>
    <row r="69" spans="1:33" s="63" customFormat="1" ht="11.25" customHeight="1" x14ac:dyDescent="0.2">
      <c r="A69" s="359"/>
      <c r="B69" s="360"/>
      <c r="C69" s="360"/>
      <c r="D69" s="366"/>
      <c r="E69" s="360"/>
      <c r="F69" s="360"/>
      <c r="G69" s="360"/>
      <c r="H69" s="360"/>
      <c r="I69" s="360"/>
      <c r="J69" s="360"/>
      <c r="K69" s="360"/>
      <c r="L69" s="360"/>
      <c r="M69" s="360"/>
      <c r="N69" s="360"/>
      <c r="O69" s="360"/>
      <c r="P69" s="360"/>
      <c r="Q69" s="360"/>
      <c r="R69" s="361"/>
      <c r="S69" s="90"/>
      <c r="T69" s="103"/>
    </row>
    <row r="70" spans="1:33" ht="18.75" customHeight="1" x14ac:dyDescent="0.2">
      <c r="A70" s="72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4"/>
      <c r="S70" s="90"/>
      <c r="T70" s="103"/>
      <c r="AE70" s="63"/>
      <c r="AF70" s="63"/>
      <c r="AG70" s="63"/>
    </row>
    <row r="71" spans="1:33" ht="18.75" customHeight="1" x14ac:dyDescent="0.2">
      <c r="A71" s="77"/>
      <c r="B71" s="85" t="s">
        <v>53</v>
      </c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76"/>
      <c r="S71" s="90"/>
      <c r="T71" s="103"/>
      <c r="U71" s="105" t="e">
        <f>VLOOKUP(V71,$U$8:$V$29,2,FALSE)</f>
        <v>#N/A</v>
      </c>
      <c r="V71" s="105" t="str">
        <f>Home!$B$7</f>
        <v>(none)</v>
      </c>
      <c r="W71" s="47" t="str">
        <f>"Selected LA- "&amp;V71</f>
        <v>Selected LA- (none)</v>
      </c>
    </row>
    <row r="72" spans="1:33" ht="18.75" customHeight="1" x14ac:dyDescent="0.2">
      <c r="A72" s="82"/>
      <c r="B72" s="83"/>
      <c r="C72" s="83"/>
      <c r="D72" s="122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4"/>
      <c r="S72" s="90"/>
      <c r="T72" s="103"/>
    </row>
    <row r="73" spans="1:33" ht="13.5" customHeight="1" x14ac:dyDescent="0.2">
      <c r="A73" s="7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4"/>
      <c r="S73" s="90"/>
      <c r="T73" s="103"/>
      <c r="U73" s="225"/>
      <c r="V73" s="226">
        <v>0</v>
      </c>
      <c r="W73" s="227">
        <v>22.5</v>
      </c>
    </row>
    <row r="74" spans="1:33" s="61" customFormat="1" ht="15" customHeight="1" x14ac:dyDescent="0.2">
      <c r="A74" s="78"/>
      <c r="B74" s="141" t="s">
        <v>470</v>
      </c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R74" s="79"/>
      <c r="S74" s="91"/>
      <c r="T74" s="106"/>
      <c r="U74" s="233" t="s">
        <v>39</v>
      </c>
      <c r="V74" s="228">
        <f>G99</f>
        <v>14.990834006820286</v>
      </c>
      <c r="W74" s="229">
        <f>V74</f>
        <v>14.990834006820286</v>
      </c>
      <c r="X74" s="107"/>
      <c r="Y74" s="107"/>
      <c r="Z74" s="107"/>
      <c r="AA74" s="107"/>
      <c r="AB74" s="107"/>
      <c r="AC74" s="107"/>
      <c r="AD74" s="107"/>
    </row>
    <row r="75" spans="1:33" ht="18" customHeight="1" x14ac:dyDescent="0.2">
      <c r="A75" s="77"/>
      <c r="B75" s="166"/>
      <c r="C75" s="58"/>
      <c r="D75" s="58"/>
      <c r="E75" s="58"/>
      <c r="F75" s="58"/>
      <c r="G75" s="58"/>
      <c r="H75" s="58"/>
      <c r="I75" s="58"/>
      <c r="J75" s="58"/>
      <c r="K75" s="58"/>
      <c r="L75" s="58"/>
      <c r="M75" s="58"/>
      <c r="N75" s="58"/>
      <c r="O75" s="40"/>
      <c r="P75" s="58"/>
      <c r="Q75" s="58"/>
      <c r="R75" s="76"/>
      <c r="S75" s="90"/>
      <c r="T75" s="103"/>
      <c r="U75" s="234" t="s">
        <v>42</v>
      </c>
      <c r="V75" s="230">
        <f>G100</f>
        <v>16.937421897529561</v>
      </c>
      <c r="W75" s="231">
        <f>V75</f>
        <v>16.937421897529561</v>
      </c>
    </row>
    <row r="76" spans="1:33" s="66" customFormat="1" ht="37.5" customHeight="1" x14ac:dyDescent="0.2">
      <c r="A76" s="80"/>
      <c r="B76" s="65"/>
      <c r="C76" s="65"/>
      <c r="D76" s="279" t="s">
        <v>49</v>
      </c>
      <c r="E76" s="282" t="s">
        <v>50</v>
      </c>
      <c r="F76" s="279" t="s">
        <v>52</v>
      </c>
      <c r="G76" s="279" t="s">
        <v>51</v>
      </c>
      <c r="H76" s="58"/>
      <c r="I76" s="58"/>
      <c r="J76" s="58"/>
      <c r="K76" s="58"/>
      <c r="L76" s="58"/>
      <c r="M76" s="58"/>
      <c r="N76" s="58"/>
      <c r="O76" s="40"/>
      <c r="P76" s="58"/>
      <c r="Q76" s="58"/>
      <c r="R76" s="81"/>
      <c r="S76" s="92"/>
      <c r="T76" s="109"/>
      <c r="U76" s="235" t="s">
        <v>40</v>
      </c>
      <c r="V76" s="232">
        <f>G101</f>
        <v>15.377967902156126</v>
      </c>
      <c r="W76" s="232">
        <f>V76</f>
        <v>15.377967902156126</v>
      </c>
      <c r="X76" s="112"/>
      <c r="Y76" s="112"/>
      <c r="Z76" s="112"/>
      <c r="AA76" s="112"/>
      <c r="AB76" s="112"/>
      <c r="AC76" s="112"/>
      <c r="AD76" s="112"/>
    </row>
    <row r="77" spans="1:33" s="66" customFormat="1" ht="14.25" customHeight="1" x14ac:dyDescent="0.2">
      <c r="A77" s="80"/>
      <c r="B77" s="67" t="s">
        <v>0</v>
      </c>
      <c r="C77" s="65"/>
      <c r="D77" s="155">
        <v>71.7</v>
      </c>
      <c r="E77" s="319">
        <v>6</v>
      </c>
      <c r="F77" s="155">
        <v>6</v>
      </c>
      <c r="G77" s="304">
        <v>7.7220077220077217</v>
      </c>
      <c r="H77" s="58"/>
      <c r="I77" s="58"/>
      <c r="J77" s="58"/>
      <c r="K77" s="58"/>
      <c r="L77" s="58"/>
      <c r="M77" s="58"/>
      <c r="N77" s="58"/>
      <c r="O77" s="40"/>
      <c r="P77" s="58"/>
      <c r="Q77" s="58"/>
      <c r="R77" s="81"/>
      <c r="S77" s="92"/>
      <c r="T77" s="109"/>
      <c r="U77" s="59" t="str">
        <f t="shared" ref="U77:U99" si="6">B77</f>
        <v>Bracknell Forest</v>
      </c>
      <c r="V77" s="113" t="b">
        <f>IF(U77=$V$2,49.9)</f>
        <v>0</v>
      </c>
      <c r="X77" s="112"/>
      <c r="Y77" s="112"/>
      <c r="Z77" s="112"/>
      <c r="AA77" s="112"/>
      <c r="AB77" s="112"/>
      <c r="AC77" s="112"/>
      <c r="AD77" s="112"/>
    </row>
    <row r="78" spans="1:33" s="66" customFormat="1" ht="14.25" customHeight="1" x14ac:dyDescent="0.2">
      <c r="A78" s="80"/>
      <c r="B78" s="67" t="s">
        <v>22</v>
      </c>
      <c r="C78" s="65"/>
      <c r="D78" s="155">
        <v>215.8</v>
      </c>
      <c r="E78" s="319">
        <v>0</v>
      </c>
      <c r="F78" s="155">
        <v>0</v>
      </c>
      <c r="G78" s="155">
        <v>0</v>
      </c>
      <c r="H78" s="58"/>
      <c r="I78" s="58"/>
      <c r="J78" s="58"/>
      <c r="K78" s="58"/>
      <c r="L78" s="58"/>
      <c r="M78" s="58"/>
      <c r="N78" s="58"/>
      <c r="O78" s="40"/>
      <c r="P78" s="58"/>
      <c r="Q78" s="58"/>
      <c r="R78" s="81"/>
      <c r="S78" s="92"/>
      <c r="T78" s="109"/>
      <c r="U78" s="59" t="str">
        <f t="shared" si="6"/>
        <v>Brighton &amp; Hove</v>
      </c>
      <c r="V78" s="113" t="b">
        <f t="shared" ref="V78:V101" si="7">IF(U78=$V$2,49.9)</f>
        <v>0</v>
      </c>
      <c r="X78" s="112"/>
      <c r="Y78" s="112"/>
      <c r="Z78" s="112"/>
      <c r="AA78" s="112"/>
      <c r="AB78" s="112"/>
      <c r="AC78" s="112"/>
      <c r="AD78" s="112"/>
    </row>
    <row r="79" spans="1:33" s="66" customFormat="1" ht="14.25" customHeight="1" x14ac:dyDescent="0.2">
      <c r="A79" s="80"/>
      <c r="B79" s="67" t="s">
        <v>8</v>
      </c>
      <c r="C79" s="65"/>
      <c r="D79" s="155">
        <v>218.2</v>
      </c>
      <c r="E79" s="319">
        <v>41.1</v>
      </c>
      <c r="F79" s="155">
        <v>37</v>
      </c>
      <c r="G79" s="155">
        <v>15.850366370998842</v>
      </c>
      <c r="H79" s="58"/>
      <c r="I79" s="58"/>
      <c r="J79" s="58"/>
      <c r="K79" s="58"/>
      <c r="L79" s="58"/>
      <c r="M79" s="58"/>
      <c r="N79" s="58"/>
      <c r="O79" s="40"/>
      <c r="P79" s="58"/>
      <c r="Q79" s="58"/>
      <c r="R79" s="81"/>
      <c r="S79" s="92"/>
      <c r="T79" s="109"/>
      <c r="U79" s="59" t="str">
        <f t="shared" si="6"/>
        <v>Buckinghamshire</v>
      </c>
      <c r="V79" s="113" t="b">
        <f t="shared" si="7"/>
        <v>0</v>
      </c>
      <c r="X79" s="112"/>
      <c r="Y79" s="112"/>
      <c r="Z79" s="112"/>
      <c r="AA79" s="112"/>
      <c r="AB79" s="112"/>
      <c r="AC79" s="112"/>
      <c r="AD79" s="112"/>
    </row>
    <row r="80" spans="1:33" s="66" customFormat="1" ht="14.25" customHeight="1" x14ac:dyDescent="0.2">
      <c r="A80" s="80"/>
      <c r="B80" s="67" t="s">
        <v>4</v>
      </c>
      <c r="C80" s="65"/>
      <c r="D80" s="155">
        <v>313.39999999999998</v>
      </c>
      <c r="E80" s="319">
        <v>1</v>
      </c>
      <c r="F80" s="263">
        <v>1</v>
      </c>
      <c r="G80" s="155">
        <v>0.31806615776081426</v>
      </c>
      <c r="H80" s="58"/>
      <c r="I80" s="58"/>
      <c r="J80" s="58"/>
      <c r="K80" s="58"/>
      <c r="L80" s="58"/>
      <c r="M80" s="58"/>
      <c r="N80" s="58"/>
      <c r="O80" s="40"/>
      <c r="P80" s="58"/>
      <c r="Q80" s="58"/>
      <c r="R80" s="81"/>
      <c r="S80" s="92"/>
      <c r="T80" s="109"/>
      <c r="U80" s="59" t="str">
        <f t="shared" si="6"/>
        <v>East Sussex</v>
      </c>
      <c r="V80" s="113" t="b">
        <f t="shared" si="7"/>
        <v>0</v>
      </c>
      <c r="X80" s="112"/>
      <c r="Y80" s="112"/>
      <c r="Z80" s="112"/>
      <c r="AA80" s="112"/>
      <c r="AB80" s="112"/>
      <c r="AC80" s="112"/>
      <c r="AD80" s="112"/>
    </row>
    <row r="81" spans="1:30" s="66" customFormat="1" ht="14.25" customHeight="1" x14ac:dyDescent="0.2">
      <c r="A81" s="80"/>
      <c r="B81" s="67" t="s">
        <v>6</v>
      </c>
      <c r="C81" s="65"/>
      <c r="D81" s="155">
        <v>462.7</v>
      </c>
      <c r="E81" s="319">
        <v>106</v>
      </c>
      <c r="F81" s="155">
        <v>62.6</v>
      </c>
      <c r="G81" s="155">
        <v>18.63900123087744</v>
      </c>
      <c r="H81" s="58"/>
      <c r="I81" s="58"/>
      <c r="J81" s="58"/>
      <c r="K81" s="58"/>
      <c r="L81" s="58"/>
      <c r="M81" s="58"/>
      <c r="N81" s="58"/>
      <c r="O81" s="40"/>
      <c r="P81" s="58"/>
      <c r="Q81" s="58"/>
      <c r="R81" s="81"/>
      <c r="S81" s="92"/>
      <c r="T81" s="109"/>
      <c r="U81" s="59" t="str">
        <f t="shared" si="6"/>
        <v>Hampshire</v>
      </c>
      <c r="V81" s="113" t="b">
        <f t="shared" si="7"/>
        <v>0</v>
      </c>
      <c r="X81" s="112"/>
      <c r="Y81" s="112"/>
      <c r="Z81" s="112"/>
      <c r="AA81" s="112"/>
      <c r="AB81" s="112"/>
      <c r="AC81" s="112"/>
      <c r="AD81" s="112"/>
    </row>
    <row r="82" spans="1:30" s="66" customFormat="1" ht="14.25" customHeight="1" x14ac:dyDescent="0.2">
      <c r="A82" s="80"/>
      <c r="B82" s="67" t="s">
        <v>1</v>
      </c>
      <c r="C82" s="65"/>
      <c r="D82" s="155">
        <v>71.2</v>
      </c>
      <c r="E82" s="319">
        <v>7</v>
      </c>
      <c r="F82" s="155">
        <v>5</v>
      </c>
      <c r="G82" s="155">
        <v>8.9514066496163682</v>
      </c>
      <c r="H82" s="58"/>
      <c r="I82" s="58"/>
      <c r="J82" s="58"/>
      <c r="K82" s="58"/>
      <c r="L82" s="58"/>
      <c r="M82" s="58"/>
      <c r="N82" s="58"/>
      <c r="O82" s="40"/>
      <c r="P82" s="58"/>
      <c r="Q82" s="58"/>
      <c r="R82" s="81"/>
      <c r="S82" s="92"/>
      <c r="T82" s="109"/>
      <c r="U82" s="59" t="str">
        <f t="shared" si="6"/>
        <v>Isle of Wight</v>
      </c>
      <c r="V82" s="113" t="b">
        <f t="shared" si="7"/>
        <v>0</v>
      </c>
      <c r="X82" s="112"/>
      <c r="Y82" s="112"/>
      <c r="Z82" s="112"/>
      <c r="AA82" s="112"/>
      <c r="AB82" s="112"/>
      <c r="AC82" s="112"/>
      <c r="AD82" s="112"/>
    </row>
    <row r="83" spans="1:30" s="66" customFormat="1" ht="14.25" customHeight="1" x14ac:dyDescent="0.2">
      <c r="A83" s="80"/>
      <c r="B83" s="67" t="s">
        <v>9</v>
      </c>
      <c r="C83" s="65"/>
      <c r="D83" s="155">
        <v>702</v>
      </c>
      <c r="E83" s="319">
        <v>90</v>
      </c>
      <c r="F83" s="155">
        <v>52</v>
      </c>
      <c r="G83" s="155">
        <v>11.363636363636363</v>
      </c>
      <c r="H83" s="58"/>
      <c r="I83" s="58"/>
      <c r="J83" s="58"/>
      <c r="K83" s="58"/>
      <c r="L83" s="58"/>
      <c r="M83" s="58"/>
      <c r="N83" s="58"/>
      <c r="O83" s="40"/>
      <c r="P83" s="58"/>
      <c r="Q83" s="58"/>
      <c r="R83" s="81"/>
      <c r="S83" s="92"/>
      <c r="T83" s="109"/>
      <c r="U83" s="59" t="str">
        <f t="shared" si="6"/>
        <v>Kent</v>
      </c>
      <c r="V83" s="113" t="b">
        <f t="shared" si="7"/>
        <v>0</v>
      </c>
      <c r="X83" s="112"/>
      <c r="Y83" s="112"/>
      <c r="Z83" s="112"/>
      <c r="AA83" s="112"/>
      <c r="AB83" s="112"/>
      <c r="AC83" s="112"/>
      <c r="AD83" s="112"/>
    </row>
    <row r="84" spans="1:30" s="66" customFormat="1" ht="14.25" customHeight="1" x14ac:dyDescent="0.2">
      <c r="A84" s="80"/>
      <c r="B84" s="67" t="s">
        <v>2</v>
      </c>
      <c r="C84" s="65"/>
      <c r="D84" s="155">
        <v>129.80000000000001</v>
      </c>
      <c r="E84" s="319">
        <v>80</v>
      </c>
      <c r="F84" s="155">
        <v>63.4</v>
      </c>
      <c r="G84" s="155">
        <v>38.131553860819828</v>
      </c>
      <c r="H84" s="58"/>
      <c r="I84" s="58"/>
      <c r="J84" s="58"/>
      <c r="K84" s="58"/>
      <c r="L84" s="58"/>
      <c r="M84" s="58"/>
      <c r="N84" s="58"/>
      <c r="O84" s="40"/>
      <c r="P84" s="58"/>
      <c r="Q84" s="58"/>
      <c r="R84" s="81"/>
      <c r="S84" s="92"/>
      <c r="T84" s="109"/>
      <c r="U84" s="59" t="str">
        <f t="shared" si="6"/>
        <v>Medway</v>
      </c>
      <c r="V84" s="113" t="b">
        <f t="shared" si="7"/>
        <v>0</v>
      </c>
      <c r="X84" s="112"/>
      <c r="Y84" s="112"/>
      <c r="Z84" s="112"/>
      <c r="AA84" s="112"/>
      <c r="AB84" s="112"/>
      <c r="AC84" s="112"/>
      <c r="AD84" s="112"/>
    </row>
    <row r="85" spans="1:30" s="66" customFormat="1" ht="14.25" customHeight="1" x14ac:dyDescent="0.2">
      <c r="A85" s="80"/>
      <c r="B85" s="67" t="s">
        <v>10</v>
      </c>
      <c r="C85" s="65"/>
      <c r="D85" s="155">
        <v>142.1</v>
      </c>
      <c r="E85" s="319">
        <v>18.600000000000001</v>
      </c>
      <c r="F85" s="155">
        <v>18.600000000000001</v>
      </c>
      <c r="G85" s="155">
        <v>11.574362165525825</v>
      </c>
      <c r="H85" s="58"/>
      <c r="I85" s="58"/>
      <c r="J85" s="58"/>
      <c r="K85" s="58"/>
      <c r="L85" s="58"/>
      <c r="M85" s="58"/>
      <c r="N85" s="58"/>
      <c r="O85" s="40"/>
      <c r="P85" s="58"/>
      <c r="Q85" s="58"/>
      <c r="R85" s="81"/>
      <c r="S85" s="92"/>
      <c r="T85" s="109"/>
      <c r="U85" s="59" t="str">
        <f t="shared" si="6"/>
        <v>Milton Keynes</v>
      </c>
      <c r="V85" s="113" t="b">
        <f t="shared" si="7"/>
        <v>0</v>
      </c>
      <c r="X85" s="112"/>
      <c r="Y85" s="112"/>
      <c r="Z85" s="112"/>
      <c r="AA85" s="112"/>
      <c r="AB85" s="112"/>
      <c r="AC85" s="112"/>
      <c r="AD85" s="112"/>
    </row>
    <row r="86" spans="1:30" s="66" customFormat="1" ht="14.25" customHeight="1" x14ac:dyDescent="0.2">
      <c r="A86" s="80"/>
      <c r="B86" s="67" t="s">
        <v>11</v>
      </c>
      <c r="C86" s="65"/>
      <c r="D86" s="155">
        <v>363.4</v>
      </c>
      <c r="E86" s="319">
        <v>31</v>
      </c>
      <c r="F86" s="155">
        <v>31</v>
      </c>
      <c r="G86" s="155">
        <v>7.8600405679513194</v>
      </c>
      <c r="H86" s="58"/>
      <c r="I86" s="58"/>
      <c r="J86" s="58"/>
      <c r="K86" s="58"/>
      <c r="L86" s="58"/>
      <c r="M86" s="58"/>
      <c r="N86" s="58"/>
      <c r="O86" s="40"/>
      <c r="P86" s="58"/>
      <c r="Q86" s="58"/>
      <c r="R86" s="81"/>
      <c r="S86" s="92"/>
      <c r="T86" s="109"/>
      <c r="U86" s="59" t="str">
        <f t="shared" si="6"/>
        <v>Oxfordshire</v>
      </c>
      <c r="V86" s="113" t="b">
        <f t="shared" si="7"/>
        <v>0</v>
      </c>
      <c r="X86" s="112"/>
      <c r="Y86" s="112"/>
      <c r="Z86" s="112"/>
      <c r="AA86" s="112"/>
      <c r="AB86" s="112"/>
      <c r="AC86" s="112"/>
      <c r="AD86" s="112"/>
    </row>
    <row r="87" spans="1:30" s="66" customFormat="1" ht="14.25" customHeight="1" x14ac:dyDescent="0.2">
      <c r="A87" s="80"/>
      <c r="B87" s="67" t="s">
        <v>12</v>
      </c>
      <c r="C87" s="65"/>
      <c r="D87" s="155">
        <v>172</v>
      </c>
      <c r="E87" s="319">
        <v>5</v>
      </c>
      <c r="F87" s="155">
        <v>5</v>
      </c>
      <c r="G87" s="155">
        <v>2.8248587570621471</v>
      </c>
      <c r="H87" s="58"/>
      <c r="I87" s="58"/>
      <c r="J87" s="58"/>
      <c r="K87" s="58"/>
      <c r="L87" s="58"/>
      <c r="M87" s="58"/>
      <c r="N87" s="58"/>
      <c r="O87" s="40"/>
      <c r="P87" s="58"/>
      <c r="Q87" s="58"/>
      <c r="R87" s="81"/>
      <c r="S87" s="92"/>
      <c r="T87" s="109"/>
      <c r="U87" s="59" t="str">
        <f t="shared" si="6"/>
        <v>Portsmouth</v>
      </c>
      <c r="V87" s="113" t="b">
        <f t="shared" si="7"/>
        <v>0</v>
      </c>
      <c r="X87" s="112"/>
      <c r="Y87" s="112"/>
      <c r="Z87" s="112"/>
      <c r="AA87" s="112"/>
      <c r="AB87" s="112"/>
      <c r="AC87" s="112"/>
      <c r="AD87" s="112"/>
    </row>
    <row r="88" spans="1:30" s="66" customFormat="1" ht="14.25" customHeight="1" x14ac:dyDescent="0.2">
      <c r="A88" s="80"/>
      <c r="B88" s="67" t="s">
        <v>3</v>
      </c>
      <c r="C88" s="65"/>
      <c r="D88" s="155">
        <v>96.8</v>
      </c>
      <c r="E88" s="319">
        <v>50</v>
      </c>
      <c r="F88" s="155">
        <v>26</v>
      </c>
      <c r="G88" s="155">
        <v>34.059945504087189</v>
      </c>
      <c r="H88" s="58"/>
      <c r="I88" s="58"/>
      <c r="J88" s="58"/>
      <c r="K88" s="58"/>
      <c r="L88" s="58"/>
      <c r="M88" s="58"/>
      <c r="N88" s="58"/>
      <c r="O88" s="40"/>
      <c r="P88" s="58"/>
      <c r="Q88" s="58"/>
      <c r="R88" s="81"/>
      <c r="S88" s="92"/>
      <c r="T88" s="109"/>
      <c r="U88" s="59" t="str">
        <f t="shared" si="6"/>
        <v>Reading</v>
      </c>
      <c r="V88" s="113" t="b">
        <f t="shared" si="7"/>
        <v>0</v>
      </c>
      <c r="X88" s="112"/>
      <c r="Y88" s="112"/>
      <c r="Z88" s="112"/>
      <c r="AA88" s="112"/>
      <c r="AB88" s="112"/>
      <c r="AC88" s="112"/>
      <c r="AD88" s="112"/>
    </row>
    <row r="89" spans="1:30" s="66" customFormat="1" ht="14.25" customHeight="1" x14ac:dyDescent="0.2">
      <c r="A89" s="80"/>
      <c r="B89" s="67" t="s">
        <v>13</v>
      </c>
      <c r="C89" s="65"/>
      <c r="D89" s="155">
        <v>94.1</v>
      </c>
      <c r="E89" s="319">
        <v>47.6</v>
      </c>
      <c r="F89" s="155">
        <v>27</v>
      </c>
      <c r="G89" s="155">
        <v>33.592095977417081</v>
      </c>
      <c r="H89" s="58"/>
      <c r="I89" s="58"/>
      <c r="J89" s="58"/>
      <c r="K89" s="58"/>
      <c r="L89" s="58"/>
      <c r="M89" s="58"/>
      <c r="N89" s="58"/>
      <c r="O89" s="40"/>
      <c r="P89" s="58"/>
      <c r="Q89" s="58"/>
      <c r="R89" s="81"/>
      <c r="S89" s="92"/>
      <c r="T89" s="109"/>
      <c r="U89" s="59" t="str">
        <f t="shared" si="6"/>
        <v>Slough</v>
      </c>
      <c r="V89" s="113" t="b">
        <f t="shared" si="7"/>
        <v>0</v>
      </c>
      <c r="X89" s="112"/>
      <c r="Y89" s="112"/>
      <c r="Z89" s="112"/>
      <c r="AA89" s="112"/>
      <c r="AB89" s="112"/>
      <c r="AC89" s="112"/>
      <c r="AD89" s="112"/>
    </row>
    <row r="90" spans="1:30" s="66" customFormat="1" ht="14.25" customHeight="1" x14ac:dyDescent="0.2">
      <c r="A90" s="80"/>
      <c r="B90" s="67" t="s">
        <v>27</v>
      </c>
      <c r="C90" s="65"/>
      <c r="D90" s="155">
        <v>233.2</v>
      </c>
      <c r="E90" s="319">
        <v>47.3</v>
      </c>
      <c r="F90" s="155">
        <v>36.200000000000003</v>
      </c>
      <c r="G90" s="155">
        <v>16.862745098039213</v>
      </c>
      <c r="H90" s="58"/>
      <c r="I90" s="58"/>
      <c r="J90" s="58"/>
      <c r="K90" s="58"/>
      <c r="L90" s="58"/>
      <c r="M90" s="58"/>
      <c r="N90" s="58"/>
      <c r="O90" s="40"/>
      <c r="P90" s="58"/>
      <c r="Q90" s="58"/>
      <c r="R90" s="81"/>
      <c r="S90" s="92"/>
      <c r="T90" s="109"/>
      <c r="U90" s="59" t="str">
        <f t="shared" si="6"/>
        <v>Somerset</v>
      </c>
      <c r="V90" s="113" t="b">
        <f t="shared" si="7"/>
        <v>0</v>
      </c>
      <c r="X90" s="112"/>
      <c r="Y90" s="112"/>
      <c r="Z90" s="112"/>
      <c r="AA90" s="112"/>
      <c r="AB90" s="112"/>
      <c r="AC90" s="112"/>
      <c r="AD90" s="112"/>
    </row>
    <row r="91" spans="1:30" s="66" customFormat="1" ht="14.25" customHeight="1" x14ac:dyDescent="0.2">
      <c r="A91" s="80"/>
      <c r="B91" s="67" t="s">
        <v>14</v>
      </c>
      <c r="C91" s="65"/>
      <c r="D91" s="155">
        <v>180.7</v>
      </c>
      <c r="E91" s="319">
        <v>29</v>
      </c>
      <c r="F91" s="155">
        <v>29</v>
      </c>
      <c r="G91" s="155">
        <v>13.829279923700524</v>
      </c>
      <c r="H91" s="58"/>
      <c r="I91" s="58"/>
      <c r="J91" s="58"/>
      <c r="K91" s="58"/>
      <c r="L91" s="58"/>
      <c r="M91" s="58"/>
      <c r="N91" s="58"/>
      <c r="O91" s="40"/>
      <c r="P91" s="58"/>
      <c r="Q91" s="58"/>
      <c r="R91" s="81"/>
      <c r="S91" s="92"/>
      <c r="T91" s="109"/>
      <c r="U91" s="59" t="str">
        <f t="shared" si="6"/>
        <v>Southampton</v>
      </c>
      <c r="V91" s="113" t="b">
        <f t="shared" si="7"/>
        <v>0</v>
      </c>
      <c r="X91" s="112"/>
      <c r="Y91" s="112"/>
      <c r="Z91" s="112"/>
      <c r="AA91" s="112"/>
      <c r="AB91" s="112"/>
      <c r="AC91" s="112"/>
      <c r="AD91" s="112"/>
    </row>
    <row r="92" spans="1:30" s="66" customFormat="1" ht="14.25" customHeight="1" x14ac:dyDescent="0.2">
      <c r="A92" s="80"/>
      <c r="B92" s="67" t="s">
        <v>7</v>
      </c>
      <c r="C92" s="65"/>
      <c r="D92" s="155">
        <v>470.8</v>
      </c>
      <c r="E92" s="319">
        <v>134</v>
      </c>
      <c r="F92" s="155">
        <v>132</v>
      </c>
      <c r="G92" s="155">
        <v>22.156084656084658</v>
      </c>
      <c r="H92" s="58"/>
      <c r="I92" s="58"/>
      <c r="J92" s="58"/>
      <c r="K92" s="58"/>
      <c r="L92" s="58"/>
      <c r="M92" s="58"/>
      <c r="N92" s="58"/>
      <c r="O92" s="40"/>
      <c r="P92" s="58"/>
      <c r="Q92" s="58"/>
      <c r="R92" s="81"/>
      <c r="S92" s="92"/>
      <c r="T92" s="109"/>
      <c r="U92" s="59" t="str">
        <f t="shared" si="6"/>
        <v>Surrey</v>
      </c>
      <c r="V92" s="113" t="b">
        <f t="shared" si="7"/>
        <v>0</v>
      </c>
      <c r="X92" s="112"/>
      <c r="Y92" s="112"/>
      <c r="Z92" s="112"/>
      <c r="AA92" s="112"/>
      <c r="AB92" s="112"/>
      <c r="AC92" s="112"/>
      <c r="AD92" s="112"/>
    </row>
    <row r="93" spans="1:30" s="66" customFormat="1" ht="14.25" customHeight="1" x14ac:dyDescent="0.2">
      <c r="A93" s="169"/>
      <c r="B93" s="67" t="s">
        <v>41</v>
      </c>
      <c r="C93" s="65"/>
      <c r="D93" s="155">
        <v>87.7</v>
      </c>
      <c r="E93" s="319">
        <v>86</v>
      </c>
      <c r="F93" s="155">
        <v>85.6</v>
      </c>
      <c r="G93" s="155">
        <v>49.510650546919983</v>
      </c>
      <c r="H93" s="58"/>
      <c r="I93" s="58"/>
      <c r="J93" s="58"/>
      <c r="K93" s="58"/>
      <c r="L93" s="58"/>
      <c r="M93" s="58"/>
      <c r="N93" s="58"/>
      <c r="O93" s="40"/>
      <c r="P93" s="58"/>
      <c r="Q93" s="58"/>
      <c r="R93" s="81"/>
      <c r="S93" s="92"/>
      <c r="T93" s="109"/>
      <c r="U93" s="59" t="str">
        <f t="shared" si="6"/>
        <v>Swindon</v>
      </c>
      <c r="V93" s="113" t="b">
        <f t="shared" si="7"/>
        <v>0</v>
      </c>
      <c r="X93" s="112"/>
      <c r="Y93" s="112"/>
      <c r="Z93" s="112"/>
      <c r="AA93" s="112"/>
      <c r="AB93" s="112"/>
      <c r="AC93" s="112"/>
      <c r="AD93" s="112"/>
    </row>
    <row r="94" spans="1:30" s="66" customFormat="1" ht="14.25" customHeight="1" x14ac:dyDescent="0.2">
      <c r="A94" s="169"/>
      <c r="B94" s="67" t="s">
        <v>76</v>
      </c>
      <c r="C94" s="65"/>
      <c r="D94" s="155">
        <v>72.5</v>
      </c>
      <c r="E94" s="319">
        <v>33.700000000000003</v>
      </c>
      <c r="F94" s="155">
        <v>25</v>
      </c>
      <c r="G94" s="155">
        <v>31.732580037664786</v>
      </c>
      <c r="H94" s="58"/>
      <c r="I94" s="58"/>
      <c r="J94" s="58"/>
      <c r="K94" s="58"/>
      <c r="L94" s="58"/>
      <c r="M94" s="58"/>
      <c r="N94" s="58"/>
      <c r="O94" s="40"/>
      <c r="P94" s="58"/>
      <c r="Q94" s="58"/>
      <c r="R94" s="81"/>
      <c r="S94" s="92"/>
      <c r="T94" s="109"/>
      <c r="U94" s="59" t="str">
        <f t="shared" si="6"/>
        <v>Torbay</v>
      </c>
      <c r="V94" s="113" t="b">
        <f t="shared" si="7"/>
        <v>0</v>
      </c>
      <c r="X94" s="112"/>
      <c r="Y94" s="112"/>
      <c r="Z94" s="112"/>
      <c r="AA94" s="112"/>
      <c r="AB94" s="112"/>
      <c r="AC94" s="112"/>
      <c r="AD94" s="112"/>
    </row>
    <row r="95" spans="1:30" s="66" customFormat="1" ht="14.25" customHeight="1" x14ac:dyDescent="0.2">
      <c r="A95" s="80"/>
      <c r="B95" s="67" t="s">
        <v>15</v>
      </c>
      <c r="C95" s="65"/>
      <c r="D95" s="155">
        <v>80.8</v>
      </c>
      <c r="E95" s="319">
        <v>12.8</v>
      </c>
      <c r="F95" s="263">
        <v>12.8</v>
      </c>
      <c r="G95" s="155">
        <v>13.675213675213676</v>
      </c>
      <c r="H95" s="58"/>
      <c r="I95" s="58"/>
      <c r="J95" s="58"/>
      <c r="K95" s="58"/>
      <c r="L95" s="58"/>
      <c r="M95" s="58"/>
      <c r="N95" s="58"/>
      <c r="O95" s="40"/>
      <c r="P95" s="58"/>
      <c r="Q95" s="58"/>
      <c r="R95" s="81"/>
      <c r="S95" s="92"/>
      <c r="T95" s="109"/>
      <c r="U95" s="59" t="str">
        <f t="shared" si="6"/>
        <v>West Berkshire</v>
      </c>
      <c r="V95" s="113" t="b">
        <f t="shared" si="7"/>
        <v>0</v>
      </c>
      <c r="X95" s="112"/>
      <c r="Y95" s="112"/>
      <c r="Z95" s="112"/>
      <c r="AA95" s="112"/>
      <c r="AB95" s="112"/>
      <c r="AC95" s="112"/>
      <c r="AD95" s="112"/>
    </row>
    <row r="96" spans="1:30" s="66" customFormat="1" ht="14.25" customHeight="1" x14ac:dyDescent="0.2">
      <c r="A96" s="80"/>
      <c r="B96" s="67" t="s">
        <v>5</v>
      </c>
      <c r="C96" s="65"/>
      <c r="D96" s="155">
        <v>433.4</v>
      </c>
      <c r="E96" s="319">
        <v>57.6</v>
      </c>
      <c r="F96" s="263">
        <v>44.6</v>
      </c>
      <c r="G96" s="155">
        <v>11.731160896130346</v>
      </c>
      <c r="H96" s="58"/>
      <c r="I96" s="58"/>
      <c r="J96" s="58"/>
      <c r="K96" s="58"/>
      <c r="L96" s="58"/>
      <c r="M96" s="58"/>
      <c r="N96" s="58"/>
      <c r="O96" s="40"/>
      <c r="P96" s="58"/>
      <c r="Q96" s="58"/>
      <c r="R96" s="81"/>
      <c r="S96" s="92"/>
      <c r="T96" s="109"/>
      <c r="U96" s="59" t="str">
        <f t="shared" si="6"/>
        <v>West Sussex</v>
      </c>
      <c r="V96" s="113" t="b">
        <f t="shared" si="7"/>
        <v>0</v>
      </c>
      <c r="X96" s="112"/>
      <c r="Y96" s="112"/>
      <c r="Z96" s="112"/>
      <c r="AA96" s="112"/>
      <c r="AB96" s="112"/>
      <c r="AC96" s="112"/>
      <c r="AD96" s="112"/>
    </row>
    <row r="97" spans="1:30" s="66" customFormat="1" ht="14.25" customHeight="1" x14ac:dyDescent="0.2">
      <c r="A97" s="80"/>
      <c r="B97" s="67" t="s">
        <v>21</v>
      </c>
      <c r="C97" s="65"/>
      <c r="D97" s="263">
        <v>40.200000000000003</v>
      </c>
      <c r="E97" s="320">
        <v>19</v>
      </c>
      <c r="F97" s="155">
        <v>19</v>
      </c>
      <c r="G97" s="155">
        <v>32.094594594594597</v>
      </c>
      <c r="H97" s="58"/>
      <c r="I97" s="58"/>
      <c r="J97" s="58"/>
      <c r="K97" s="58"/>
      <c r="L97" s="58"/>
      <c r="M97" s="58"/>
      <c r="N97" s="58"/>
      <c r="O97" s="40"/>
      <c r="P97" s="58"/>
      <c r="Q97" s="58"/>
      <c r="R97" s="81"/>
      <c r="S97" s="92"/>
      <c r="T97" s="109"/>
      <c r="U97" s="59" t="str">
        <f t="shared" si="6"/>
        <v>Windsor &amp; Maidenhead</v>
      </c>
      <c r="V97" s="113" t="b">
        <f t="shared" si="7"/>
        <v>0</v>
      </c>
      <c r="X97" s="112"/>
      <c r="Y97" s="112"/>
      <c r="Z97" s="112"/>
      <c r="AA97" s="112"/>
      <c r="AB97" s="112"/>
      <c r="AC97" s="112"/>
      <c r="AD97" s="112"/>
    </row>
    <row r="98" spans="1:30" s="66" customFormat="1" ht="14.25" customHeight="1" x14ac:dyDescent="0.2">
      <c r="A98" s="80"/>
      <c r="B98" s="67" t="s">
        <v>16</v>
      </c>
      <c r="C98" s="65"/>
      <c r="D98" s="263">
        <v>53.7</v>
      </c>
      <c r="E98" s="320">
        <v>24.7</v>
      </c>
      <c r="F98" s="155">
        <v>18</v>
      </c>
      <c r="G98" s="155">
        <v>31.505102040816325</v>
      </c>
      <c r="H98" s="58"/>
      <c r="I98" s="58"/>
      <c r="J98" s="58"/>
      <c r="K98" s="58"/>
      <c r="L98" s="58"/>
      <c r="M98" s="58"/>
      <c r="N98" s="58"/>
      <c r="O98" s="40"/>
      <c r="P98" s="58"/>
      <c r="Q98" s="58"/>
      <c r="R98" s="81"/>
      <c r="S98" s="92"/>
      <c r="T98" s="109"/>
      <c r="U98" s="59" t="str">
        <f t="shared" si="6"/>
        <v>Wokingham</v>
      </c>
      <c r="V98" s="113" t="b">
        <f t="shared" si="7"/>
        <v>0</v>
      </c>
      <c r="X98" s="112"/>
      <c r="Y98" s="112"/>
      <c r="Z98" s="112"/>
      <c r="AA98" s="112"/>
      <c r="AB98" s="112"/>
      <c r="AC98" s="112"/>
      <c r="AD98" s="112"/>
    </row>
    <row r="99" spans="1:30" s="66" customFormat="1" ht="14.25" customHeight="1" x14ac:dyDescent="0.2">
      <c r="A99" s="80"/>
      <c r="B99" s="86" t="s">
        <v>23</v>
      </c>
      <c r="C99" s="65"/>
      <c r="D99" s="186">
        <v>4312.6000000000004</v>
      </c>
      <c r="E99" s="321">
        <v>760.5</v>
      </c>
      <c r="F99" s="186">
        <v>590</v>
      </c>
      <c r="G99" s="186">
        <v>14.990834006820286</v>
      </c>
      <c r="H99" s="58"/>
      <c r="I99" s="58"/>
      <c r="J99" s="58"/>
      <c r="K99" s="58"/>
      <c r="L99" s="58"/>
      <c r="M99" s="58"/>
      <c r="N99" s="58"/>
      <c r="O99" s="40"/>
      <c r="P99" s="58"/>
      <c r="Q99" s="58"/>
      <c r="R99" s="81"/>
      <c r="S99" s="92"/>
      <c r="T99" s="109"/>
      <c r="U99" s="59" t="str">
        <f t="shared" si="6"/>
        <v>South East</v>
      </c>
      <c r="V99" s="113" t="b">
        <f t="shared" si="7"/>
        <v>0</v>
      </c>
      <c r="X99" s="112"/>
      <c r="Y99" s="112"/>
      <c r="Z99" s="112"/>
      <c r="AA99" s="112"/>
      <c r="AB99" s="112"/>
      <c r="AC99" s="112"/>
      <c r="AD99" s="112"/>
    </row>
    <row r="100" spans="1:30" s="66" customFormat="1" ht="14.25" customHeight="1" x14ac:dyDescent="0.2">
      <c r="A100" s="169"/>
      <c r="B100" s="179" t="s">
        <v>43</v>
      </c>
      <c r="C100" s="65"/>
      <c r="D100" s="187">
        <v>2592.3000000000002</v>
      </c>
      <c r="E100" s="322">
        <v>528.6</v>
      </c>
      <c r="F100" s="187">
        <v>423.8</v>
      </c>
      <c r="G100" s="187">
        <v>16.937421897529561</v>
      </c>
      <c r="H100" s="58"/>
      <c r="I100" s="58"/>
      <c r="J100" s="58"/>
      <c r="K100" s="58"/>
      <c r="L100" s="58"/>
      <c r="M100" s="58"/>
      <c r="N100" s="58"/>
      <c r="O100" s="40"/>
      <c r="P100" s="58"/>
      <c r="Q100" s="58"/>
      <c r="R100" s="81"/>
      <c r="S100" s="92"/>
      <c r="T100" s="109"/>
      <c r="U100" s="59" t="str">
        <f t="shared" ref="U100:U101" si="8">B100</f>
        <v>South West</v>
      </c>
      <c r="V100" s="113" t="b">
        <f t="shared" si="7"/>
        <v>0</v>
      </c>
      <c r="X100" s="112"/>
      <c r="Y100" s="112"/>
      <c r="Z100" s="112"/>
      <c r="AA100" s="112"/>
      <c r="AB100" s="112"/>
      <c r="AC100" s="112"/>
      <c r="AD100" s="112"/>
    </row>
    <row r="101" spans="1:30" s="63" customFormat="1" ht="14.25" customHeight="1" x14ac:dyDescent="0.2">
      <c r="A101" s="77"/>
      <c r="B101" s="143" t="s">
        <v>38</v>
      </c>
      <c r="C101" s="56"/>
      <c r="D101" s="188">
        <v>29474.7</v>
      </c>
      <c r="E101" s="323">
        <v>5356.3</v>
      </c>
      <c r="F101" s="188">
        <v>4166.3999999999996</v>
      </c>
      <c r="G101" s="188">
        <v>15.377967902156126</v>
      </c>
      <c r="H101" s="56"/>
      <c r="I101" s="56"/>
      <c r="J101" s="56"/>
      <c r="K101" s="56"/>
      <c r="L101" s="56"/>
      <c r="M101" s="56"/>
      <c r="N101" s="56"/>
      <c r="O101" s="40"/>
      <c r="P101" s="58"/>
      <c r="Q101" s="58"/>
      <c r="R101" s="76"/>
      <c r="S101" s="90"/>
      <c r="T101" s="103"/>
      <c r="U101" s="59" t="str">
        <f t="shared" si="8"/>
        <v>England</v>
      </c>
      <c r="V101" s="113" t="b">
        <f t="shared" si="7"/>
        <v>0</v>
      </c>
      <c r="X101" s="112"/>
      <c r="Y101" s="112"/>
      <c r="Z101" s="112"/>
      <c r="AA101" s="112"/>
      <c r="AB101" s="112"/>
      <c r="AC101" s="112"/>
      <c r="AD101" s="112"/>
    </row>
    <row r="102" spans="1:30" s="63" customFormat="1" ht="1.5" customHeight="1" x14ac:dyDescent="0.2">
      <c r="A102" s="77"/>
      <c r="B102" s="142"/>
      <c r="C102" s="100"/>
      <c r="D102" s="100"/>
      <c r="E102" s="100"/>
      <c r="F102" s="100"/>
      <c r="G102" s="100"/>
      <c r="H102" s="100"/>
      <c r="I102" s="100"/>
      <c r="J102" s="100"/>
      <c r="K102" s="100"/>
      <c r="L102" s="100"/>
      <c r="M102" s="100"/>
      <c r="N102" s="100"/>
      <c r="O102" s="100"/>
      <c r="P102" s="100"/>
      <c r="Q102" s="100"/>
      <c r="R102" s="76"/>
      <c r="S102" s="90"/>
      <c r="T102" s="103"/>
      <c r="X102" s="112"/>
      <c r="Y102" s="112"/>
      <c r="Z102" s="112"/>
      <c r="AA102" s="112"/>
      <c r="AB102" s="112"/>
      <c r="AC102" s="112"/>
      <c r="AD102" s="112"/>
    </row>
    <row r="103" spans="1:30" s="63" customFormat="1" ht="7.5" customHeight="1" x14ac:dyDescent="0.2">
      <c r="A103" s="77"/>
      <c r="B103" s="43"/>
      <c r="C103" s="43"/>
      <c r="D103" s="42"/>
      <c r="E103" s="42"/>
      <c r="F103" s="42"/>
      <c r="G103" s="42"/>
      <c r="H103" s="42"/>
      <c r="I103" s="44"/>
      <c r="J103" s="44"/>
      <c r="K103" s="44"/>
      <c r="L103" s="44"/>
      <c r="M103" s="44"/>
      <c r="N103" s="44"/>
      <c r="O103" s="44"/>
      <c r="P103" s="44"/>
      <c r="Q103" s="45"/>
      <c r="R103" s="76"/>
      <c r="S103" s="90"/>
      <c r="T103" s="103"/>
      <c r="X103" s="112"/>
      <c r="Y103" s="112"/>
      <c r="Z103" s="112"/>
      <c r="AA103" s="112"/>
      <c r="AB103" s="112"/>
      <c r="AC103" s="112"/>
      <c r="AD103" s="112"/>
    </row>
    <row r="104" spans="1:30" s="63" customFormat="1" ht="15" customHeight="1" x14ac:dyDescent="0.2">
      <c r="A104" s="356"/>
      <c r="B104" s="357"/>
      <c r="C104" s="357"/>
      <c r="D104" s="357"/>
      <c r="E104" s="357"/>
      <c r="F104" s="357"/>
      <c r="G104" s="357"/>
      <c r="H104" s="357"/>
      <c r="I104" s="357"/>
      <c r="J104" s="357"/>
      <c r="K104" s="357"/>
      <c r="L104" s="357"/>
      <c r="M104" s="357"/>
      <c r="N104" s="357"/>
      <c r="O104" s="357"/>
      <c r="P104" s="357"/>
      <c r="Q104" s="357"/>
      <c r="R104" s="358"/>
      <c r="S104" s="90"/>
      <c r="T104" s="103"/>
      <c r="X104" s="112"/>
      <c r="Y104" s="112"/>
      <c r="Z104" s="112"/>
      <c r="AA104" s="112"/>
      <c r="AB104" s="112"/>
      <c r="AC104" s="112"/>
      <c r="AD104" s="112"/>
    </row>
    <row r="105" spans="1:30" s="63" customFormat="1" ht="11.25" customHeight="1" x14ac:dyDescent="0.2">
      <c r="A105" s="359"/>
      <c r="B105" s="360"/>
      <c r="C105" s="360"/>
      <c r="D105" s="366"/>
      <c r="E105" s="360"/>
      <c r="F105" s="360"/>
      <c r="G105" s="360"/>
      <c r="H105" s="360"/>
      <c r="I105" s="360"/>
      <c r="J105" s="360"/>
      <c r="K105" s="360"/>
      <c r="L105" s="360"/>
      <c r="M105" s="360"/>
      <c r="N105" s="360"/>
      <c r="O105" s="360"/>
      <c r="P105" s="360"/>
      <c r="Q105" s="360"/>
      <c r="R105" s="361"/>
      <c r="S105" s="90"/>
      <c r="T105" s="103"/>
      <c r="V105" s="108"/>
      <c r="X105" s="112"/>
      <c r="Y105" s="112"/>
      <c r="Z105" s="112"/>
      <c r="AA105" s="112"/>
      <c r="AB105" s="112"/>
      <c r="AC105" s="112"/>
      <c r="AD105" s="112"/>
    </row>
    <row r="106" spans="1:30" s="63" customFormat="1" ht="13.5" customHeight="1" x14ac:dyDescent="0.2">
      <c r="A106" s="72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4"/>
      <c r="S106" s="90"/>
      <c r="T106" s="153"/>
      <c r="U106" s="110"/>
      <c r="V106" s="110"/>
      <c r="W106" s="110"/>
      <c r="X106" s="112"/>
      <c r="Y106" s="112"/>
      <c r="Z106" s="112"/>
      <c r="AA106" s="112"/>
      <c r="AB106" s="112"/>
      <c r="AC106" s="112"/>
      <c r="AD106" s="112"/>
    </row>
    <row r="107" spans="1:30" s="63" customFormat="1" ht="15" customHeight="1" x14ac:dyDescent="0.25">
      <c r="A107" s="75"/>
      <c r="B107" s="141" t="s">
        <v>471</v>
      </c>
      <c r="C107" s="58"/>
      <c r="D107" s="58"/>
      <c r="E107" s="58"/>
      <c r="F107" s="58"/>
      <c r="G107" s="5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76"/>
      <c r="S107" s="90"/>
      <c r="T107" s="103"/>
      <c r="U107" s="110"/>
      <c r="V107" s="110"/>
      <c r="W107" s="110"/>
      <c r="X107" s="112"/>
      <c r="Y107" s="112"/>
    </row>
    <row r="108" spans="1:30" s="63" customFormat="1" ht="18" customHeight="1" x14ac:dyDescent="0.2">
      <c r="A108" s="77"/>
      <c r="B108" s="166"/>
      <c r="C108" s="58"/>
      <c r="D108" s="58"/>
      <c r="E108" s="58"/>
      <c r="F108" s="58"/>
      <c r="G108" s="5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76"/>
      <c r="S108" s="90"/>
      <c r="T108" s="103"/>
      <c r="U108" s="110"/>
      <c r="V108" s="110"/>
      <c r="W108" s="110"/>
      <c r="X108" s="112"/>
      <c r="Y108" s="112"/>
    </row>
    <row r="109" spans="1:30" s="63" customFormat="1" ht="37.5" customHeight="1" x14ac:dyDescent="0.2">
      <c r="A109" s="77"/>
      <c r="B109" s="65"/>
      <c r="C109" s="65"/>
      <c r="D109" s="167" t="s">
        <v>79</v>
      </c>
      <c r="E109" s="163" t="s">
        <v>86</v>
      </c>
      <c r="F109" s="137" t="s">
        <v>468</v>
      </c>
      <c r="G109" s="185" t="s">
        <v>28</v>
      </c>
      <c r="H109" s="165" t="s">
        <v>453</v>
      </c>
      <c r="I109" s="38"/>
      <c r="J109" s="38"/>
      <c r="K109" s="38"/>
      <c r="L109" s="38"/>
      <c r="M109" s="38"/>
      <c r="N109" s="38"/>
      <c r="O109" s="38"/>
      <c r="P109" s="38"/>
      <c r="Q109" s="38"/>
      <c r="R109" s="76"/>
      <c r="S109" s="90"/>
      <c r="T109" s="103"/>
      <c r="U109" s="110"/>
      <c r="V109" s="110"/>
      <c r="W109" s="110"/>
      <c r="X109" s="112"/>
      <c r="Y109" s="112"/>
    </row>
    <row r="110" spans="1:30" s="61" customFormat="1" ht="16.5" customHeight="1" x14ac:dyDescent="0.2">
      <c r="A110" s="78"/>
      <c r="B110" s="67" t="s">
        <v>0</v>
      </c>
      <c r="C110" s="65"/>
      <c r="D110" s="119">
        <v>5.7979417306856078</v>
      </c>
      <c r="E110" s="119">
        <v>9.4979647218453191</v>
      </c>
      <c r="F110" s="304">
        <v>7.7220077220077217</v>
      </c>
      <c r="G110" s="311"/>
      <c r="H110" s="312">
        <v>0.3318532818532815</v>
      </c>
      <c r="I110" s="38"/>
      <c r="J110" s="38"/>
      <c r="K110" s="38"/>
      <c r="L110" s="38"/>
      <c r="M110" s="38"/>
      <c r="N110" s="38"/>
      <c r="O110" s="38"/>
      <c r="P110" s="38"/>
      <c r="Q110" s="38"/>
      <c r="R110" s="79"/>
      <c r="S110" s="91"/>
      <c r="T110" s="106"/>
      <c r="U110" s="48" t="str">
        <f>B110</f>
        <v>Bracknell Forest</v>
      </c>
      <c r="V110" s="49" t="b">
        <f t="shared" ref="V110:V132" si="9">IF(U110=$V$2,H110)</f>
        <v>0</v>
      </c>
      <c r="W110" s="110"/>
      <c r="X110" s="112"/>
      <c r="Y110" s="112"/>
      <c r="Z110" s="63"/>
      <c r="AA110" s="63"/>
      <c r="AB110" s="63"/>
      <c r="AC110" s="63"/>
      <c r="AD110" s="63"/>
    </row>
    <row r="111" spans="1:30" ht="16.5" customHeight="1" x14ac:dyDescent="0.2">
      <c r="A111" s="77"/>
      <c r="B111" s="67" t="s">
        <v>22</v>
      </c>
      <c r="C111" s="65"/>
      <c r="D111" s="119">
        <v>11.353124211588597</v>
      </c>
      <c r="E111" s="119">
        <v>1.3831258644536653</v>
      </c>
      <c r="F111" s="155">
        <v>0</v>
      </c>
      <c r="G111" s="311"/>
      <c r="H111" s="157">
        <v>-1</v>
      </c>
      <c r="I111" s="38"/>
      <c r="J111" s="41"/>
      <c r="K111" s="41"/>
      <c r="L111" s="41"/>
      <c r="M111" s="38"/>
      <c r="N111" s="38"/>
      <c r="O111" s="38"/>
      <c r="P111" s="38"/>
      <c r="Q111" s="38"/>
      <c r="R111" s="76"/>
      <c r="S111" s="90"/>
      <c r="T111" s="103"/>
      <c r="U111" s="48" t="str">
        <f t="shared" ref="U111:U132" si="10">B111</f>
        <v>Brighton &amp; Hove</v>
      </c>
      <c r="V111" s="49" t="b">
        <f t="shared" si="9"/>
        <v>0</v>
      </c>
      <c r="W111" s="110"/>
      <c r="X111" s="112"/>
      <c r="Y111" s="112"/>
    </row>
    <row r="112" spans="1:30" ht="16.5" customHeight="1" x14ac:dyDescent="0.2">
      <c r="A112" s="77"/>
      <c r="B112" s="67" t="s">
        <v>8</v>
      </c>
      <c r="C112" s="65"/>
      <c r="D112" s="119">
        <v>25.798768877965557</v>
      </c>
      <c r="E112" s="119">
        <v>23.029472241261136</v>
      </c>
      <c r="F112" s="155">
        <v>15.850366370998842</v>
      </c>
      <c r="G112" s="311"/>
      <c r="H112" s="157">
        <v>-0.38561539715422372</v>
      </c>
      <c r="I112" s="38"/>
      <c r="J112" s="41"/>
      <c r="K112" s="41"/>
      <c r="L112" s="41"/>
      <c r="M112" s="38"/>
      <c r="N112" s="38"/>
      <c r="O112" s="38"/>
      <c r="P112" s="38"/>
      <c r="Q112" s="38"/>
      <c r="R112" s="76"/>
      <c r="S112" s="90"/>
      <c r="T112" s="103"/>
      <c r="U112" s="48" t="str">
        <f t="shared" si="10"/>
        <v>Buckinghamshire</v>
      </c>
      <c r="V112" s="49" t="b">
        <f t="shared" si="9"/>
        <v>0</v>
      </c>
      <c r="W112" s="110"/>
      <c r="X112" s="112"/>
      <c r="Y112" s="112"/>
      <c r="Z112" s="114"/>
    </row>
    <row r="113" spans="1:26" ht="16.5" customHeight="1" x14ac:dyDescent="0.2">
      <c r="A113" s="77"/>
      <c r="B113" s="67" t="s">
        <v>4</v>
      </c>
      <c r="C113" s="65"/>
      <c r="D113" s="119">
        <v>0</v>
      </c>
      <c r="E113" s="156" t="e">
        <v>#VALUE!</v>
      </c>
      <c r="F113" s="155">
        <v>0.31806615776081426</v>
      </c>
      <c r="G113" s="311"/>
      <c r="H113" s="157" t="e">
        <v>#DIV/0!</v>
      </c>
      <c r="I113" s="38"/>
      <c r="J113" s="41"/>
      <c r="K113" s="41"/>
      <c r="L113" s="41"/>
      <c r="M113" s="38"/>
      <c r="N113" s="38"/>
      <c r="O113" s="38"/>
      <c r="P113" s="38"/>
      <c r="Q113" s="38"/>
      <c r="R113" s="76"/>
      <c r="S113" s="90"/>
      <c r="T113" s="103"/>
      <c r="U113" s="48" t="str">
        <f t="shared" si="10"/>
        <v>East Sussex</v>
      </c>
      <c r="V113" s="49" t="b">
        <f t="shared" si="9"/>
        <v>0</v>
      </c>
      <c r="W113" s="110"/>
      <c r="X113" s="112"/>
      <c r="Y113" s="112"/>
      <c r="Z113" s="104"/>
    </row>
    <row r="114" spans="1:26" ht="16.5" customHeight="1" x14ac:dyDescent="0.2">
      <c r="A114" s="77"/>
      <c r="B114" s="67" t="s">
        <v>6</v>
      </c>
      <c r="C114" s="65"/>
      <c r="D114" s="119">
        <v>13.709078914818173</v>
      </c>
      <c r="E114" s="119">
        <v>14.680105170902715</v>
      </c>
      <c r="F114" s="155">
        <v>18.63900123087744</v>
      </c>
      <c r="G114" s="311"/>
      <c r="H114" s="157">
        <v>0.35961003264271119</v>
      </c>
      <c r="I114" s="38"/>
      <c r="J114" s="41"/>
      <c r="K114" s="41"/>
      <c r="L114" s="41"/>
      <c r="M114" s="38"/>
      <c r="N114" s="38"/>
      <c r="O114" s="38"/>
      <c r="P114" s="38"/>
      <c r="Q114" s="38"/>
      <c r="R114" s="76"/>
      <c r="S114" s="90"/>
      <c r="T114" s="103"/>
      <c r="U114" s="48" t="str">
        <f t="shared" si="10"/>
        <v>Hampshire</v>
      </c>
      <c r="V114" s="49" t="b">
        <f t="shared" si="9"/>
        <v>0</v>
      </c>
      <c r="W114" s="110"/>
      <c r="X114" s="112"/>
      <c r="Y114" s="112"/>
    </row>
    <row r="115" spans="1:26" ht="16.5" customHeight="1" x14ac:dyDescent="0.2">
      <c r="A115" s="77"/>
      <c r="B115" s="67" t="s">
        <v>1</v>
      </c>
      <c r="C115" s="65"/>
      <c r="D115" s="119">
        <v>6.2421972534332095</v>
      </c>
      <c r="E115" s="119">
        <v>8.7939698492462313</v>
      </c>
      <c r="F115" s="155">
        <v>8.9514066496163682</v>
      </c>
      <c r="G115" s="311"/>
      <c r="H115" s="157">
        <v>0.43401534526854196</v>
      </c>
      <c r="I115" s="38"/>
      <c r="J115" s="41"/>
      <c r="K115" s="41"/>
      <c r="L115" s="41"/>
      <c r="M115" s="38"/>
      <c r="N115" s="38"/>
      <c r="O115" s="38"/>
      <c r="P115" s="38"/>
      <c r="Q115" s="38"/>
      <c r="R115" s="76"/>
      <c r="S115" s="90"/>
      <c r="T115" s="103"/>
      <c r="U115" s="48" t="str">
        <f t="shared" si="10"/>
        <v>Isle of Wight</v>
      </c>
      <c r="V115" s="49" t="b">
        <f t="shared" si="9"/>
        <v>0</v>
      </c>
      <c r="W115" s="110"/>
      <c r="X115" s="112"/>
      <c r="Y115" s="112"/>
    </row>
    <row r="116" spans="1:26" ht="16.5" customHeight="1" x14ac:dyDescent="0.2">
      <c r="A116" s="77"/>
      <c r="B116" s="67" t="s">
        <v>9</v>
      </c>
      <c r="C116" s="65"/>
      <c r="D116" s="119">
        <v>13.655849034367955</v>
      </c>
      <c r="E116" s="119">
        <v>11.855132881709224</v>
      </c>
      <c r="F116" s="155">
        <v>11.363636363636363</v>
      </c>
      <c r="G116" s="311"/>
      <c r="H116" s="157">
        <v>-0.16785574188486804</v>
      </c>
      <c r="I116" s="38"/>
      <c r="J116" s="41"/>
      <c r="K116" s="41"/>
      <c r="L116" s="41"/>
      <c r="M116" s="38"/>
      <c r="N116" s="38"/>
      <c r="O116" s="38"/>
      <c r="P116" s="38"/>
      <c r="Q116" s="38"/>
      <c r="R116" s="76"/>
      <c r="S116" s="90"/>
      <c r="T116" s="103"/>
      <c r="U116" s="48" t="str">
        <f t="shared" si="10"/>
        <v>Kent</v>
      </c>
      <c r="V116" s="49" t="b">
        <f t="shared" si="9"/>
        <v>0</v>
      </c>
      <c r="W116" s="110"/>
      <c r="X116" s="112"/>
      <c r="Y116" s="112"/>
    </row>
    <row r="117" spans="1:26" s="63" customFormat="1" ht="16.5" customHeight="1" x14ac:dyDescent="0.2">
      <c r="A117" s="77"/>
      <c r="B117" s="67" t="s">
        <v>2</v>
      </c>
      <c r="C117" s="65"/>
      <c r="D117" s="119">
        <v>31.90941842511581</v>
      </c>
      <c r="E117" s="119">
        <v>29.252437703141933</v>
      </c>
      <c r="F117" s="155">
        <v>38.131553860819828</v>
      </c>
      <c r="G117" s="311"/>
      <c r="H117" s="157">
        <v>0.19499369599311137</v>
      </c>
      <c r="I117" s="38"/>
      <c r="J117" s="41"/>
      <c r="K117" s="41"/>
      <c r="L117" s="41"/>
      <c r="M117" s="38"/>
      <c r="N117" s="38"/>
      <c r="O117" s="38"/>
      <c r="P117" s="38"/>
      <c r="Q117" s="38"/>
      <c r="R117" s="76"/>
      <c r="S117" s="90"/>
      <c r="T117" s="103"/>
      <c r="U117" s="48" t="str">
        <f t="shared" si="10"/>
        <v>Medway</v>
      </c>
      <c r="V117" s="49" t="b">
        <f t="shared" si="9"/>
        <v>0</v>
      </c>
      <c r="W117" s="110"/>
      <c r="X117" s="112"/>
      <c r="Y117" s="112"/>
    </row>
    <row r="118" spans="1:26" s="63" customFormat="1" ht="16.5" customHeight="1" x14ac:dyDescent="0.2">
      <c r="A118" s="77"/>
      <c r="B118" s="67" t="s">
        <v>10</v>
      </c>
      <c r="C118" s="65"/>
      <c r="D118" s="119">
        <v>15.746047742016753</v>
      </c>
      <c r="E118" s="119">
        <v>8.9711417816813057</v>
      </c>
      <c r="F118" s="155">
        <v>11.574362165525825</v>
      </c>
      <c r="G118" s="311"/>
      <c r="H118" s="157">
        <v>-0.26493540759178585</v>
      </c>
      <c r="I118" s="38"/>
      <c r="J118" s="41"/>
      <c r="K118" s="41"/>
      <c r="L118" s="41"/>
      <c r="M118" s="38"/>
      <c r="N118" s="38"/>
      <c r="O118" s="38"/>
      <c r="P118" s="38"/>
      <c r="Q118" s="38"/>
      <c r="R118" s="76"/>
      <c r="S118" s="90"/>
      <c r="T118" s="103"/>
      <c r="U118" s="48" t="str">
        <f t="shared" si="10"/>
        <v>Milton Keynes</v>
      </c>
      <c r="V118" s="49" t="b">
        <f t="shared" si="9"/>
        <v>0</v>
      </c>
      <c r="W118" s="110"/>
      <c r="X118" s="112"/>
      <c r="Y118" s="112"/>
    </row>
    <row r="119" spans="1:26" s="63" customFormat="1" ht="16.5" customHeight="1" x14ac:dyDescent="0.2">
      <c r="A119" s="77"/>
      <c r="B119" s="67" t="s">
        <v>11</v>
      </c>
      <c r="C119" s="65"/>
      <c r="D119" s="119">
        <v>11.526185128265752</v>
      </c>
      <c r="E119" s="119">
        <v>10.743567995476392</v>
      </c>
      <c r="F119" s="155">
        <v>7.8600405679513194</v>
      </c>
      <c r="G119" s="311"/>
      <c r="H119" s="157">
        <v>-0.31807094190461316</v>
      </c>
      <c r="I119" s="38"/>
      <c r="J119" s="41"/>
      <c r="K119" s="41"/>
      <c r="L119" s="41"/>
      <c r="M119" s="38"/>
      <c r="N119" s="38"/>
      <c r="O119" s="38"/>
      <c r="P119" s="38"/>
      <c r="Q119" s="38"/>
      <c r="R119" s="76"/>
      <c r="S119" s="90"/>
      <c r="T119" s="103"/>
      <c r="U119" s="48" t="str">
        <f t="shared" si="10"/>
        <v>Oxfordshire</v>
      </c>
      <c r="V119" s="49" t="b">
        <f t="shared" si="9"/>
        <v>0</v>
      </c>
      <c r="W119" s="110"/>
      <c r="X119" s="112"/>
      <c r="Y119" s="112"/>
    </row>
    <row r="120" spans="1:26" s="63" customFormat="1" ht="16.5" customHeight="1" x14ac:dyDescent="0.2">
      <c r="A120" s="77"/>
      <c r="B120" s="67" t="s">
        <v>12</v>
      </c>
      <c r="C120" s="65"/>
      <c r="D120" s="119">
        <v>0</v>
      </c>
      <c r="E120" s="119">
        <v>1.8691588785046727</v>
      </c>
      <c r="F120" s="155">
        <v>2.8248587570621471</v>
      </c>
      <c r="G120" s="311"/>
      <c r="H120" s="157" t="e">
        <v>#DIV/0!</v>
      </c>
      <c r="I120" s="38"/>
      <c r="J120" s="41"/>
      <c r="K120" s="41"/>
      <c r="L120" s="41"/>
      <c r="M120" s="38"/>
      <c r="N120" s="38"/>
      <c r="O120" s="38"/>
      <c r="P120" s="38"/>
      <c r="Q120" s="38"/>
      <c r="R120" s="76"/>
      <c r="S120" s="90"/>
      <c r="T120" s="103"/>
      <c r="U120" s="48" t="str">
        <f t="shared" si="10"/>
        <v>Portsmouth</v>
      </c>
      <c r="V120" s="49" t="b">
        <f t="shared" si="9"/>
        <v>0</v>
      </c>
      <c r="W120" s="110"/>
      <c r="X120" s="112"/>
      <c r="Y120" s="112"/>
    </row>
    <row r="121" spans="1:26" s="63" customFormat="1" ht="16.5" customHeight="1" x14ac:dyDescent="0.2">
      <c r="A121" s="77"/>
      <c r="B121" s="67" t="s">
        <v>3</v>
      </c>
      <c r="C121" s="65"/>
      <c r="D121" s="119">
        <v>42.932003283035549</v>
      </c>
      <c r="E121" s="119">
        <v>45.194508009153317</v>
      </c>
      <c r="F121" s="155">
        <v>34.059945504087189</v>
      </c>
      <c r="G121" s="311"/>
      <c r="H121" s="157">
        <v>-0.20665371053053391</v>
      </c>
      <c r="I121" s="38"/>
      <c r="J121" s="41"/>
      <c r="K121" s="41"/>
      <c r="L121" s="41"/>
      <c r="M121" s="38"/>
      <c r="N121" s="38"/>
      <c r="O121" s="38"/>
      <c r="P121" s="38"/>
      <c r="Q121" s="38"/>
      <c r="R121" s="76"/>
      <c r="S121" s="90"/>
      <c r="T121" s="103"/>
      <c r="U121" s="48" t="str">
        <f t="shared" si="10"/>
        <v>Reading</v>
      </c>
      <c r="V121" s="49" t="b">
        <f t="shared" si="9"/>
        <v>0</v>
      </c>
      <c r="W121" s="110"/>
      <c r="X121" s="112"/>
      <c r="Y121" s="112"/>
    </row>
    <row r="122" spans="1:26" s="63" customFormat="1" ht="16.5" customHeight="1" x14ac:dyDescent="0.2">
      <c r="A122" s="77"/>
      <c r="B122" s="67" t="s">
        <v>13</v>
      </c>
      <c r="C122" s="65"/>
      <c r="D122" s="119">
        <v>52.073034078175461</v>
      </c>
      <c r="E122" s="119">
        <v>31.888798037612425</v>
      </c>
      <c r="F122" s="155">
        <v>33.592095977417081</v>
      </c>
      <c r="G122" s="311"/>
      <c r="H122" s="157">
        <v>-0.35490419231215875</v>
      </c>
      <c r="I122" s="38"/>
      <c r="J122" s="41"/>
      <c r="K122" s="41"/>
      <c r="L122" s="41"/>
      <c r="M122" s="38"/>
      <c r="N122" s="38"/>
      <c r="O122" s="38"/>
      <c r="P122" s="38"/>
      <c r="Q122" s="38"/>
      <c r="R122" s="76"/>
      <c r="S122" s="90"/>
      <c r="T122" s="103"/>
      <c r="U122" s="48" t="str">
        <f t="shared" si="10"/>
        <v>Slough</v>
      </c>
      <c r="V122" s="49" t="b">
        <f t="shared" si="9"/>
        <v>0</v>
      </c>
      <c r="W122" s="110"/>
      <c r="X122" s="112"/>
      <c r="Y122" s="112"/>
    </row>
    <row r="123" spans="1:26" s="63" customFormat="1" ht="16.5" customHeight="1" x14ac:dyDescent="0.2">
      <c r="A123" s="77"/>
      <c r="B123" s="67" t="s">
        <v>27</v>
      </c>
      <c r="C123" s="65"/>
      <c r="D123" s="119">
        <v>28.899835796387517</v>
      </c>
      <c r="E123" s="119">
        <v>20.044331855604813</v>
      </c>
      <c r="F123" s="155">
        <v>16.862745098039213</v>
      </c>
      <c r="G123" s="311"/>
      <c r="H123" s="157">
        <v>-0.41651069518716582</v>
      </c>
      <c r="I123" s="38"/>
      <c r="J123" s="41"/>
      <c r="K123" s="41"/>
      <c r="L123" s="41"/>
      <c r="M123" s="38"/>
      <c r="N123" s="38"/>
      <c r="O123" s="38"/>
      <c r="P123" s="38"/>
      <c r="Q123" s="38"/>
      <c r="R123" s="76"/>
      <c r="S123" s="90"/>
      <c r="T123" s="103"/>
      <c r="U123" s="48" t="str">
        <f t="shared" si="10"/>
        <v>Somerset</v>
      </c>
      <c r="V123" s="49" t="b">
        <f t="shared" si="9"/>
        <v>0</v>
      </c>
      <c r="W123" s="110"/>
      <c r="X123" s="112"/>
      <c r="Y123" s="112"/>
    </row>
    <row r="124" spans="1:26" s="63" customFormat="1" ht="16.5" customHeight="1" x14ac:dyDescent="0.2">
      <c r="A124" s="77"/>
      <c r="B124" s="67" t="s">
        <v>14</v>
      </c>
      <c r="C124" s="65"/>
      <c r="D124" s="119">
        <v>23.811747128583434</v>
      </c>
      <c r="E124" s="119">
        <v>12.184249628528978</v>
      </c>
      <c r="F124" s="155">
        <v>13.829279923700524</v>
      </c>
      <c r="G124" s="313"/>
      <c r="H124" s="157">
        <v>-0.41922447567486704</v>
      </c>
      <c r="I124" s="38"/>
      <c r="J124" s="41"/>
      <c r="K124" s="41"/>
      <c r="L124" s="41"/>
      <c r="M124" s="38"/>
      <c r="N124" s="38"/>
      <c r="O124" s="38"/>
      <c r="P124" s="38"/>
      <c r="Q124" s="38"/>
      <c r="R124" s="76"/>
      <c r="S124" s="90"/>
      <c r="T124" s="103"/>
      <c r="U124" s="48" t="str">
        <f t="shared" si="10"/>
        <v>Southampton</v>
      </c>
      <c r="V124" s="49" t="b">
        <f t="shared" si="9"/>
        <v>0</v>
      </c>
      <c r="W124" s="110"/>
      <c r="X124" s="112"/>
      <c r="Y124" s="112"/>
    </row>
    <row r="125" spans="1:26" s="63" customFormat="1" ht="16.5" customHeight="1" x14ac:dyDescent="0.2">
      <c r="A125" s="77"/>
      <c r="B125" s="67" t="s">
        <v>7</v>
      </c>
      <c r="C125" s="65"/>
      <c r="D125" s="119">
        <v>13.914368049681618</v>
      </c>
      <c r="E125" s="119">
        <v>15.481937739304144</v>
      </c>
      <c r="F125" s="155">
        <v>22.156084656084658</v>
      </c>
      <c r="G125" s="313"/>
      <c r="H125" s="157">
        <v>0.59231699039264829</v>
      </c>
      <c r="I125" s="38"/>
      <c r="J125" s="41"/>
      <c r="K125" s="41"/>
      <c r="L125" s="41"/>
      <c r="M125" s="38"/>
      <c r="N125" s="38"/>
      <c r="O125" s="38"/>
      <c r="P125" s="38"/>
      <c r="Q125" s="38"/>
      <c r="R125" s="76"/>
      <c r="S125" s="90"/>
      <c r="T125" s="103"/>
      <c r="U125" s="48" t="str">
        <f t="shared" si="10"/>
        <v>Surrey</v>
      </c>
      <c r="V125" s="49" t="b">
        <f t="shared" si="9"/>
        <v>0</v>
      </c>
      <c r="W125" s="110"/>
      <c r="X125" s="112"/>
      <c r="Y125" s="112"/>
    </row>
    <row r="126" spans="1:26" s="63" customFormat="1" ht="16.5" customHeight="1" x14ac:dyDescent="0.2">
      <c r="A126" s="135"/>
      <c r="B126" s="67" t="s">
        <v>41</v>
      </c>
      <c r="C126" s="65"/>
      <c r="D126" s="119">
        <v>22.609993602956855</v>
      </c>
      <c r="E126" s="119">
        <v>25.208913649025067</v>
      </c>
      <c r="F126" s="155">
        <v>49.510650546919983</v>
      </c>
      <c r="G126" s="313"/>
      <c r="H126" s="157">
        <v>1.1897684455976649</v>
      </c>
      <c r="I126" s="38"/>
      <c r="J126" s="41"/>
      <c r="K126" s="41"/>
      <c r="L126" s="41"/>
      <c r="M126" s="38"/>
      <c r="N126" s="38"/>
      <c r="O126" s="38"/>
      <c r="P126" s="38"/>
      <c r="Q126" s="38"/>
      <c r="R126" s="76"/>
      <c r="S126" s="90"/>
      <c r="T126" s="103"/>
      <c r="U126" s="48" t="str">
        <f t="shared" si="10"/>
        <v>Swindon</v>
      </c>
      <c r="V126" s="49" t="b">
        <f t="shared" si="9"/>
        <v>0</v>
      </c>
      <c r="W126" s="110"/>
      <c r="X126" s="112"/>
      <c r="Y126" s="112"/>
    </row>
    <row r="127" spans="1:26" s="63" customFormat="1" ht="16.5" customHeight="1" x14ac:dyDescent="0.2">
      <c r="A127" s="135"/>
      <c r="B127" s="67" t="s">
        <v>76</v>
      </c>
      <c r="C127" s="65"/>
      <c r="D127" s="119">
        <v>12.915129151291513</v>
      </c>
      <c r="E127" s="119">
        <v>25.830258302583026</v>
      </c>
      <c r="F127" s="155">
        <v>31.732580037664786</v>
      </c>
      <c r="G127" s="313"/>
      <c r="H127" s="157">
        <v>1.4570083400591878</v>
      </c>
      <c r="I127" s="38"/>
      <c r="J127" s="41"/>
      <c r="K127" s="41"/>
      <c r="L127" s="41"/>
      <c r="M127" s="38"/>
      <c r="N127" s="38"/>
      <c r="O127" s="38"/>
      <c r="P127" s="38"/>
      <c r="Q127" s="38"/>
      <c r="R127" s="76"/>
      <c r="S127" s="90"/>
      <c r="T127" s="103"/>
      <c r="U127" s="48" t="str">
        <f t="shared" si="10"/>
        <v>Torbay</v>
      </c>
      <c r="V127" s="49" t="b">
        <f t="shared" si="9"/>
        <v>0</v>
      </c>
      <c r="W127" s="110"/>
      <c r="X127" s="112"/>
      <c r="Y127" s="112"/>
    </row>
    <row r="128" spans="1:26" s="63" customFormat="1" ht="16.5" customHeight="1" x14ac:dyDescent="0.2">
      <c r="A128" s="77"/>
      <c r="B128" s="67" t="s">
        <v>15</v>
      </c>
      <c r="C128" s="65"/>
      <c r="D128" s="119">
        <v>18.7119142677033</v>
      </c>
      <c r="E128" s="156">
        <v>19.029495718363464</v>
      </c>
      <c r="F128" s="155">
        <v>13.675213675213676</v>
      </c>
      <c r="G128" s="313"/>
      <c r="H128" s="157">
        <v>-0.26917078180413384</v>
      </c>
      <c r="I128" s="38"/>
      <c r="J128" s="41"/>
      <c r="K128" s="41"/>
      <c r="L128" s="41"/>
      <c r="M128" s="38"/>
      <c r="N128" s="38"/>
      <c r="O128" s="38"/>
      <c r="P128" s="38"/>
      <c r="Q128" s="38"/>
      <c r="R128" s="76"/>
      <c r="S128" s="90"/>
      <c r="T128" s="103"/>
      <c r="U128" s="48" t="str">
        <f t="shared" si="10"/>
        <v>West Berkshire</v>
      </c>
      <c r="V128" s="49" t="b">
        <f t="shared" si="9"/>
        <v>0</v>
      </c>
      <c r="W128" s="110"/>
      <c r="X128" s="112"/>
      <c r="Y128" s="112"/>
    </row>
    <row r="129" spans="1:28" s="63" customFormat="1" ht="16.5" customHeight="1" x14ac:dyDescent="0.2">
      <c r="A129" s="77"/>
      <c r="B129" s="67" t="s">
        <v>5</v>
      </c>
      <c r="C129" s="65"/>
      <c r="D129" s="119">
        <v>13.917086400619914</v>
      </c>
      <c r="E129" s="156">
        <v>13.097802671262388</v>
      </c>
      <c r="F129" s="155">
        <v>11.731160896130346</v>
      </c>
      <c r="G129" s="313"/>
      <c r="H129" s="157">
        <v>-0.15706775409486565</v>
      </c>
      <c r="I129" s="38"/>
      <c r="J129" s="41"/>
      <c r="K129" s="41"/>
      <c r="L129" s="41"/>
      <c r="M129" s="38"/>
      <c r="N129" s="38"/>
      <c r="O129" s="38"/>
      <c r="P129" s="38"/>
      <c r="Q129" s="38"/>
      <c r="R129" s="76"/>
      <c r="S129" s="90"/>
      <c r="T129" s="103"/>
      <c r="U129" s="48" t="str">
        <f t="shared" si="10"/>
        <v>West Sussex</v>
      </c>
      <c r="V129" s="49" t="b">
        <f t="shared" si="9"/>
        <v>0</v>
      </c>
      <c r="W129" s="110"/>
      <c r="X129" s="112"/>
      <c r="Y129" s="112"/>
    </row>
    <row r="130" spans="1:28" s="63" customFormat="1" ht="16.5" customHeight="1" x14ac:dyDescent="0.2">
      <c r="A130" s="77"/>
      <c r="B130" s="67" t="s">
        <v>21</v>
      </c>
      <c r="C130" s="65"/>
      <c r="D130" s="156">
        <v>30.665440049064706</v>
      </c>
      <c r="E130" s="119">
        <v>38.095238095238095</v>
      </c>
      <c r="F130" s="155">
        <v>32.094594594594597</v>
      </c>
      <c r="G130" s="313"/>
      <c r="H130" s="157">
        <v>4.6604729729729719E-2</v>
      </c>
      <c r="I130" s="38"/>
      <c r="J130" s="41"/>
      <c r="K130" s="41"/>
      <c r="L130" s="41"/>
      <c r="M130" s="38"/>
      <c r="N130" s="38"/>
      <c r="O130" s="38"/>
      <c r="P130" s="38"/>
      <c r="Q130" s="38"/>
      <c r="R130" s="76"/>
      <c r="S130" s="90"/>
      <c r="T130" s="103"/>
      <c r="U130" s="48" t="str">
        <f t="shared" si="10"/>
        <v>Windsor &amp; Maidenhead</v>
      </c>
      <c r="V130" s="49" t="b">
        <f t="shared" si="9"/>
        <v>0</v>
      </c>
      <c r="W130" s="110"/>
      <c r="X130" s="112"/>
      <c r="Y130" s="112"/>
    </row>
    <row r="131" spans="1:28" s="63" customFormat="1" ht="16.5" customHeight="1" x14ac:dyDescent="0.2">
      <c r="A131" s="77"/>
      <c r="B131" s="67" t="s">
        <v>16</v>
      </c>
      <c r="C131" s="65"/>
      <c r="D131" s="156">
        <v>19.211822660098523</v>
      </c>
      <c r="E131" s="119">
        <v>22.008253094910589</v>
      </c>
      <c r="F131" s="155">
        <v>31.505102040816325</v>
      </c>
      <c r="G131" s="313"/>
      <c r="H131" s="157">
        <v>0.63988095238095222</v>
      </c>
      <c r="I131" s="38"/>
      <c r="J131" s="41"/>
      <c r="K131" s="41"/>
      <c r="L131" s="41"/>
      <c r="M131" s="38"/>
      <c r="N131" s="38"/>
      <c r="O131" s="38"/>
      <c r="P131" s="38"/>
      <c r="Q131" s="38"/>
      <c r="R131" s="76"/>
      <c r="S131" s="90"/>
      <c r="T131" s="103"/>
      <c r="U131" s="48" t="str">
        <f t="shared" si="10"/>
        <v>Wokingham</v>
      </c>
      <c r="V131" s="49" t="b">
        <f t="shared" si="9"/>
        <v>0</v>
      </c>
    </row>
    <row r="132" spans="1:28" s="63" customFormat="1" ht="16.5" customHeight="1" x14ac:dyDescent="0.2">
      <c r="A132" s="77"/>
      <c r="B132" s="86" t="s">
        <v>23</v>
      </c>
      <c r="C132" s="65"/>
      <c r="D132" s="189">
        <v>16.527196652719663</v>
      </c>
      <c r="E132" s="189">
        <v>14.791666666666666</v>
      </c>
      <c r="F132" s="186">
        <v>14.990834006820286</v>
      </c>
      <c r="G132" s="313"/>
      <c r="H132" s="158">
        <v>-9.2959663891126879E-2</v>
      </c>
      <c r="I132" s="38"/>
      <c r="J132" s="41"/>
      <c r="K132" s="41"/>
      <c r="L132" s="41"/>
      <c r="M132" s="38"/>
      <c r="N132" s="38"/>
      <c r="O132" s="38"/>
      <c r="P132" s="38"/>
      <c r="Q132" s="38"/>
      <c r="R132" s="76"/>
      <c r="S132" s="90"/>
      <c r="T132" s="103"/>
      <c r="U132" s="48" t="str">
        <f t="shared" si="10"/>
        <v>South East</v>
      </c>
      <c r="V132" s="49" t="b">
        <f t="shared" si="9"/>
        <v>0</v>
      </c>
    </row>
    <row r="133" spans="1:28" s="63" customFormat="1" ht="16.5" customHeight="1" x14ac:dyDescent="0.2">
      <c r="A133" s="135"/>
      <c r="B133" s="179" t="s">
        <v>43</v>
      </c>
      <c r="C133" s="65"/>
      <c r="D133" s="190">
        <v>13.148788927335639</v>
      </c>
      <c r="E133" s="190">
        <v>13.220338983050848</v>
      </c>
      <c r="F133" s="187">
        <v>16.937421897529561</v>
      </c>
      <c r="G133" s="313"/>
      <c r="H133" s="183">
        <v>0.28813550747001143</v>
      </c>
      <c r="I133" s="38"/>
      <c r="J133" s="41"/>
      <c r="K133" s="41"/>
      <c r="L133" s="41"/>
      <c r="M133" s="38"/>
      <c r="N133" s="38"/>
      <c r="O133" s="38"/>
      <c r="P133" s="38"/>
      <c r="Q133" s="38"/>
      <c r="R133" s="76"/>
      <c r="S133" s="90"/>
      <c r="T133" s="103"/>
      <c r="U133" s="48" t="str">
        <f t="shared" ref="U133:U134" si="11">B133</f>
        <v>South West</v>
      </c>
      <c r="V133" s="49" t="b">
        <f t="shared" ref="V133:V134" si="12">IF(U133=$V$2,H133)</f>
        <v>0</v>
      </c>
    </row>
    <row r="134" spans="1:28" s="63" customFormat="1" ht="16.5" customHeight="1" x14ac:dyDescent="0.2">
      <c r="A134" s="77"/>
      <c r="B134" s="143" t="s">
        <v>38</v>
      </c>
      <c r="C134" s="56"/>
      <c r="D134" s="191">
        <v>16.136845292158643</v>
      </c>
      <c r="E134" s="191">
        <v>15.780141843971633</v>
      </c>
      <c r="F134" s="188">
        <v>15.377967902156126</v>
      </c>
      <c r="G134" s="313"/>
      <c r="H134" s="159">
        <v>-4.7027617620606289E-2</v>
      </c>
      <c r="I134" s="38"/>
      <c r="J134" s="38"/>
      <c r="K134" s="38"/>
      <c r="L134" s="38"/>
      <c r="M134" s="38"/>
      <c r="N134" s="38"/>
      <c r="O134" s="38"/>
      <c r="P134" s="38"/>
      <c r="Q134" s="38"/>
      <c r="R134" s="76"/>
      <c r="S134" s="90"/>
      <c r="T134" s="103"/>
      <c r="U134" s="48" t="str">
        <f t="shared" si="11"/>
        <v>England</v>
      </c>
      <c r="V134" s="49" t="b">
        <f t="shared" si="12"/>
        <v>0</v>
      </c>
    </row>
    <row r="135" spans="1:28" s="63" customFormat="1" ht="1.5" customHeight="1" x14ac:dyDescent="0.2">
      <c r="A135" s="135"/>
      <c r="B135" s="57"/>
      <c r="C135" s="57"/>
      <c r="D135" s="54"/>
      <c r="E135" s="54"/>
      <c r="F135" s="54"/>
      <c r="G135" s="54"/>
      <c r="H135" s="54"/>
      <c r="I135" s="38"/>
      <c r="J135" s="38"/>
      <c r="K135" s="38"/>
      <c r="L135" s="38"/>
      <c r="M135" s="38"/>
      <c r="N135" s="38"/>
      <c r="O135" s="38"/>
      <c r="P135" s="38"/>
      <c r="Q135" s="38"/>
      <c r="R135" s="76"/>
      <c r="S135" s="90"/>
      <c r="T135" s="103"/>
      <c r="AA135" s="115"/>
    </row>
    <row r="136" spans="1:28" s="63" customFormat="1" ht="7.5" customHeight="1" x14ac:dyDescent="0.2">
      <c r="A136" s="77"/>
      <c r="B136" s="43"/>
      <c r="C136" s="43"/>
      <c r="D136" s="42"/>
      <c r="E136" s="42"/>
      <c r="F136" s="42"/>
      <c r="G136" s="42"/>
      <c r="H136" s="42"/>
      <c r="I136" s="44"/>
      <c r="J136" s="44"/>
      <c r="K136" s="44"/>
      <c r="L136" s="44"/>
      <c r="M136" s="44"/>
      <c r="N136" s="44"/>
      <c r="O136" s="44"/>
      <c r="P136" s="44"/>
      <c r="Q136" s="45"/>
      <c r="R136" s="76"/>
      <c r="S136" s="90"/>
      <c r="T136" s="103"/>
    </row>
    <row r="137" spans="1:28" s="63" customFormat="1" ht="15" customHeight="1" x14ac:dyDescent="0.2">
      <c r="A137" s="356"/>
      <c r="B137" s="357"/>
      <c r="C137" s="357"/>
      <c r="D137" s="357"/>
      <c r="E137" s="357"/>
      <c r="F137" s="357"/>
      <c r="G137" s="357"/>
      <c r="H137" s="357"/>
      <c r="I137" s="357"/>
      <c r="J137" s="357"/>
      <c r="K137" s="357"/>
      <c r="L137" s="357"/>
      <c r="M137" s="357"/>
      <c r="N137" s="357"/>
      <c r="O137" s="357"/>
      <c r="P137" s="357"/>
      <c r="Q137" s="357"/>
      <c r="R137" s="358"/>
      <c r="S137" s="90"/>
      <c r="T137" s="103"/>
    </row>
    <row r="138" spans="1:28" s="63" customFormat="1" ht="11.25" customHeight="1" x14ac:dyDescent="0.2">
      <c r="A138" s="359"/>
      <c r="B138" s="360"/>
      <c r="C138" s="360"/>
      <c r="D138" s="366"/>
      <c r="E138" s="360"/>
      <c r="F138" s="360"/>
      <c r="G138" s="360"/>
      <c r="H138" s="360"/>
      <c r="I138" s="360"/>
      <c r="J138" s="360"/>
      <c r="K138" s="360"/>
      <c r="L138" s="360"/>
      <c r="M138" s="360"/>
      <c r="N138" s="360"/>
      <c r="O138" s="360"/>
      <c r="P138" s="360"/>
      <c r="Q138" s="360"/>
      <c r="R138" s="361"/>
      <c r="S138" s="90"/>
      <c r="T138" s="103"/>
    </row>
    <row r="139" spans="1:28" s="63" customFormat="1" ht="11.25" customHeight="1" x14ac:dyDescent="0.2">
      <c r="A139" s="95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90"/>
      <c r="T139" s="103"/>
      <c r="AB139" s="64"/>
    </row>
    <row r="140" spans="1:28" s="63" customFormat="1" ht="11.25" customHeight="1" x14ac:dyDescent="0.2">
      <c r="A140" s="96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90"/>
      <c r="T140" s="103"/>
      <c r="AB140" s="64"/>
    </row>
    <row r="141" spans="1:28" s="63" customFormat="1" ht="11.25" customHeight="1" x14ac:dyDescent="0.2">
      <c r="A141" s="96"/>
      <c r="B141" s="367" t="s">
        <v>25</v>
      </c>
      <c r="C141" s="259"/>
      <c r="D141" s="222"/>
      <c r="E141" s="222"/>
      <c r="F141" s="222"/>
      <c r="G141" s="54"/>
      <c r="H141" s="54"/>
      <c r="I141" s="54"/>
      <c r="J141" s="38"/>
      <c r="K141" s="38"/>
      <c r="L141" s="38"/>
      <c r="M141" s="38"/>
      <c r="N141" s="38"/>
      <c r="O141" s="38"/>
      <c r="P141" s="38"/>
      <c r="Q141" s="38"/>
      <c r="R141" s="38"/>
      <c r="S141" s="90"/>
      <c r="T141" s="103"/>
      <c r="AB141" s="64"/>
    </row>
    <row r="142" spans="1:28" s="63" customFormat="1" ht="11.25" customHeight="1" x14ac:dyDescent="0.2">
      <c r="A142" s="96"/>
      <c r="B142" s="368"/>
      <c r="C142" s="260"/>
      <c r="D142" s="54"/>
      <c r="E142" s="54"/>
      <c r="F142" s="54"/>
      <c r="G142" s="54"/>
      <c r="H142" s="54"/>
      <c r="I142" s="54"/>
      <c r="J142" s="38"/>
      <c r="K142" s="38"/>
      <c r="L142" s="38"/>
      <c r="M142" s="38"/>
      <c r="N142" s="38"/>
      <c r="O142" s="38"/>
      <c r="P142" s="38"/>
      <c r="Q142" s="38"/>
      <c r="R142" s="38"/>
      <c r="S142" s="90"/>
      <c r="T142" s="103"/>
      <c r="AB142" s="64"/>
    </row>
    <row r="143" spans="1:28" s="63" customFormat="1" ht="11.25" customHeight="1" x14ac:dyDescent="0.2">
      <c r="A143" s="96"/>
      <c r="B143" s="365" t="s">
        <v>33</v>
      </c>
      <c r="C143" s="365"/>
      <c r="D143" s="365"/>
      <c r="E143" s="365"/>
      <c r="F143" s="256"/>
      <c r="G143" s="256"/>
      <c r="H143" s="54"/>
      <c r="I143" s="54"/>
      <c r="J143" s="38"/>
      <c r="K143" s="38"/>
      <c r="L143" s="38"/>
      <c r="M143" s="38"/>
      <c r="N143" s="38"/>
      <c r="O143" s="38"/>
      <c r="P143" s="38"/>
      <c r="Q143" s="38"/>
      <c r="R143" s="38"/>
      <c r="S143" s="90"/>
      <c r="T143" s="103"/>
      <c r="AB143" s="64"/>
    </row>
    <row r="144" spans="1:28" s="63" customFormat="1" ht="11.25" customHeight="1" x14ac:dyDescent="0.2">
      <c r="A144" s="96"/>
      <c r="B144" s="365"/>
      <c r="C144" s="365"/>
      <c r="D144" s="365"/>
      <c r="E144" s="365"/>
      <c r="F144" s="256"/>
      <c r="G144" s="256"/>
      <c r="H144" s="54"/>
      <c r="I144" s="54"/>
      <c r="J144" s="38"/>
      <c r="K144" s="38"/>
      <c r="L144" s="38"/>
      <c r="M144" s="38"/>
      <c r="N144" s="38"/>
      <c r="O144" s="38"/>
      <c r="P144" s="38"/>
      <c r="Q144" s="38"/>
      <c r="R144" s="38"/>
      <c r="S144" s="90"/>
      <c r="T144" s="103"/>
      <c r="AB144" s="64"/>
    </row>
    <row r="145" spans="1:30" ht="11.25" customHeight="1" x14ac:dyDescent="0.2">
      <c r="A145" s="96"/>
      <c r="B145" s="365" t="s">
        <v>34</v>
      </c>
      <c r="C145" s="365"/>
      <c r="D145" s="365"/>
      <c r="E145" s="365"/>
      <c r="F145" s="256"/>
      <c r="G145" s="256"/>
      <c r="H145" s="54"/>
      <c r="I145" s="54"/>
      <c r="J145" s="38"/>
      <c r="K145" s="38"/>
      <c r="L145" s="38"/>
      <c r="M145" s="38"/>
      <c r="N145" s="38"/>
      <c r="O145" s="38"/>
      <c r="P145" s="38"/>
      <c r="Q145" s="38"/>
      <c r="R145" s="38"/>
      <c r="S145" s="90"/>
      <c r="T145" s="103"/>
      <c r="AB145" s="64"/>
    </row>
    <row r="146" spans="1:30" ht="11.25" customHeight="1" x14ac:dyDescent="0.2">
      <c r="A146" s="96"/>
      <c r="B146" s="365"/>
      <c r="C146" s="365"/>
      <c r="D146" s="365"/>
      <c r="E146" s="365"/>
      <c r="F146" s="256"/>
      <c r="G146" s="256"/>
      <c r="H146" s="54"/>
      <c r="I146" s="54"/>
      <c r="J146" s="38"/>
      <c r="K146" s="38"/>
      <c r="L146" s="38"/>
      <c r="M146" s="38"/>
      <c r="N146" s="38"/>
      <c r="O146" s="38"/>
      <c r="P146" s="38"/>
      <c r="Q146" s="38"/>
      <c r="R146" s="38"/>
      <c r="S146" s="90"/>
      <c r="T146" s="103"/>
      <c r="AB146" s="64"/>
    </row>
    <row r="147" spans="1:30" ht="11.25" customHeight="1" x14ac:dyDescent="0.2">
      <c r="A147" s="96"/>
      <c r="B147" s="365" t="s">
        <v>35</v>
      </c>
      <c r="C147" s="365"/>
      <c r="D147" s="365"/>
      <c r="E147" s="365"/>
      <c r="F147" s="256"/>
      <c r="G147" s="256"/>
      <c r="H147" s="54"/>
      <c r="I147" s="54"/>
      <c r="J147" s="38"/>
      <c r="K147" s="38"/>
      <c r="L147" s="38"/>
      <c r="M147" s="38"/>
      <c r="N147" s="38"/>
      <c r="O147" s="38"/>
      <c r="P147" s="38"/>
      <c r="Q147" s="38"/>
      <c r="R147" s="38"/>
      <c r="S147" s="90"/>
      <c r="T147" s="103"/>
      <c r="AB147" s="64"/>
    </row>
    <row r="148" spans="1:30" ht="11.25" customHeight="1" x14ac:dyDescent="0.2">
      <c r="A148" s="96"/>
      <c r="B148" s="365"/>
      <c r="C148" s="365"/>
      <c r="D148" s="365"/>
      <c r="E148" s="365"/>
      <c r="F148" s="256"/>
      <c r="G148" s="256"/>
      <c r="H148" s="54"/>
      <c r="I148" s="54"/>
      <c r="J148" s="38"/>
      <c r="K148" s="38"/>
      <c r="L148" s="38"/>
      <c r="M148" s="38"/>
      <c r="N148" s="38"/>
      <c r="O148" s="38"/>
      <c r="P148" s="38"/>
      <c r="Q148" s="38"/>
      <c r="R148" s="38"/>
      <c r="S148" s="90"/>
      <c r="T148" s="103"/>
      <c r="AB148" s="64"/>
    </row>
    <row r="149" spans="1:30" ht="11.25" customHeight="1" x14ac:dyDescent="0.2">
      <c r="A149" s="96"/>
      <c r="B149" s="365" t="s">
        <v>72</v>
      </c>
      <c r="C149" s="365"/>
      <c r="D149" s="365"/>
      <c r="E149" s="365"/>
      <c r="F149" s="256"/>
      <c r="G149" s="256"/>
      <c r="H149" s="54"/>
      <c r="I149" s="54"/>
      <c r="J149" s="38"/>
      <c r="K149" s="38"/>
      <c r="L149" s="38"/>
      <c r="M149" s="38"/>
      <c r="N149" s="38"/>
      <c r="O149" s="38"/>
      <c r="P149" s="38"/>
      <c r="Q149" s="38"/>
      <c r="R149" s="38"/>
      <c r="S149" s="90"/>
      <c r="T149" s="103"/>
      <c r="AB149" s="64"/>
    </row>
    <row r="150" spans="1:30" ht="11.25" customHeight="1" x14ac:dyDescent="0.2">
      <c r="A150" s="96"/>
      <c r="B150" s="365"/>
      <c r="C150" s="365"/>
      <c r="D150" s="365"/>
      <c r="E150" s="365"/>
      <c r="F150" s="256"/>
      <c r="G150" s="256"/>
      <c r="H150" s="54"/>
      <c r="I150" s="54"/>
      <c r="J150" s="38"/>
      <c r="K150" s="38"/>
      <c r="L150" s="38"/>
      <c r="M150" s="38"/>
      <c r="N150" s="38"/>
      <c r="O150" s="38"/>
      <c r="P150" s="38"/>
      <c r="Q150" s="38"/>
      <c r="R150" s="38"/>
      <c r="S150" s="90"/>
      <c r="T150" s="103"/>
      <c r="AB150" s="64"/>
    </row>
    <row r="151" spans="1:30" ht="11.25" hidden="1" customHeight="1" x14ac:dyDescent="0.2">
      <c r="A151" s="96"/>
      <c r="B151" s="365" t="s">
        <v>73</v>
      </c>
      <c r="C151" s="365"/>
      <c r="D151" s="365"/>
      <c r="E151" s="365"/>
      <c r="F151" s="256"/>
      <c r="G151" s="256"/>
      <c r="H151" s="54"/>
      <c r="I151" s="54"/>
      <c r="J151" s="38"/>
      <c r="K151" s="38"/>
      <c r="L151" s="38"/>
      <c r="M151" s="38"/>
      <c r="N151" s="38"/>
      <c r="O151" s="38"/>
      <c r="P151" s="38"/>
      <c r="Q151" s="38"/>
      <c r="R151" s="38"/>
      <c r="S151" s="90"/>
      <c r="T151" s="103"/>
      <c r="AB151" s="64"/>
    </row>
    <row r="152" spans="1:30" ht="11.25" hidden="1" customHeight="1" x14ac:dyDescent="0.2">
      <c r="A152" s="96"/>
      <c r="B152" s="365"/>
      <c r="C152" s="365"/>
      <c r="D152" s="365"/>
      <c r="E152" s="365"/>
      <c r="F152" s="256"/>
      <c r="G152" s="256"/>
      <c r="H152" s="54"/>
      <c r="I152" s="54"/>
      <c r="J152" s="38"/>
      <c r="K152" s="38"/>
      <c r="L152" s="38"/>
      <c r="M152" s="38"/>
      <c r="N152" s="38"/>
      <c r="O152" s="38"/>
      <c r="P152" s="38"/>
      <c r="Q152" s="38"/>
      <c r="R152" s="38"/>
      <c r="S152" s="90"/>
      <c r="T152" s="103"/>
      <c r="AB152" s="64"/>
    </row>
    <row r="153" spans="1:30" ht="11.25" hidden="1" customHeight="1" x14ac:dyDescent="0.2">
      <c r="A153" s="96"/>
      <c r="B153" s="365" t="s">
        <v>75</v>
      </c>
      <c r="C153" s="365"/>
      <c r="D153" s="365"/>
      <c r="E153" s="365"/>
      <c r="F153" s="256"/>
      <c r="G153" s="256"/>
      <c r="H153" s="54"/>
      <c r="I153" s="54"/>
      <c r="J153" s="38"/>
      <c r="K153" s="38"/>
      <c r="L153" s="38"/>
      <c r="M153" s="38"/>
      <c r="N153" s="38"/>
      <c r="O153" s="38"/>
      <c r="P153" s="38"/>
      <c r="Q153" s="38"/>
      <c r="R153" s="38"/>
      <c r="S153" s="90"/>
      <c r="T153" s="103"/>
      <c r="AB153" s="64"/>
    </row>
    <row r="154" spans="1:30" ht="11.25" hidden="1" customHeight="1" x14ac:dyDescent="0.2">
      <c r="A154" s="96"/>
      <c r="B154" s="365"/>
      <c r="C154" s="365"/>
      <c r="D154" s="365"/>
      <c r="E154" s="365"/>
      <c r="F154" s="256"/>
      <c r="G154" s="256"/>
      <c r="H154" s="54"/>
      <c r="I154" s="54"/>
      <c r="J154" s="38"/>
      <c r="K154" s="38"/>
      <c r="L154" s="38"/>
      <c r="M154" s="38"/>
      <c r="N154" s="38"/>
      <c r="O154" s="38"/>
      <c r="P154" s="38"/>
      <c r="Q154" s="38"/>
      <c r="R154" s="38"/>
      <c r="S154" s="90"/>
      <c r="T154" s="103"/>
      <c r="AB154" s="64"/>
    </row>
    <row r="155" spans="1:30" ht="18.75" customHeight="1" x14ac:dyDescent="0.2">
      <c r="A155" s="97"/>
      <c r="B155" s="98"/>
      <c r="C155" s="98"/>
      <c r="D155" s="98"/>
      <c r="E155" s="98"/>
      <c r="F155" s="98"/>
      <c r="G155" s="98"/>
      <c r="H155" s="98"/>
      <c r="I155" s="98"/>
      <c r="J155" s="98"/>
      <c r="K155" s="98"/>
      <c r="L155" s="98"/>
      <c r="M155" s="98"/>
      <c r="N155" s="98"/>
      <c r="O155" s="98"/>
      <c r="P155" s="98"/>
      <c r="Q155" s="98"/>
      <c r="R155" s="98"/>
      <c r="S155" s="94"/>
    </row>
    <row r="156" spans="1:30" s="62" customFormat="1" ht="11.25" customHeight="1" x14ac:dyDescent="0.2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99"/>
      <c r="U156" s="63"/>
      <c r="V156" s="63"/>
      <c r="W156" s="63"/>
      <c r="X156" s="63"/>
      <c r="Y156" s="63"/>
      <c r="Z156" s="63"/>
      <c r="AA156" s="63"/>
      <c r="AB156" s="63"/>
      <c r="AC156" s="63"/>
      <c r="AD156" s="63"/>
    </row>
  </sheetData>
  <sheetProtection sheet="1" objects="1" scenarios="1"/>
  <mergeCells count="15">
    <mergeCell ref="B149:E150"/>
    <mergeCell ref="B151:E152"/>
    <mergeCell ref="B153:E154"/>
    <mergeCell ref="A36:R36"/>
    <mergeCell ref="A35:R35"/>
    <mergeCell ref="A68:R68"/>
    <mergeCell ref="A69:R69"/>
    <mergeCell ref="A104:R104"/>
    <mergeCell ref="B145:E146"/>
    <mergeCell ref="B147:E148"/>
    <mergeCell ref="A105:R105"/>
    <mergeCell ref="A137:R137"/>
    <mergeCell ref="A138:R138"/>
    <mergeCell ref="B141:B142"/>
    <mergeCell ref="B143:E144"/>
  </mergeCells>
  <conditionalFormatting sqref="B8:B32 B41:B65 D41:H65 D8:G32 B77:B101 B110:B134 D77:G101 D110:H134">
    <cfRule type="expression" dxfId="18" priority="14">
      <formula>$B8=$V$2</formula>
    </cfRule>
    <cfRule type="containsErrors" dxfId="17" priority="15">
      <formula>ISERROR(B8)</formula>
    </cfRule>
  </conditionalFormatting>
  <hyperlinks>
    <hyperlink ref="B143:E144" location="Vacancies!A1" display="Social Worker Vacancies" xr:uid="{00000000-0004-0000-0700-000000000000}"/>
    <hyperlink ref="B145:E146" location="Turnover!A1" display="Social Worker Turnover" xr:uid="{00000000-0004-0000-0700-000001000000}"/>
    <hyperlink ref="B147:E148" location="Agency!A1" display="Agency Social Workers" xr:uid="{00000000-0004-0000-0700-000002000000}"/>
    <hyperlink ref="B149:E150" location="Absence!A1" display="Absence" xr:uid="{00000000-0004-0000-0700-000003000000}"/>
    <hyperlink ref="B151:E152" location="Age!A1" display="Age" xr:uid="{00000000-0004-0000-0700-000004000000}"/>
    <hyperlink ref="B153:E154" location="TimeInService!A1" display="Time in Service" xr:uid="{00000000-0004-0000-0700-000005000000}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700-000004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Agency!D110:F110</xm:f>
              <xm:sqref>G110</xm:sqref>
            </x14:sparkline>
            <x14:sparkline>
              <xm:f>Agency!D111:F111</xm:f>
              <xm:sqref>G111</xm:sqref>
            </x14:sparkline>
            <x14:sparkline>
              <xm:f>Agency!D112:F112</xm:f>
              <xm:sqref>G112</xm:sqref>
            </x14:sparkline>
            <x14:sparkline>
              <xm:f>Agency!D113:F113</xm:f>
              <xm:sqref>G113</xm:sqref>
            </x14:sparkline>
            <x14:sparkline>
              <xm:f>Agency!D114:F114</xm:f>
              <xm:sqref>G114</xm:sqref>
            </x14:sparkline>
            <x14:sparkline>
              <xm:f>Agency!D115:F115</xm:f>
              <xm:sqref>G115</xm:sqref>
            </x14:sparkline>
            <x14:sparkline>
              <xm:f>Agency!D116:F116</xm:f>
              <xm:sqref>G116</xm:sqref>
            </x14:sparkline>
            <x14:sparkline>
              <xm:f>Agency!D117:F117</xm:f>
              <xm:sqref>G117</xm:sqref>
            </x14:sparkline>
            <x14:sparkline>
              <xm:f>Agency!D118:F118</xm:f>
              <xm:sqref>G118</xm:sqref>
            </x14:sparkline>
            <x14:sparkline>
              <xm:f>Agency!D119:F119</xm:f>
              <xm:sqref>G119</xm:sqref>
            </x14:sparkline>
            <x14:sparkline>
              <xm:f>Agency!D120:F120</xm:f>
              <xm:sqref>G120</xm:sqref>
            </x14:sparkline>
            <x14:sparkline>
              <xm:f>Agency!D121:F121</xm:f>
              <xm:sqref>G121</xm:sqref>
            </x14:sparkline>
            <x14:sparkline>
              <xm:f>Agency!D122:F122</xm:f>
              <xm:sqref>G122</xm:sqref>
            </x14:sparkline>
            <x14:sparkline>
              <xm:f>Agency!D123:F123</xm:f>
              <xm:sqref>G123</xm:sqref>
            </x14:sparkline>
            <x14:sparkline>
              <xm:f>Agency!D124:F124</xm:f>
              <xm:sqref>G124</xm:sqref>
            </x14:sparkline>
            <x14:sparkline>
              <xm:f>Agency!D125:F125</xm:f>
              <xm:sqref>G125</xm:sqref>
            </x14:sparkline>
            <x14:sparkline>
              <xm:f>Agency!D126:F126</xm:f>
              <xm:sqref>G126</xm:sqref>
            </x14:sparkline>
            <x14:sparkline>
              <xm:f>Agency!D127:F127</xm:f>
              <xm:sqref>G127</xm:sqref>
            </x14:sparkline>
            <x14:sparkline>
              <xm:f>Agency!D128:F128</xm:f>
              <xm:sqref>G128</xm:sqref>
            </x14:sparkline>
            <x14:sparkline>
              <xm:f>Agency!D129:F129</xm:f>
              <xm:sqref>G129</xm:sqref>
            </x14:sparkline>
            <x14:sparkline>
              <xm:f>Agency!D130:F130</xm:f>
              <xm:sqref>G130</xm:sqref>
            </x14:sparkline>
            <x14:sparkline>
              <xm:f>Agency!D131:F131</xm:f>
              <xm:sqref>G131</xm:sqref>
            </x14:sparkline>
            <x14:sparkline>
              <xm:f>Agency!D132:F132</xm:f>
              <xm:sqref>G132</xm:sqref>
            </x14:sparkline>
            <x14:sparkline>
              <xm:f>Agency!D133:F133</xm:f>
              <xm:sqref>G133</xm:sqref>
            </x14:sparkline>
            <x14:sparkline>
              <xm:f>Agency!D134:F134</xm:f>
              <xm:sqref>G134</xm:sqref>
            </x14:sparkline>
          </x14:sparklines>
        </x14:sparklineGroup>
        <x14:sparklineGroup displayEmptyCellsAs="gap" xr2:uid="{00000000-0003-0000-0700-000003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Agency!D41:F41</xm:f>
              <xm:sqref>G41</xm:sqref>
            </x14:sparkline>
            <x14:sparkline>
              <xm:f>Agency!D42:F42</xm:f>
              <xm:sqref>G42</xm:sqref>
            </x14:sparkline>
            <x14:sparkline>
              <xm:f>Agency!D43:F43</xm:f>
              <xm:sqref>G43</xm:sqref>
            </x14:sparkline>
            <x14:sparkline>
              <xm:f>Agency!D44:F44</xm:f>
              <xm:sqref>G44</xm:sqref>
            </x14:sparkline>
            <x14:sparkline>
              <xm:f>Agency!D45:F45</xm:f>
              <xm:sqref>G45</xm:sqref>
            </x14:sparkline>
            <x14:sparkline>
              <xm:f>Agency!D46:F46</xm:f>
              <xm:sqref>G46</xm:sqref>
            </x14:sparkline>
            <x14:sparkline>
              <xm:f>Agency!D47:F47</xm:f>
              <xm:sqref>G47</xm:sqref>
            </x14:sparkline>
            <x14:sparkline>
              <xm:f>Agency!D48:F48</xm:f>
              <xm:sqref>G48</xm:sqref>
            </x14:sparkline>
            <x14:sparkline>
              <xm:f>Agency!D49:F49</xm:f>
              <xm:sqref>G49</xm:sqref>
            </x14:sparkline>
            <x14:sparkline>
              <xm:f>Agency!D50:F50</xm:f>
              <xm:sqref>G50</xm:sqref>
            </x14:sparkline>
            <x14:sparkline>
              <xm:f>Agency!D51:F51</xm:f>
              <xm:sqref>G51</xm:sqref>
            </x14:sparkline>
            <x14:sparkline>
              <xm:f>Agency!D52:F52</xm:f>
              <xm:sqref>G52</xm:sqref>
            </x14:sparkline>
            <x14:sparkline>
              <xm:f>Agency!D53:F53</xm:f>
              <xm:sqref>G53</xm:sqref>
            </x14:sparkline>
            <x14:sparkline>
              <xm:f>Agency!D54:F54</xm:f>
              <xm:sqref>G54</xm:sqref>
            </x14:sparkline>
            <x14:sparkline>
              <xm:f>Agency!D55:F55</xm:f>
              <xm:sqref>G55</xm:sqref>
            </x14:sparkline>
            <x14:sparkline>
              <xm:f>Agency!D56:F56</xm:f>
              <xm:sqref>G56</xm:sqref>
            </x14:sparkline>
            <x14:sparkline>
              <xm:f>Agency!D57:F57</xm:f>
              <xm:sqref>G57</xm:sqref>
            </x14:sparkline>
            <x14:sparkline>
              <xm:f>Agency!D58:F58</xm:f>
              <xm:sqref>G58</xm:sqref>
            </x14:sparkline>
            <x14:sparkline>
              <xm:f>Agency!D59:F59</xm:f>
              <xm:sqref>G59</xm:sqref>
            </x14:sparkline>
            <x14:sparkline>
              <xm:f>Agency!D60:F60</xm:f>
              <xm:sqref>G60</xm:sqref>
            </x14:sparkline>
            <x14:sparkline>
              <xm:f>Agency!D61:F61</xm:f>
              <xm:sqref>G61</xm:sqref>
            </x14:sparkline>
            <x14:sparkline>
              <xm:f>Agency!D62:F62</xm:f>
              <xm:sqref>G62</xm:sqref>
            </x14:sparkline>
            <x14:sparkline>
              <xm:f>Agency!D63:F63</xm:f>
              <xm:sqref>G63</xm:sqref>
            </x14:sparkline>
            <x14:sparkline>
              <xm:f>Agency!D64:F64</xm:f>
              <xm:sqref>G64</xm:sqref>
            </x14:sparkline>
            <x14:sparkline>
              <xm:f>Agency!D65:F65</xm:f>
              <xm:sqref>G65</xm:sqref>
            </x14:sparkline>
          </x14:sparklines>
        </x14:sparklineGroup>
      </x14:sparklineGroup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31">
    <tabColor indexed="39"/>
  </sheetPr>
  <dimension ref="A1:AC86"/>
  <sheetViews>
    <sheetView showRowColHeaders="0" workbookViewId="0">
      <selection activeCell="D8" sqref="D8:F32"/>
    </sheetView>
  </sheetViews>
  <sheetFormatPr defaultColWidth="9.140625" defaultRowHeight="11.25" customHeight="1" x14ac:dyDescent="0.2"/>
  <cols>
    <col min="1" max="1" width="2.5703125" style="60" customWidth="1"/>
    <col min="2" max="2" width="18.28515625" style="60" customWidth="1"/>
    <col min="3" max="3" width="1.42578125" style="60" customWidth="1"/>
    <col min="4" max="6" width="10.28515625" style="60" customWidth="1"/>
    <col min="7" max="7" width="12.5703125" style="60" customWidth="1"/>
    <col min="8" max="8" width="10.28515625" style="60" customWidth="1"/>
    <col min="9" max="9" width="6.5703125" style="60" customWidth="1"/>
    <col min="10" max="10" width="6.42578125" style="60" customWidth="1"/>
    <col min="11" max="11" width="6.7109375" style="60" customWidth="1"/>
    <col min="12" max="12" width="6.42578125" style="60" customWidth="1"/>
    <col min="13" max="13" width="12.140625" style="60" customWidth="1"/>
    <col min="14" max="14" width="7.85546875" style="60" customWidth="1"/>
    <col min="15" max="15" width="1.42578125" style="60" customWidth="1"/>
    <col min="16" max="16" width="11.7109375" style="60" customWidth="1"/>
    <col min="17" max="17" width="2.5703125" style="60" customWidth="1"/>
    <col min="18" max="18" width="6.42578125" style="62" customWidth="1"/>
    <col min="19" max="19" width="4.85546875" style="62" customWidth="1"/>
    <col min="20" max="20" width="19.5703125" style="63" hidden="1" customWidth="1"/>
    <col min="21" max="21" width="19.42578125" style="63" hidden="1" customWidth="1"/>
    <col min="22" max="22" width="30" style="63" hidden="1" customWidth="1"/>
    <col min="23" max="23" width="16.7109375" style="63" hidden="1" customWidth="1"/>
    <col min="24" max="24" width="16.7109375" style="63" customWidth="1"/>
    <col min="25" max="26" width="8.5703125" style="63" customWidth="1"/>
    <col min="27" max="27" width="3.5703125" style="63" customWidth="1"/>
    <col min="28" max="28" width="17" style="63" customWidth="1"/>
    <col min="29" max="29" width="5.7109375" style="63" customWidth="1"/>
    <col min="30" max="16384" width="9.140625" style="60"/>
  </cols>
  <sheetData>
    <row r="1" spans="1:29" ht="18.75" customHeight="1" x14ac:dyDescent="0.2">
      <c r="A1" s="72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4"/>
      <c r="R1" s="89"/>
      <c r="S1" s="101"/>
      <c r="T1" s="102"/>
      <c r="U1" s="102"/>
      <c r="V1" s="102"/>
      <c r="W1" s="102"/>
      <c r="X1" s="102"/>
      <c r="Y1" s="102"/>
      <c r="Z1" s="102"/>
      <c r="AA1" s="102"/>
      <c r="AB1" s="102"/>
      <c r="AC1" s="102"/>
    </row>
    <row r="2" spans="1:29" ht="18.75" customHeight="1" x14ac:dyDescent="0.2">
      <c r="A2" s="77"/>
      <c r="B2" s="85" t="s">
        <v>512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76"/>
      <c r="R2" s="90"/>
      <c r="S2" s="103"/>
      <c r="T2" s="105" t="e">
        <f>VLOOKUP(U2,$T$8:$U$29,2,FALSE)</f>
        <v>#N/A</v>
      </c>
      <c r="U2" s="105" t="str">
        <f>Home!$B$7</f>
        <v>(none)</v>
      </c>
      <c r="V2" s="47" t="str">
        <f>"Selected LA- "&amp;U2</f>
        <v>Selected LA- (none)</v>
      </c>
    </row>
    <row r="3" spans="1:29" ht="18.75" customHeight="1" x14ac:dyDescent="0.2">
      <c r="A3" s="82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4"/>
      <c r="R3" s="90"/>
      <c r="S3" s="103"/>
    </row>
    <row r="4" spans="1:29" ht="13.5" customHeight="1" x14ac:dyDescent="0.2">
      <c r="A4" s="7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4"/>
      <c r="R4" s="90"/>
      <c r="S4" s="103"/>
      <c r="U4" s="226">
        <v>0.5</v>
      </c>
      <c r="V4" s="227">
        <v>22.5</v>
      </c>
    </row>
    <row r="5" spans="1:29" s="61" customFormat="1" ht="15" customHeight="1" x14ac:dyDescent="0.2">
      <c r="A5" s="78"/>
      <c r="B5" s="141" t="s">
        <v>505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79"/>
      <c r="R5" s="91"/>
      <c r="S5" s="106"/>
      <c r="T5" s="307" t="s">
        <v>39</v>
      </c>
      <c r="U5" s="226">
        <f>F30</f>
        <v>2.5454688431123507</v>
      </c>
      <c r="V5" s="308">
        <f>U5</f>
        <v>2.5454688431123507</v>
      </c>
      <c r="W5" s="107"/>
      <c r="X5" s="107"/>
      <c r="Y5" s="107"/>
      <c r="Z5" s="107"/>
      <c r="AA5" s="107"/>
      <c r="AB5" s="107"/>
      <c r="AC5" s="107"/>
    </row>
    <row r="6" spans="1:29" ht="18" customHeight="1" x14ac:dyDescent="0.2">
      <c r="A6" s="77"/>
      <c r="B6" s="29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208"/>
      <c r="O6" s="58"/>
      <c r="P6" s="58"/>
      <c r="Q6" s="76"/>
      <c r="R6" s="90"/>
      <c r="S6" s="103"/>
      <c r="T6" s="307" t="s">
        <v>42</v>
      </c>
      <c r="U6" s="227">
        <f>F31</f>
        <v>2.9150331042724735</v>
      </c>
      <c r="V6" s="308">
        <f>U6</f>
        <v>2.9150331042724735</v>
      </c>
    </row>
    <row r="7" spans="1:29" s="66" customFormat="1" ht="37.5" customHeight="1" x14ac:dyDescent="0.2">
      <c r="A7" s="80"/>
      <c r="B7" s="65"/>
      <c r="C7" s="65"/>
      <c r="D7" s="280" t="s">
        <v>36</v>
      </c>
      <c r="E7" s="279" t="s">
        <v>511</v>
      </c>
      <c r="F7" s="279" t="s">
        <v>510</v>
      </c>
      <c r="G7" s="58"/>
      <c r="H7" s="58"/>
      <c r="I7" s="58"/>
      <c r="J7" s="58"/>
      <c r="K7" s="58"/>
      <c r="L7" s="58"/>
      <c r="M7" s="58"/>
      <c r="N7" s="40"/>
      <c r="O7" s="58"/>
      <c r="P7" s="58"/>
      <c r="Q7" s="81"/>
      <c r="R7" s="92"/>
      <c r="S7" s="109"/>
      <c r="T7" s="307" t="s">
        <v>40</v>
      </c>
      <c r="U7" s="309">
        <f>F32</f>
        <v>3.160275823610819</v>
      </c>
      <c r="V7" s="309">
        <f>U7</f>
        <v>3.160275823610819</v>
      </c>
      <c r="W7" s="112"/>
      <c r="X7" s="112"/>
      <c r="Y7" s="112"/>
      <c r="Z7" s="112"/>
      <c r="AA7" s="112"/>
      <c r="AB7" s="112"/>
      <c r="AC7" s="112"/>
    </row>
    <row r="8" spans="1:29" s="66" customFormat="1" ht="14.25" customHeight="1" x14ac:dyDescent="0.2">
      <c r="A8" s="80"/>
      <c r="B8" s="67" t="s">
        <v>0</v>
      </c>
      <c r="C8" s="65"/>
      <c r="D8" s="69">
        <v>71.7</v>
      </c>
      <c r="E8" s="261">
        <v>264.5</v>
      </c>
      <c r="F8" s="304">
        <v>1.4580956003550143</v>
      </c>
      <c r="G8" s="58"/>
      <c r="H8" s="58"/>
      <c r="I8" s="58"/>
      <c r="J8" s="58"/>
      <c r="K8" s="58"/>
      <c r="L8" s="58"/>
      <c r="M8" s="58"/>
      <c r="N8" s="40"/>
      <c r="O8" s="58"/>
      <c r="P8" s="58"/>
      <c r="Q8" s="81"/>
      <c r="R8" s="92"/>
      <c r="S8" s="109"/>
      <c r="T8" s="59" t="str">
        <f t="shared" ref="T8:T31" si="0">B8</f>
        <v>Bracknell Forest</v>
      </c>
      <c r="U8" s="113" t="b">
        <f>IF(T8=$U$2,F8)</f>
        <v>0</v>
      </c>
      <c r="W8" s="112"/>
      <c r="X8" s="112"/>
      <c r="Y8" s="112"/>
      <c r="Z8" s="112"/>
      <c r="AA8" s="112"/>
      <c r="AB8" s="112"/>
      <c r="AC8" s="112"/>
    </row>
    <row r="9" spans="1:29" s="66" customFormat="1" ht="14.25" customHeight="1" x14ac:dyDescent="0.2">
      <c r="A9" s="80"/>
      <c r="B9" s="67" t="s">
        <v>22</v>
      </c>
      <c r="C9" s="65"/>
      <c r="D9" s="69">
        <v>215.8</v>
      </c>
      <c r="E9" s="261">
        <v>1582.1</v>
      </c>
      <c r="F9" s="155">
        <v>2.8977570360493354</v>
      </c>
      <c r="G9" s="58"/>
      <c r="H9" s="58"/>
      <c r="I9" s="58"/>
      <c r="J9" s="58"/>
      <c r="K9" s="58"/>
      <c r="L9" s="58"/>
      <c r="M9" s="58"/>
      <c r="N9" s="40"/>
      <c r="O9" s="58"/>
      <c r="P9" s="58"/>
      <c r="Q9" s="81"/>
      <c r="R9" s="92"/>
      <c r="S9" s="109"/>
      <c r="T9" s="59" t="str">
        <f t="shared" si="0"/>
        <v>Brighton &amp; Hove</v>
      </c>
      <c r="U9" s="113" t="b">
        <f t="shared" ref="U9:U31" si="1">IF(T9=$U$2,F9)</f>
        <v>0</v>
      </c>
      <c r="W9" s="112"/>
      <c r="X9" s="112"/>
      <c r="Y9" s="112"/>
      <c r="Z9" s="112"/>
      <c r="AA9" s="112"/>
      <c r="AB9" s="112"/>
      <c r="AC9" s="112"/>
    </row>
    <row r="10" spans="1:29" s="66" customFormat="1" ht="14.25" customHeight="1" x14ac:dyDescent="0.2">
      <c r="A10" s="80"/>
      <c r="B10" s="67" t="s">
        <v>8</v>
      </c>
      <c r="C10" s="65"/>
      <c r="D10" s="69">
        <v>218.2</v>
      </c>
      <c r="E10" s="261">
        <v>1884.4</v>
      </c>
      <c r="F10" s="155">
        <v>3.4134836589704483</v>
      </c>
      <c r="G10" s="58"/>
      <c r="H10" s="58"/>
      <c r="I10" s="58"/>
      <c r="J10" s="58"/>
      <c r="K10" s="58"/>
      <c r="L10" s="58"/>
      <c r="M10" s="58"/>
      <c r="N10" s="40"/>
      <c r="O10" s="58"/>
      <c r="P10" s="58"/>
      <c r="Q10" s="81"/>
      <c r="R10" s="92"/>
      <c r="S10" s="109"/>
      <c r="T10" s="59" t="str">
        <f t="shared" si="0"/>
        <v>Buckinghamshire</v>
      </c>
      <c r="U10" s="113" t="b">
        <f t="shared" si="1"/>
        <v>0</v>
      </c>
      <c r="W10" s="112"/>
      <c r="X10" s="112"/>
      <c r="Y10" s="112"/>
      <c r="Z10" s="112"/>
      <c r="AA10" s="112"/>
      <c r="AB10" s="112"/>
      <c r="AC10" s="112"/>
    </row>
    <row r="11" spans="1:29" s="66" customFormat="1" ht="14.25" customHeight="1" x14ac:dyDescent="0.2">
      <c r="A11" s="80"/>
      <c r="B11" s="67" t="s">
        <v>4</v>
      </c>
      <c r="C11" s="65"/>
      <c r="D11" s="69">
        <v>313.39999999999998</v>
      </c>
      <c r="E11" s="262">
        <v>1883</v>
      </c>
      <c r="F11" s="155">
        <v>2.3748205957356645</v>
      </c>
      <c r="G11" s="58"/>
      <c r="H11" s="58"/>
      <c r="I11" s="58"/>
      <c r="J11" s="58"/>
      <c r="K11" s="58"/>
      <c r="L11" s="58"/>
      <c r="M11" s="58"/>
      <c r="N11" s="40"/>
      <c r="O11" s="58"/>
      <c r="P11" s="58"/>
      <c r="Q11" s="81"/>
      <c r="R11" s="92"/>
      <c r="S11" s="109"/>
      <c r="T11" s="59" t="str">
        <f t="shared" si="0"/>
        <v>East Sussex</v>
      </c>
      <c r="U11" s="113" t="b">
        <f t="shared" si="1"/>
        <v>0</v>
      </c>
      <c r="W11" s="112"/>
      <c r="X11" s="112"/>
      <c r="Y11" s="112"/>
      <c r="Z11" s="112"/>
      <c r="AA11" s="112"/>
      <c r="AB11" s="112"/>
      <c r="AC11" s="112"/>
    </row>
    <row r="12" spans="1:29" s="66" customFormat="1" ht="14.25" customHeight="1" x14ac:dyDescent="0.2">
      <c r="A12" s="80"/>
      <c r="B12" s="67" t="s">
        <v>6</v>
      </c>
      <c r="C12" s="65"/>
      <c r="D12" s="69">
        <v>462.7</v>
      </c>
      <c r="E12" s="261">
        <v>3088.1</v>
      </c>
      <c r="F12" s="155">
        <v>2.6379790044856151</v>
      </c>
      <c r="G12" s="58"/>
      <c r="H12" s="58"/>
      <c r="I12" s="58"/>
      <c r="J12" s="58"/>
      <c r="K12" s="58"/>
      <c r="L12" s="58"/>
      <c r="M12" s="58"/>
      <c r="N12" s="40"/>
      <c r="O12" s="58"/>
      <c r="P12" s="58"/>
      <c r="Q12" s="81"/>
      <c r="R12" s="92"/>
      <c r="S12" s="109"/>
      <c r="T12" s="59" t="str">
        <f t="shared" si="0"/>
        <v>Hampshire</v>
      </c>
      <c r="U12" s="113" t="b">
        <f t="shared" si="1"/>
        <v>0</v>
      </c>
      <c r="W12" s="112"/>
      <c r="X12" s="112"/>
      <c r="Y12" s="112"/>
      <c r="Z12" s="112"/>
      <c r="AA12" s="112"/>
      <c r="AB12" s="112"/>
      <c r="AC12" s="112"/>
    </row>
    <row r="13" spans="1:29" s="66" customFormat="1" ht="14.25" customHeight="1" x14ac:dyDescent="0.2">
      <c r="A13" s="80"/>
      <c r="B13" s="67" t="s">
        <v>1</v>
      </c>
      <c r="C13" s="65"/>
      <c r="D13" s="69">
        <v>71.2</v>
      </c>
      <c r="E13" s="261">
        <v>311.39999999999998</v>
      </c>
      <c r="F13" s="155">
        <v>1.7286938757383308</v>
      </c>
      <c r="G13" s="58"/>
      <c r="H13" s="58"/>
      <c r="I13" s="58"/>
      <c r="J13" s="58"/>
      <c r="K13" s="58"/>
      <c r="L13" s="58"/>
      <c r="M13" s="58"/>
      <c r="N13" s="40"/>
      <c r="O13" s="58"/>
      <c r="P13" s="58"/>
      <c r="Q13" s="81"/>
      <c r="R13" s="92"/>
      <c r="S13" s="109"/>
      <c r="T13" s="59" t="str">
        <f t="shared" si="0"/>
        <v>Isle of Wight</v>
      </c>
      <c r="U13" s="113" t="b">
        <f t="shared" si="1"/>
        <v>0</v>
      </c>
      <c r="W13" s="112"/>
      <c r="X13" s="112"/>
      <c r="Y13" s="112"/>
      <c r="Z13" s="112"/>
      <c r="AA13" s="112"/>
      <c r="AB13" s="112"/>
      <c r="AC13" s="112"/>
    </row>
    <row r="14" spans="1:29" s="66" customFormat="1" ht="14.25" customHeight="1" x14ac:dyDescent="0.2">
      <c r="A14" s="80"/>
      <c r="B14" s="67" t="s">
        <v>9</v>
      </c>
      <c r="C14" s="65"/>
      <c r="D14" s="69">
        <v>702</v>
      </c>
      <c r="E14" s="261">
        <v>3872.6</v>
      </c>
      <c r="F14" s="155">
        <v>2.1804443543573977</v>
      </c>
      <c r="G14" s="58"/>
      <c r="H14" s="58"/>
      <c r="I14" s="58"/>
      <c r="J14" s="58"/>
      <c r="K14" s="58"/>
      <c r="L14" s="58"/>
      <c r="M14" s="58"/>
      <c r="N14" s="40"/>
      <c r="O14" s="58"/>
      <c r="P14" s="58"/>
      <c r="Q14" s="81"/>
      <c r="R14" s="92"/>
      <c r="S14" s="109"/>
      <c r="T14" s="59" t="str">
        <f t="shared" si="0"/>
        <v>Kent</v>
      </c>
      <c r="U14" s="113" t="b">
        <f t="shared" si="1"/>
        <v>0</v>
      </c>
      <c r="W14" s="112"/>
      <c r="X14" s="112"/>
      <c r="Y14" s="112"/>
      <c r="Z14" s="112"/>
      <c r="AA14" s="112"/>
      <c r="AB14" s="112"/>
      <c r="AC14" s="112"/>
    </row>
    <row r="15" spans="1:29" s="66" customFormat="1" ht="14.25" customHeight="1" x14ac:dyDescent="0.2">
      <c r="A15" s="80"/>
      <c r="B15" s="67" t="s">
        <v>2</v>
      </c>
      <c r="C15" s="65"/>
      <c r="D15" s="69">
        <v>129.80000000000001</v>
      </c>
      <c r="E15" s="261">
        <v>1391</v>
      </c>
      <c r="F15" s="155">
        <v>4.235765574279676</v>
      </c>
      <c r="G15" s="58"/>
      <c r="H15" s="58"/>
      <c r="I15" s="58"/>
      <c r="J15" s="58"/>
      <c r="K15" s="58"/>
      <c r="L15" s="58"/>
      <c r="M15" s="58"/>
      <c r="N15" s="40"/>
      <c r="O15" s="58"/>
      <c r="P15" s="58"/>
      <c r="Q15" s="81"/>
      <c r="R15" s="92"/>
      <c r="S15" s="109"/>
      <c r="T15" s="59" t="str">
        <f t="shared" si="0"/>
        <v>Medway</v>
      </c>
      <c r="U15" s="113" t="b">
        <f t="shared" si="1"/>
        <v>0</v>
      </c>
      <c r="W15" s="112"/>
      <c r="X15" s="112"/>
      <c r="Y15" s="112"/>
      <c r="Z15" s="112"/>
      <c r="AA15" s="112"/>
      <c r="AB15" s="112"/>
      <c r="AC15" s="112"/>
    </row>
    <row r="16" spans="1:29" s="66" customFormat="1" ht="14.25" customHeight="1" x14ac:dyDescent="0.2">
      <c r="A16" s="80"/>
      <c r="B16" s="67" t="s">
        <v>10</v>
      </c>
      <c r="C16" s="65"/>
      <c r="D16" s="69">
        <v>142.1</v>
      </c>
      <c r="E16" s="261">
        <v>504.2</v>
      </c>
      <c r="F16" s="155">
        <v>1.4024527624870311</v>
      </c>
      <c r="G16" s="58"/>
      <c r="H16" s="58"/>
      <c r="I16" s="58"/>
      <c r="J16" s="58"/>
      <c r="K16" s="58"/>
      <c r="L16" s="58"/>
      <c r="M16" s="58"/>
      <c r="N16" s="40"/>
      <c r="O16" s="58"/>
      <c r="P16" s="58"/>
      <c r="Q16" s="81"/>
      <c r="R16" s="92"/>
      <c r="S16" s="109"/>
      <c r="T16" s="59" t="str">
        <f t="shared" si="0"/>
        <v>Milton Keynes</v>
      </c>
      <c r="U16" s="113" t="b">
        <f t="shared" si="1"/>
        <v>0</v>
      </c>
      <c r="W16" s="112"/>
      <c r="X16" s="112"/>
      <c r="Y16" s="112"/>
      <c r="Z16" s="112"/>
      <c r="AA16" s="112"/>
      <c r="AB16" s="112"/>
      <c r="AC16" s="112"/>
    </row>
    <row r="17" spans="1:29" s="66" customFormat="1" ht="14.25" customHeight="1" x14ac:dyDescent="0.2">
      <c r="A17" s="80"/>
      <c r="B17" s="67" t="s">
        <v>11</v>
      </c>
      <c r="C17" s="65"/>
      <c r="D17" s="69">
        <v>363.4</v>
      </c>
      <c r="E17" s="261">
        <v>2110.1999999999998</v>
      </c>
      <c r="F17" s="155">
        <v>2.2951875240645547</v>
      </c>
      <c r="G17" s="58"/>
      <c r="H17" s="58"/>
      <c r="I17" s="58"/>
      <c r="J17" s="58"/>
      <c r="K17" s="58"/>
      <c r="L17" s="58"/>
      <c r="M17" s="58"/>
      <c r="N17" s="40"/>
      <c r="O17" s="58"/>
      <c r="P17" s="58"/>
      <c r="Q17" s="81"/>
      <c r="R17" s="92"/>
      <c r="S17" s="109"/>
      <c r="T17" s="59" t="str">
        <f t="shared" si="0"/>
        <v>Oxfordshire</v>
      </c>
      <c r="U17" s="113" t="b">
        <f t="shared" si="1"/>
        <v>0</v>
      </c>
      <c r="W17" s="112"/>
      <c r="X17" s="112"/>
      <c r="Y17" s="112"/>
      <c r="Z17" s="112"/>
      <c r="AA17" s="112"/>
      <c r="AB17" s="112"/>
      <c r="AC17" s="112"/>
    </row>
    <row r="18" spans="1:29" s="66" customFormat="1" ht="14.25" customHeight="1" x14ac:dyDescent="0.2">
      <c r="A18" s="80"/>
      <c r="B18" s="67" t="s">
        <v>12</v>
      </c>
      <c r="C18" s="65"/>
      <c r="D18" s="69">
        <v>172</v>
      </c>
      <c r="E18" s="261">
        <v>935</v>
      </c>
      <c r="F18" s="155">
        <v>2.1486349848331652</v>
      </c>
      <c r="G18" s="58"/>
      <c r="H18" s="58"/>
      <c r="I18" s="58"/>
      <c r="J18" s="58"/>
      <c r="K18" s="58"/>
      <c r="L18" s="58"/>
      <c r="M18" s="58"/>
      <c r="N18" s="40"/>
      <c r="O18" s="58"/>
      <c r="P18" s="58"/>
      <c r="Q18" s="81"/>
      <c r="R18" s="92"/>
      <c r="S18" s="109"/>
      <c r="T18" s="59" t="str">
        <f t="shared" si="0"/>
        <v>Portsmouth</v>
      </c>
      <c r="U18" s="113" t="b">
        <f t="shared" si="1"/>
        <v>0</v>
      </c>
      <c r="W18" s="112"/>
      <c r="X18" s="112"/>
      <c r="Y18" s="112"/>
      <c r="Z18" s="112"/>
      <c r="AA18" s="112"/>
      <c r="AB18" s="112"/>
      <c r="AC18" s="112"/>
    </row>
    <row r="19" spans="1:29" s="66" customFormat="1" ht="14.25" customHeight="1" x14ac:dyDescent="0.2">
      <c r="A19" s="80"/>
      <c r="B19" s="67" t="s">
        <v>3</v>
      </c>
      <c r="C19" s="65"/>
      <c r="D19" s="69">
        <v>96.8</v>
      </c>
      <c r="E19" s="261">
        <v>386</v>
      </c>
      <c r="F19" s="155">
        <v>1.5761277888478753</v>
      </c>
      <c r="G19" s="58"/>
      <c r="H19" s="58"/>
      <c r="I19" s="58"/>
      <c r="J19" s="58"/>
      <c r="K19" s="58"/>
      <c r="L19" s="58"/>
      <c r="M19" s="58"/>
      <c r="N19" s="40"/>
      <c r="O19" s="58"/>
      <c r="P19" s="58"/>
      <c r="Q19" s="81"/>
      <c r="R19" s="92"/>
      <c r="S19" s="109"/>
      <c r="T19" s="59" t="str">
        <f t="shared" si="0"/>
        <v>Reading</v>
      </c>
      <c r="U19" s="113" t="b">
        <f t="shared" si="1"/>
        <v>0</v>
      </c>
      <c r="W19" s="112"/>
      <c r="X19" s="112"/>
      <c r="Y19" s="112"/>
      <c r="Z19" s="112"/>
      <c r="AA19" s="112"/>
      <c r="AB19" s="112"/>
      <c r="AC19" s="112"/>
    </row>
    <row r="20" spans="1:29" s="66" customFormat="1" ht="14.25" customHeight="1" x14ac:dyDescent="0.2">
      <c r="A20" s="80"/>
      <c r="B20" s="67" t="s">
        <v>13</v>
      </c>
      <c r="C20" s="65"/>
      <c r="D20" s="69">
        <v>94.1</v>
      </c>
      <c r="E20" s="261">
        <v>667.4</v>
      </c>
      <c r="F20" s="155">
        <v>2.8033418321271206</v>
      </c>
      <c r="G20" s="58"/>
      <c r="H20" s="58"/>
      <c r="I20" s="58"/>
      <c r="J20" s="58"/>
      <c r="K20" s="58"/>
      <c r="L20" s="58"/>
      <c r="M20" s="58"/>
      <c r="N20" s="40"/>
      <c r="O20" s="58"/>
      <c r="P20" s="58"/>
      <c r="Q20" s="81"/>
      <c r="R20" s="92"/>
      <c r="S20" s="109"/>
      <c r="T20" s="59" t="str">
        <f t="shared" si="0"/>
        <v>Slough</v>
      </c>
      <c r="U20" s="113" t="b">
        <f t="shared" si="1"/>
        <v>0</v>
      </c>
      <c r="W20" s="112"/>
      <c r="X20" s="112"/>
      <c r="Y20" s="112"/>
      <c r="Z20" s="112"/>
      <c r="AA20" s="112"/>
      <c r="AB20" s="112"/>
      <c r="AC20" s="112"/>
    </row>
    <row r="21" spans="1:29" s="66" customFormat="1" ht="14.25" customHeight="1" x14ac:dyDescent="0.2">
      <c r="A21" s="80"/>
      <c r="B21" s="67" t="s">
        <v>27</v>
      </c>
      <c r="C21" s="65"/>
      <c r="D21" s="69">
        <v>233.2</v>
      </c>
      <c r="E21" s="261">
        <v>1084.5999999999999</v>
      </c>
      <c r="F21" s="155">
        <v>1.8383175479155789</v>
      </c>
      <c r="G21" s="58"/>
      <c r="H21" s="58"/>
      <c r="I21" s="58"/>
      <c r="J21" s="58"/>
      <c r="K21" s="58"/>
      <c r="L21" s="58"/>
      <c r="M21" s="58"/>
      <c r="N21" s="40"/>
      <c r="O21" s="58"/>
      <c r="P21" s="58"/>
      <c r="Q21" s="81"/>
      <c r="R21" s="92"/>
      <c r="S21" s="109"/>
      <c r="T21" s="59" t="str">
        <f t="shared" si="0"/>
        <v>Somerset</v>
      </c>
      <c r="U21" s="113" t="b">
        <f t="shared" si="1"/>
        <v>0</v>
      </c>
      <c r="W21" s="112"/>
      <c r="X21" s="112"/>
      <c r="Y21" s="112"/>
      <c r="Z21" s="112"/>
      <c r="AA21" s="112"/>
      <c r="AB21" s="112"/>
      <c r="AC21" s="112"/>
    </row>
    <row r="22" spans="1:29" s="66" customFormat="1" ht="14.25" customHeight="1" x14ac:dyDescent="0.2">
      <c r="A22" s="80"/>
      <c r="B22" s="67" t="s">
        <v>14</v>
      </c>
      <c r="C22" s="65"/>
      <c r="D22" s="69">
        <v>180.7</v>
      </c>
      <c r="E22" s="261">
        <v>1277.0999999999999</v>
      </c>
      <c r="F22" s="155">
        <v>2.7934842761242513</v>
      </c>
      <c r="G22" s="58"/>
      <c r="H22" s="58"/>
      <c r="I22" s="58"/>
      <c r="J22" s="58"/>
      <c r="K22" s="58"/>
      <c r="L22" s="58"/>
      <c r="M22" s="58"/>
      <c r="N22" s="40"/>
      <c r="O22" s="58"/>
      <c r="P22" s="58"/>
      <c r="Q22" s="81"/>
      <c r="R22" s="92"/>
      <c r="S22" s="109"/>
      <c r="T22" s="59" t="str">
        <f t="shared" si="0"/>
        <v>Southampton</v>
      </c>
      <c r="U22" s="113" t="b">
        <f t="shared" si="1"/>
        <v>0</v>
      </c>
      <c r="W22" s="112"/>
      <c r="X22" s="112"/>
      <c r="Y22" s="112"/>
      <c r="Z22" s="112"/>
      <c r="AA22" s="112"/>
      <c r="AB22" s="112"/>
      <c r="AC22" s="112"/>
    </row>
    <row r="23" spans="1:29" s="66" customFormat="1" ht="14.25" customHeight="1" x14ac:dyDescent="0.2">
      <c r="A23" s="80"/>
      <c r="B23" s="67" t="s">
        <v>7</v>
      </c>
      <c r="C23" s="65"/>
      <c r="D23" s="69">
        <v>470.8</v>
      </c>
      <c r="E23" s="261">
        <v>3413</v>
      </c>
      <c r="F23" s="155">
        <v>2.8653607852750849</v>
      </c>
      <c r="G23" s="58"/>
      <c r="H23" s="58"/>
      <c r="I23" s="58"/>
      <c r="J23" s="58"/>
      <c r="K23" s="58"/>
      <c r="L23" s="58"/>
      <c r="M23" s="58"/>
      <c r="N23" s="40"/>
      <c r="O23" s="58"/>
      <c r="P23" s="58"/>
      <c r="Q23" s="81"/>
      <c r="R23" s="92"/>
      <c r="S23" s="109"/>
      <c r="T23" s="59" t="str">
        <f t="shared" si="0"/>
        <v>Surrey</v>
      </c>
      <c r="U23" s="113" t="b">
        <f t="shared" si="1"/>
        <v>0</v>
      </c>
      <c r="W23" s="112"/>
      <c r="X23" s="112"/>
      <c r="Y23" s="112"/>
      <c r="Z23" s="112"/>
      <c r="AA23" s="112"/>
      <c r="AB23" s="112"/>
      <c r="AC23" s="112"/>
    </row>
    <row r="24" spans="1:29" s="66" customFormat="1" ht="14.25" customHeight="1" x14ac:dyDescent="0.2">
      <c r="A24" s="169"/>
      <c r="B24" s="67" t="s">
        <v>41</v>
      </c>
      <c r="C24" s="65"/>
      <c r="D24" s="69">
        <v>87.7</v>
      </c>
      <c r="E24" s="261">
        <v>431.5</v>
      </c>
      <c r="F24" s="155">
        <v>1.944736142346573</v>
      </c>
      <c r="G24" s="58"/>
      <c r="H24" s="58"/>
      <c r="I24" s="58"/>
      <c r="J24" s="58"/>
      <c r="K24" s="58"/>
      <c r="L24" s="58"/>
      <c r="M24" s="58"/>
      <c r="N24" s="40"/>
      <c r="O24" s="58"/>
      <c r="P24" s="58"/>
      <c r="Q24" s="81"/>
      <c r="R24" s="92"/>
      <c r="S24" s="109"/>
      <c r="T24" s="59" t="str">
        <f t="shared" si="0"/>
        <v>Swindon</v>
      </c>
      <c r="U24" s="113" t="b">
        <f t="shared" si="1"/>
        <v>0</v>
      </c>
      <c r="W24" s="112"/>
      <c r="X24" s="112"/>
      <c r="Y24" s="112"/>
      <c r="Z24" s="112"/>
      <c r="AA24" s="112"/>
      <c r="AB24" s="112"/>
      <c r="AC24" s="112"/>
    </row>
    <row r="25" spans="1:29" s="66" customFormat="1" ht="14.25" customHeight="1" x14ac:dyDescent="0.2">
      <c r="A25" s="169"/>
      <c r="B25" s="67" t="s">
        <v>76</v>
      </c>
      <c r="C25" s="65"/>
      <c r="D25" s="69">
        <v>72.5</v>
      </c>
      <c r="E25" s="261" t="s">
        <v>362</v>
      </c>
      <c r="F25" s="155" t="e">
        <v>#VALUE!</v>
      </c>
      <c r="G25" s="58"/>
      <c r="H25" s="58"/>
      <c r="I25" s="58"/>
      <c r="J25" s="58"/>
      <c r="K25" s="58"/>
      <c r="L25" s="58"/>
      <c r="M25" s="58"/>
      <c r="N25" s="40"/>
      <c r="O25" s="58"/>
      <c r="P25" s="58"/>
      <c r="Q25" s="81"/>
      <c r="R25" s="92"/>
      <c r="S25" s="109"/>
      <c r="T25" s="59" t="str">
        <f t="shared" si="0"/>
        <v>Torbay</v>
      </c>
      <c r="U25" s="113" t="b">
        <f t="shared" si="1"/>
        <v>0</v>
      </c>
      <c r="W25" s="112"/>
      <c r="X25" s="112"/>
      <c r="Y25" s="112"/>
      <c r="Z25" s="112"/>
      <c r="AA25" s="112"/>
      <c r="AB25" s="112"/>
      <c r="AC25" s="112"/>
    </row>
    <row r="26" spans="1:29" s="66" customFormat="1" ht="14.25" customHeight="1" x14ac:dyDescent="0.2">
      <c r="A26" s="80"/>
      <c r="B26" s="67" t="s">
        <v>15</v>
      </c>
      <c r="C26" s="65"/>
      <c r="D26" s="69">
        <v>80.8</v>
      </c>
      <c r="E26" s="262">
        <v>679.5</v>
      </c>
      <c r="F26" s="155">
        <v>3.3239737017179984</v>
      </c>
      <c r="G26" s="58"/>
      <c r="H26" s="58"/>
      <c r="I26" s="58"/>
      <c r="J26" s="58"/>
      <c r="K26" s="58"/>
      <c r="L26" s="58"/>
      <c r="M26" s="58"/>
      <c r="N26" s="40"/>
      <c r="O26" s="58"/>
      <c r="P26" s="58"/>
      <c r="Q26" s="81"/>
      <c r="R26" s="92"/>
      <c r="S26" s="109"/>
      <c r="T26" s="59" t="str">
        <f t="shared" si="0"/>
        <v>West Berkshire</v>
      </c>
      <c r="U26" s="113" t="b">
        <f t="shared" si="1"/>
        <v>0</v>
      </c>
      <c r="W26" s="112"/>
      <c r="X26" s="112"/>
      <c r="Y26" s="112"/>
      <c r="Z26" s="112"/>
      <c r="AA26" s="112"/>
      <c r="AB26" s="112"/>
      <c r="AC26" s="112"/>
    </row>
    <row r="27" spans="1:29" s="66" customFormat="1" ht="14.25" customHeight="1" x14ac:dyDescent="0.2">
      <c r="A27" s="80"/>
      <c r="B27" s="67" t="s">
        <v>5</v>
      </c>
      <c r="C27" s="65"/>
      <c r="D27" s="69">
        <v>433.4</v>
      </c>
      <c r="E27" s="262">
        <v>2761</v>
      </c>
      <c r="F27" s="155">
        <v>2.5180072630966475</v>
      </c>
      <c r="G27" s="58"/>
      <c r="H27" s="58"/>
      <c r="I27" s="58"/>
      <c r="J27" s="58"/>
      <c r="K27" s="58"/>
      <c r="L27" s="58"/>
      <c r="M27" s="58"/>
      <c r="N27" s="40"/>
      <c r="O27" s="58"/>
      <c r="P27" s="58"/>
      <c r="Q27" s="81"/>
      <c r="R27" s="92"/>
      <c r="S27" s="109"/>
      <c r="T27" s="59" t="str">
        <f t="shared" si="0"/>
        <v>West Sussex</v>
      </c>
      <c r="U27" s="113" t="b">
        <f t="shared" si="1"/>
        <v>0</v>
      </c>
      <c r="W27" s="112"/>
      <c r="X27" s="112"/>
      <c r="Y27" s="112"/>
      <c r="Z27" s="112"/>
      <c r="AA27" s="112"/>
      <c r="AB27" s="112"/>
      <c r="AC27" s="112"/>
    </row>
    <row r="28" spans="1:29" s="66" customFormat="1" ht="14.25" customHeight="1" x14ac:dyDescent="0.2">
      <c r="A28" s="80"/>
      <c r="B28" s="67" t="s">
        <v>21</v>
      </c>
      <c r="C28" s="65"/>
      <c r="D28" s="69">
        <v>40.200000000000003</v>
      </c>
      <c r="E28" s="261">
        <v>314.5</v>
      </c>
      <c r="F28" s="155">
        <v>3.0922462784889779</v>
      </c>
      <c r="G28" s="58"/>
      <c r="H28" s="58"/>
      <c r="I28" s="58"/>
      <c r="J28" s="58"/>
      <c r="K28" s="58"/>
      <c r="L28" s="58"/>
      <c r="M28" s="58"/>
      <c r="N28" s="40"/>
      <c r="O28" s="58"/>
      <c r="P28" s="58"/>
      <c r="Q28" s="81"/>
      <c r="R28" s="92"/>
      <c r="S28" s="109"/>
      <c r="T28" s="59" t="str">
        <f t="shared" si="0"/>
        <v>Windsor &amp; Maidenhead</v>
      </c>
      <c r="U28" s="113" t="b">
        <f t="shared" si="1"/>
        <v>0</v>
      </c>
      <c r="W28" s="112"/>
      <c r="X28" s="112"/>
      <c r="Y28" s="112"/>
      <c r="Z28" s="112"/>
      <c r="AA28" s="112"/>
      <c r="AB28" s="112"/>
      <c r="AC28" s="112"/>
    </row>
    <row r="29" spans="1:29" s="66" customFormat="1" ht="14.25" customHeight="1" x14ac:dyDescent="0.2">
      <c r="A29" s="80"/>
      <c r="B29" s="67" t="s">
        <v>16</v>
      </c>
      <c r="C29" s="65"/>
      <c r="D29" s="69">
        <v>53.7</v>
      </c>
      <c r="E29" s="261">
        <v>448.3</v>
      </c>
      <c r="F29" s="155">
        <v>3.299696012836649</v>
      </c>
      <c r="G29" s="58"/>
      <c r="H29" s="58"/>
      <c r="I29" s="58"/>
      <c r="J29" s="58"/>
      <c r="K29" s="58"/>
      <c r="L29" s="58"/>
      <c r="M29" s="58"/>
      <c r="N29" s="40"/>
      <c r="O29" s="58"/>
      <c r="P29" s="58"/>
      <c r="Q29" s="81"/>
      <c r="R29" s="92"/>
      <c r="S29" s="109"/>
      <c r="T29" s="59" t="str">
        <f t="shared" si="0"/>
        <v>Wokingham</v>
      </c>
      <c r="U29" s="113" t="b">
        <f t="shared" si="1"/>
        <v>0</v>
      </c>
      <c r="W29" s="112"/>
      <c r="X29" s="112"/>
      <c r="Y29" s="112"/>
      <c r="Z29" s="112"/>
      <c r="AA29" s="112"/>
      <c r="AB29" s="112"/>
      <c r="AC29" s="112"/>
    </row>
    <row r="30" spans="1:29" s="66" customFormat="1" ht="14.25" customHeight="1" x14ac:dyDescent="0.2">
      <c r="A30" s="80"/>
      <c r="B30" s="86" t="s">
        <v>23</v>
      </c>
      <c r="C30" s="65"/>
      <c r="D30" s="87">
        <v>4312.6000000000004</v>
      </c>
      <c r="E30" s="88">
        <v>27773.3</v>
      </c>
      <c r="F30" s="186">
        <v>2.5454688431123507</v>
      </c>
      <c r="G30" s="58"/>
      <c r="H30" s="58"/>
      <c r="I30" s="58"/>
      <c r="J30" s="58"/>
      <c r="K30" s="58"/>
      <c r="L30" s="58"/>
      <c r="M30" s="58"/>
      <c r="N30" s="40"/>
      <c r="O30" s="58"/>
      <c r="P30" s="58"/>
      <c r="Q30" s="81"/>
      <c r="R30" s="92"/>
      <c r="S30" s="109"/>
      <c r="T30" s="59" t="str">
        <f t="shared" si="0"/>
        <v>South East</v>
      </c>
      <c r="U30" s="113" t="b">
        <f t="shared" si="1"/>
        <v>0</v>
      </c>
      <c r="W30" s="112"/>
      <c r="X30" s="112"/>
      <c r="Y30" s="112"/>
      <c r="Z30" s="112"/>
      <c r="AA30" s="112"/>
      <c r="AB30" s="112"/>
      <c r="AC30" s="112"/>
    </row>
    <row r="31" spans="1:29" s="66" customFormat="1" ht="14.25" customHeight="1" x14ac:dyDescent="0.2">
      <c r="A31" s="169"/>
      <c r="B31" s="179" t="s">
        <v>43</v>
      </c>
      <c r="C31" s="65"/>
      <c r="D31" s="181">
        <v>2592.3000000000002</v>
      </c>
      <c r="E31" s="184">
        <v>19118.3</v>
      </c>
      <c r="F31" s="187">
        <v>2.9150331042724735</v>
      </c>
      <c r="G31" s="58"/>
      <c r="H31" s="58"/>
      <c r="I31" s="58"/>
      <c r="J31" s="58"/>
      <c r="K31" s="58"/>
      <c r="L31" s="58"/>
      <c r="M31" s="58"/>
      <c r="N31" s="40"/>
      <c r="O31" s="58"/>
      <c r="P31" s="58"/>
      <c r="Q31" s="81"/>
      <c r="R31" s="92"/>
      <c r="S31" s="109"/>
      <c r="T31" s="59" t="str">
        <f t="shared" si="0"/>
        <v>South West</v>
      </c>
      <c r="U31" s="113" t="b">
        <f t="shared" si="1"/>
        <v>0</v>
      </c>
      <c r="W31" s="112"/>
      <c r="X31" s="112"/>
      <c r="Y31" s="112"/>
      <c r="Z31" s="112"/>
      <c r="AA31" s="112"/>
      <c r="AB31" s="112"/>
      <c r="AC31" s="112"/>
    </row>
    <row r="32" spans="1:29" s="63" customFormat="1" ht="14.25" customHeight="1" x14ac:dyDescent="0.2">
      <c r="A32" s="77"/>
      <c r="B32" s="143" t="s">
        <v>38</v>
      </c>
      <c r="C32" s="56"/>
      <c r="D32" s="144">
        <v>29474.7</v>
      </c>
      <c r="E32" s="145">
        <v>235664.9</v>
      </c>
      <c r="F32" s="188">
        <v>3.160275823610819</v>
      </c>
      <c r="G32" s="56"/>
      <c r="H32" s="56"/>
      <c r="I32" s="56"/>
      <c r="J32" s="56"/>
      <c r="K32" s="56"/>
      <c r="L32" s="56"/>
      <c r="M32" s="56"/>
      <c r="N32" s="40"/>
      <c r="O32" s="58"/>
      <c r="P32" s="58"/>
      <c r="Q32" s="76"/>
      <c r="R32" s="90"/>
      <c r="S32" s="103"/>
      <c r="T32" s="315" t="s">
        <v>38</v>
      </c>
      <c r="U32" s="306"/>
      <c r="W32" s="112"/>
      <c r="X32" s="112"/>
      <c r="Y32" s="112"/>
      <c r="Z32" s="112"/>
      <c r="AA32" s="112"/>
      <c r="AB32" s="112"/>
      <c r="AC32" s="112"/>
    </row>
    <row r="33" spans="1:29" s="63" customFormat="1" ht="9" customHeight="1" x14ac:dyDescent="0.2">
      <c r="A33" s="77"/>
      <c r="B33" s="43"/>
      <c r="C33" s="43"/>
      <c r="D33" s="42"/>
      <c r="E33" s="42"/>
      <c r="F33" s="42"/>
      <c r="G33" s="42"/>
      <c r="H33" s="44"/>
      <c r="I33" s="44"/>
      <c r="J33" s="44"/>
      <c r="K33" s="44"/>
      <c r="L33" s="44"/>
      <c r="M33" s="44"/>
      <c r="N33" s="44"/>
      <c r="O33" s="44"/>
      <c r="P33" s="45"/>
      <c r="Q33" s="76"/>
      <c r="R33" s="90"/>
      <c r="S33" s="103"/>
      <c r="W33" s="112"/>
      <c r="X33" s="112"/>
      <c r="Y33" s="112"/>
      <c r="Z33" s="112"/>
      <c r="AA33" s="112"/>
      <c r="AB33" s="112"/>
      <c r="AC33" s="112"/>
    </row>
    <row r="34" spans="1:29" s="63" customFormat="1" ht="15" customHeight="1" x14ac:dyDescent="0.2">
      <c r="A34" s="356"/>
      <c r="B34" s="357"/>
      <c r="C34" s="357"/>
      <c r="D34" s="357"/>
      <c r="E34" s="357"/>
      <c r="F34" s="357"/>
      <c r="G34" s="357"/>
      <c r="H34" s="357"/>
      <c r="I34" s="357"/>
      <c r="J34" s="357"/>
      <c r="K34" s="357"/>
      <c r="L34" s="357"/>
      <c r="M34" s="357"/>
      <c r="N34" s="357"/>
      <c r="O34" s="357"/>
      <c r="P34" s="357"/>
      <c r="Q34" s="358"/>
      <c r="R34" s="90"/>
      <c r="S34" s="103"/>
      <c r="W34" s="112"/>
      <c r="X34" s="112"/>
      <c r="Y34" s="112"/>
      <c r="Z34" s="112"/>
      <c r="AA34" s="112"/>
      <c r="AB34" s="112"/>
      <c r="AC34" s="112"/>
    </row>
    <row r="35" spans="1:29" s="63" customFormat="1" ht="11.25" customHeight="1" x14ac:dyDescent="0.2">
      <c r="A35" s="359"/>
      <c r="B35" s="360"/>
      <c r="C35" s="360"/>
      <c r="D35" s="360"/>
      <c r="E35" s="360"/>
      <c r="F35" s="360"/>
      <c r="G35" s="360"/>
      <c r="H35" s="360"/>
      <c r="I35" s="360"/>
      <c r="J35" s="360"/>
      <c r="K35" s="360"/>
      <c r="L35" s="360"/>
      <c r="M35" s="360"/>
      <c r="N35" s="360"/>
      <c r="O35" s="360"/>
      <c r="P35" s="360"/>
      <c r="Q35" s="361"/>
      <c r="R35" s="90"/>
      <c r="S35" s="103"/>
      <c r="U35" s="108"/>
      <c r="W35" s="112"/>
      <c r="X35" s="112"/>
      <c r="Y35" s="112"/>
      <c r="Z35" s="112"/>
      <c r="AA35" s="112"/>
      <c r="AB35" s="112"/>
      <c r="AC35" s="112"/>
    </row>
    <row r="36" spans="1:29" s="63" customFormat="1" ht="13.5" hidden="1" customHeight="1" x14ac:dyDescent="0.2">
      <c r="A36" s="72"/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4"/>
      <c r="R36" s="90"/>
      <c r="S36" s="153"/>
      <c r="T36" s="110"/>
      <c r="U36" s="110"/>
      <c r="V36" s="110"/>
      <c r="W36" s="112"/>
      <c r="X36" s="112"/>
      <c r="Y36" s="112"/>
      <c r="Z36" s="112"/>
      <c r="AA36" s="112"/>
      <c r="AB36" s="112"/>
      <c r="AC36" s="112"/>
    </row>
    <row r="37" spans="1:29" s="63" customFormat="1" ht="15" hidden="1" customHeight="1" x14ac:dyDescent="0.25">
      <c r="A37" s="75"/>
      <c r="B37" s="141" t="s">
        <v>506</v>
      </c>
      <c r="C37" s="58"/>
      <c r="D37" s="58"/>
      <c r="E37" s="58"/>
      <c r="F37" s="5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76"/>
      <c r="R37" s="90"/>
      <c r="S37" s="103"/>
      <c r="T37" s="110"/>
      <c r="U37" s="110"/>
      <c r="V37" s="110"/>
      <c r="W37" s="112"/>
      <c r="X37" s="112"/>
    </row>
    <row r="38" spans="1:29" s="63" customFormat="1" ht="18" hidden="1" customHeight="1" x14ac:dyDescent="0.2">
      <c r="A38" s="77"/>
      <c r="B38" s="298"/>
      <c r="C38" s="58"/>
      <c r="D38" s="58"/>
      <c r="E38" s="58"/>
      <c r="F38" s="5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76"/>
      <c r="R38" s="90"/>
      <c r="S38" s="103"/>
      <c r="T38" s="110"/>
      <c r="U38" s="110"/>
      <c r="V38" s="110"/>
      <c r="W38" s="112"/>
      <c r="X38" s="112"/>
    </row>
    <row r="39" spans="1:29" s="63" customFormat="1" ht="37.5" hidden="1" customHeight="1" x14ac:dyDescent="0.2">
      <c r="A39" s="77"/>
      <c r="B39" s="65"/>
      <c r="C39" s="65"/>
      <c r="D39" s="280" t="s">
        <v>507</v>
      </c>
      <c r="E39" s="163" t="s">
        <v>508</v>
      </c>
      <c r="F39" s="324" t="s">
        <v>509</v>
      </c>
      <c r="G39" s="185" t="s">
        <v>28</v>
      </c>
      <c r="H39" s="165" t="s">
        <v>453</v>
      </c>
      <c r="I39" s="38"/>
      <c r="J39" s="38"/>
      <c r="K39" s="38"/>
      <c r="L39" s="38"/>
      <c r="M39" s="38"/>
      <c r="N39" s="38"/>
      <c r="O39" s="38"/>
      <c r="P39" s="38"/>
      <c r="Q39" s="76"/>
      <c r="R39" s="90"/>
      <c r="S39" s="103"/>
      <c r="T39" s="110"/>
      <c r="U39" s="110"/>
      <c r="V39" s="110"/>
      <c r="W39" s="112"/>
      <c r="X39" s="112"/>
    </row>
    <row r="40" spans="1:29" s="61" customFormat="1" ht="16.5" hidden="1" customHeight="1" x14ac:dyDescent="0.2">
      <c r="A40" s="78"/>
      <c r="B40" s="67" t="s">
        <v>0</v>
      </c>
      <c r="C40" s="65"/>
      <c r="D40" s="119"/>
      <c r="E40" s="119"/>
      <c r="F40" s="304">
        <f>F8</f>
        <v>1.4580956003550143</v>
      </c>
      <c r="G40" s="160"/>
      <c r="H40" s="312" t="e">
        <f>(F40-D40)/D40</f>
        <v>#DIV/0!</v>
      </c>
      <c r="I40" s="38"/>
      <c r="J40" s="38"/>
      <c r="K40" s="38"/>
      <c r="L40" s="38"/>
      <c r="M40" s="38"/>
      <c r="N40" s="38"/>
      <c r="O40" s="38"/>
      <c r="P40" s="38"/>
      <c r="Q40" s="79"/>
      <c r="R40" s="91"/>
      <c r="S40" s="106"/>
      <c r="T40" s="305" t="str">
        <f>B40</f>
        <v>Bracknell Forest</v>
      </c>
      <c r="U40" s="49" t="b">
        <f t="shared" ref="U40:U62" si="2">IF(T40=$U$2,H40)</f>
        <v>0</v>
      </c>
      <c r="V40" s="110"/>
      <c r="W40" s="112"/>
      <c r="X40" s="112"/>
      <c r="Y40" s="63"/>
      <c r="Z40" s="63"/>
      <c r="AA40" s="63"/>
      <c r="AB40" s="63"/>
      <c r="AC40" s="63"/>
    </row>
    <row r="41" spans="1:29" ht="16.5" hidden="1" customHeight="1" x14ac:dyDescent="0.2">
      <c r="A41" s="77"/>
      <c r="B41" s="67" t="s">
        <v>22</v>
      </c>
      <c r="C41" s="65"/>
      <c r="D41" s="119"/>
      <c r="E41" s="119"/>
      <c r="F41" s="155">
        <f t="shared" ref="F41:F64" si="3">F9</f>
        <v>2.8977570360493354</v>
      </c>
      <c r="G41" s="161"/>
      <c r="H41" s="157" t="e">
        <f t="shared" ref="H41:H64" si="4">(F41-D41)/D41</f>
        <v>#DIV/0!</v>
      </c>
      <c r="I41" s="41"/>
      <c r="J41" s="41"/>
      <c r="K41" s="41"/>
      <c r="L41" s="38"/>
      <c r="M41" s="38"/>
      <c r="N41" s="38"/>
      <c r="O41" s="38"/>
      <c r="P41" s="38"/>
      <c r="Q41" s="76"/>
      <c r="R41" s="90"/>
      <c r="S41" s="103"/>
      <c r="T41" s="305" t="str">
        <f t="shared" ref="T41:T62" si="5">B41</f>
        <v>Brighton &amp; Hove</v>
      </c>
      <c r="U41" s="49" t="b">
        <f t="shared" si="2"/>
        <v>0</v>
      </c>
      <c r="V41" s="110"/>
      <c r="W41" s="112"/>
      <c r="X41" s="112"/>
    </row>
    <row r="42" spans="1:29" ht="16.5" hidden="1" customHeight="1" x14ac:dyDescent="0.2">
      <c r="A42" s="77"/>
      <c r="B42" s="67" t="s">
        <v>8</v>
      </c>
      <c r="C42" s="65"/>
      <c r="D42" s="119"/>
      <c r="E42" s="119"/>
      <c r="F42" s="155">
        <f t="shared" si="3"/>
        <v>3.4134836589704483</v>
      </c>
      <c r="G42" s="161"/>
      <c r="H42" s="157" t="e">
        <f t="shared" si="4"/>
        <v>#DIV/0!</v>
      </c>
      <c r="I42" s="41"/>
      <c r="J42" s="41"/>
      <c r="K42" s="41"/>
      <c r="L42" s="38"/>
      <c r="M42" s="38"/>
      <c r="N42" s="38"/>
      <c r="O42" s="38"/>
      <c r="P42" s="38"/>
      <c r="Q42" s="76"/>
      <c r="R42" s="90"/>
      <c r="S42" s="103"/>
      <c r="T42" s="305" t="str">
        <f t="shared" si="5"/>
        <v>Buckinghamshire</v>
      </c>
      <c r="U42" s="49" t="b">
        <f t="shared" si="2"/>
        <v>0</v>
      </c>
      <c r="V42" s="110"/>
      <c r="W42" s="112"/>
      <c r="X42" s="112"/>
      <c r="Y42" s="114"/>
    </row>
    <row r="43" spans="1:29" ht="16.5" hidden="1" customHeight="1" x14ac:dyDescent="0.2">
      <c r="A43" s="77"/>
      <c r="B43" s="67" t="s">
        <v>4</v>
      </c>
      <c r="C43" s="65"/>
      <c r="D43" s="119"/>
      <c r="E43" s="156"/>
      <c r="F43" s="155">
        <f t="shared" si="3"/>
        <v>2.3748205957356645</v>
      </c>
      <c r="G43" s="161"/>
      <c r="H43" s="157" t="e">
        <f t="shared" si="4"/>
        <v>#DIV/0!</v>
      </c>
      <c r="I43" s="41"/>
      <c r="J43" s="41"/>
      <c r="K43" s="41"/>
      <c r="L43" s="38"/>
      <c r="M43" s="38"/>
      <c r="N43" s="38"/>
      <c r="O43" s="38"/>
      <c r="P43" s="38"/>
      <c r="Q43" s="76"/>
      <c r="R43" s="90"/>
      <c r="S43" s="103"/>
      <c r="T43" s="305" t="str">
        <f t="shared" si="5"/>
        <v>East Sussex</v>
      </c>
      <c r="U43" s="49" t="b">
        <f t="shared" si="2"/>
        <v>0</v>
      </c>
      <c r="V43" s="110"/>
      <c r="W43" s="112"/>
      <c r="X43" s="112"/>
      <c r="Y43" s="104"/>
    </row>
    <row r="44" spans="1:29" ht="16.5" hidden="1" customHeight="1" x14ac:dyDescent="0.2">
      <c r="A44" s="77"/>
      <c r="B44" s="67" t="s">
        <v>6</v>
      </c>
      <c r="C44" s="65"/>
      <c r="D44" s="119"/>
      <c r="E44" s="119"/>
      <c r="F44" s="155">
        <f t="shared" si="3"/>
        <v>2.6379790044856151</v>
      </c>
      <c r="G44" s="161"/>
      <c r="H44" s="157" t="e">
        <f t="shared" si="4"/>
        <v>#DIV/0!</v>
      </c>
      <c r="I44" s="41"/>
      <c r="J44" s="41"/>
      <c r="K44" s="41"/>
      <c r="L44" s="38"/>
      <c r="M44" s="38"/>
      <c r="N44" s="38"/>
      <c r="O44" s="38"/>
      <c r="P44" s="38"/>
      <c r="Q44" s="76"/>
      <c r="R44" s="90"/>
      <c r="S44" s="103"/>
      <c r="T44" s="305" t="str">
        <f t="shared" si="5"/>
        <v>Hampshire</v>
      </c>
      <c r="U44" s="49" t="b">
        <f t="shared" si="2"/>
        <v>0</v>
      </c>
      <c r="V44" s="110"/>
      <c r="W44" s="112"/>
      <c r="X44" s="112"/>
    </row>
    <row r="45" spans="1:29" ht="16.5" hidden="1" customHeight="1" x14ac:dyDescent="0.2">
      <c r="A45" s="77"/>
      <c r="B45" s="67" t="s">
        <v>1</v>
      </c>
      <c r="C45" s="65"/>
      <c r="D45" s="119"/>
      <c r="E45" s="119"/>
      <c r="F45" s="155">
        <f t="shared" si="3"/>
        <v>1.7286938757383308</v>
      </c>
      <c r="G45" s="161"/>
      <c r="H45" s="157" t="e">
        <f t="shared" si="4"/>
        <v>#DIV/0!</v>
      </c>
      <c r="I45" s="41"/>
      <c r="J45" s="41"/>
      <c r="K45" s="41"/>
      <c r="L45" s="38"/>
      <c r="M45" s="38"/>
      <c r="N45" s="38"/>
      <c r="O45" s="38"/>
      <c r="P45" s="38"/>
      <c r="Q45" s="76"/>
      <c r="R45" s="90"/>
      <c r="S45" s="103"/>
      <c r="T45" s="305" t="str">
        <f t="shared" si="5"/>
        <v>Isle of Wight</v>
      </c>
      <c r="U45" s="49" t="b">
        <f t="shared" si="2"/>
        <v>0</v>
      </c>
      <c r="V45" s="110"/>
      <c r="W45" s="112"/>
      <c r="X45" s="112"/>
    </row>
    <row r="46" spans="1:29" ht="16.5" hidden="1" customHeight="1" x14ac:dyDescent="0.2">
      <c r="A46" s="77"/>
      <c r="B46" s="67" t="s">
        <v>9</v>
      </c>
      <c r="C46" s="65"/>
      <c r="D46" s="119"/>
      <c r="E46" s="119"/>
      <c r="F46" s="155">
        <f t="shared" si="3"/>
        <v>2.1804443543573977</v>
      </c>
      <c r="G46" s="161"/>
      <c r="H46" s="157" t="e">
        <f t="shared" si="4"/>
        <v>#DIV/0!</v>
      </c>
      <c r="I46" s="41"/>
      <c r="J46" s="41"/>
      <c r="K46" s="41"/>
      <c r="L46" s="38"/>
      <c r="M46" s="38"/>
      <c r="N46" s="38"/>
      <c r="O46" s="38"/>
      <c r="P46" s="38"/>
      <c r="Q46" s="76"/>
      <c r="R46" s="90"/>
      <c r="S46" s="103"/>
      <c r="T46" s="305" t="str">
        <f t="shared" si="5"/>
        <v>Kent</v>
      </c>
      <c r="U46" s="49" t="b">
        <f t="shared" si="2"/>
        <v>0</v>
      </c>
      <c r="V46" s="110"/>
      <c r="W46" s="112"/>
      <c r="X46" s="112"/>
    </row>
    <row r="47" spans="1:29" ht="16.5" hidden="1" customHeight="1" x14ac:dyDescent="0.2">
      <c r="A47" s="77"/>
      <c r="B47" s="67" t="s">
        <v>2</v>
      </c>
      <c r="C47" s="65"/>
      <c r="D47" s="119"/>
      <c r="E47" s="119"/>
      <c r="F47" s="155">
        <f t="shared" si="3"/>
        <v>4.235765574279676</v>
      </c>
      <c r="G47" s="161"/>
      <c r="H47" s="157" t="e">
        <f t="shared" si="4"/>
        <v>#DIV/0!</v>
      </c>
      <c r="I47" s="41"/>
      <c r="J47" s="41"/>
      <c r="K47" s="41"/>
      <c r="L47" s="38"/>
      <c r="M47" s="38"/>
      <c r="N47" s="38"/>
      <c r="O47" s="38"/>
      <c r="P47" s="38"/>
      <c r="Q47" s="76"/>
      <c r="R47" s="90"/>
      <c r="S47" s="103"/>
      <c r="T47" s="305" t="str">
        <f t="shared" si="5"/>
        <v>Medway</v>
      </c>
      <c r="U47" s="49" t="b">
        <f t="shared" si="2"/>
        <v>0</v>
      </c>
      <c r="V47" s="110"/>
      <c r="W47" s="112"/>
      <c r="X47" s="112"/>
    </row>
    <row r="48" spans="1:29" ht="16.5" hidden="1" customHeight="1" x14ac:dyDescent="0.2">
      <c r="A48" s="77"/>
      <c r="B48" s="67" t="s">
        <v>10</v>
      </c>
      <c r="C48" s="65"/>
      <c r="D48" s="119"/>
      <c r="E48" s="119"/>
      <c r="F48" s="155">
        <f t="shared" si="3"/>
        <v>1.4024527624870311</v>
      </c>
      <c r="G48" s="161"/>
      <c r="H48" s="157" t="e">
        <f t="shared" si="4"/>
        <v>#DIV/0!</v>
      </c>
      <c r="I48" s="41"/>
      <c r="J48" s="41"/>
      <c r="K48" s="41"/>
      <c r="L48" s="38"/>
      <c r="M48" s="38"/>
      <c r="N48" s="38"/>
      <c r="O48" s="38"/>
      <c r="P48" s="38"/>
      <c r="Q48" s="76"/>
      <c r="R48" s="90"/>
      <c r="S48" s="103"/>
      <c r="T48" s="305" t="str">
        <f t="shared" si="5"/>
        <v>Milton Keynes</v>
      </c>
      <c r="U48" s="49" t="b">
        <f t="shared" si="2"/>
        <v>0</v>
      </c>
      <c r="V48" s="110"/>
      <c r="W48" s="112"/>
      <c r="X48" s="112"/>
    </row>
    <row r="49" spans="1:24" ht="16.5" hidden="1" customHeight="1" x14ac:dyDescent="0.2">
      <c r="A49" s="77"/>
      <c r="B49" s="67" t="s">
        <v>11</v>
      </c>
      <c r="C49" s="65"/>
      <c r="D49" s="119"/>
      <c r="E49" s="119"/>
      <c r="F49" s="155">
        <f t="shared" si="3"/>
        <v>2.2951875240645547</v>
      </c>
      <c r="G49" s="161"/>
      <c r="H49" s="157" t="e">
        <f t="shared" si="4"/>
        <v>#DIV/0!</v>
      </c>
      <c r="I49" s="41"/>
      <c r="J49" s="41"/>
      <c r="K49" s="41"/>
      <c r="L49" s="38"/>
      <c r="M49" s="38"/>
      <c r="N49" s="38"/>
      <c r="O49" s="38"/>
      <c r="P49" s="38"/>
      <c r="Q49" s="76"/>
      <c r="R49" s="90"/>
      <c r="S49" s="103"/>
      <c r="T49" s="305" t="str">
        <f t="shared" si="5"/>
        <v>Oxfordshire</v>
      </c>
      <c r="U49" s="49" t="b">
        <f t="shared" si="2"/>
        <v>0</v>
      </c>
      <c r="V49" s="110"/>
      <c r="W49" s="112"/>
      <c r="X49" s="112"/>
    </row>
    <row r="50" spans="1:24" ht="16.5" hidden="1" customHeight="1" x14ac:dyDescent="0.2">
      <c r="A50" s="77"/>
      <c r="B50" s="67" t="s">
        <v>12</v>
      </c>
      <c r="C50" s="65"/>
      <c r="D50" s="119"/>
      <c r="E50" s="119"/>
      <c r="F50" s="155">
        <f t="shared" si="3"/>
        <v>2.1486349848331652</v>
      </c>
      <c r="G50" s="161"/>
      <c r="H50" s="157" t="e">
        <f t="shared" si="4"/>
        <v>#DIV/0!</v>
      </c>
      <c r="I50" s="41"/>
      <c r="J50" s="41"/>
      <c r="K50" s="41"/>
      <c r="L50" s="38"/>
      <c r="M50" s="38"/>
      <c r="N50" s="38"/>
      <c r="O50" s="38"/>
      <c r="P50" s="38"/>
      <c r="Q50" s="76"/>
      <c r="R50" s="90"/>
      <c r="S50" s="103"/>
      <c r="T50" s="305" t="str">
        <f t="shared" si="5"/>
        <v>Portsmouth</v>
      </c>
      <c r="U50" s="49" t="b">
        <f t="shared" si="2"/>
        <v>0</v>
      </c>
      <c r="V50" s="110"/>
      <c r="W50" s="112"/>
      <c r="X50" s="112"/>
    </row>
    <row r="51" spans="1:24" ht="16.5" hidden="1" customHeight="1" x14ac:dyDescent="0.2">
      <c r="A51" s="77"/>
      <c r="B51" s="67" t="s">
        <v>3</v>
      </c>
      <c r="C51" s="65"/>
      <c r="D51" s="119"/>
      <c r="E51" s="119"/>
      <c r="F51" s="155">
        <f t="shared" si="3"/>
        <v>1.5761277888478753</v>
      </c>
      <c r="G51" s="161"/>
      <c r="H51" s="157" t="e">
        <f t="shared" si="4"/>
        <v>#DIV/0!</v>
      </c>
      <c r="I51" s="41"/>
      <c r="J51" s="41"/>
      <c r="K51" s="41"/>
      <c r="L51" s="38"/>
      <c r="M51" s="38"/>
      <c r="N51" s="38"/>
      <c r="O51" s="38"/>
      <c r="P51" s="38"/>
      <c r="Q51" s="76"/>
      <c r="R51" s="90"/>
      <c r="S51" s="103"/>
      <c r="T51" s="305" t="str">
        <f t="shared" si="5"/>
        <v>Reading</v>
      </c>
      <c r="U51" s="49" t="b">
        <f t="shared" si="2"/>
        <v>0</v>
      </c>
      <c r="V51" s="110"/>
      <c r="W51" s="112"/>
      <c r="X51" s="112"/>
    </row>
    <row r="52" spans="1:24" ht="16.5" hidden="1" customHeight="1" x14ac:dyDescent="0.2">
      <c r="A52" s="77"/>
      <c r="B52" s="67" t="s">
        <v>13</v>
      </c>
      <c r="C52" s="65"/>
      <c r="D52" s="119"/>
      <c r="E52" s="119"/>
      <c r="F52" s="155">
        <f t="shared" si="3"/>
        <v>2.8033418321271206</v>
      </c>
      <c r="G52" s="161"/>
      <c r="H52" s="157" t="e">
        <f t="shared" si="4"/>
        <v>#DIV/0!</v>
      </c>
      <c r="I52" s="41"/>
      <c r="J52" s="41"/>
      <c r="K52" s="41"/>
      <c r="L52" s="38"/>
      <c r="M52" s="38"/>
      <c r="N52" s="38"/>
      <c r="O52" s="38"/>
      <c r="P52" s="38"/>
      <c r="Q52" s="76"/>
      <c r="R52" s="90"/>
      <c r="S52" s="103"/>
      <c r="T52" s="305" t="str">
        <f t="shared" si="5"/>
        <v>Slough</v>
      </c>
      <c r="U52" s="49" t="b">
        <f t="shared" si="2"/>
        <v>0</v>
      </c>
      <c r="V52" s="110"/>
      <c r="W52" s="112"/>
      <c r="X52" s="112"/>
    </row>
    <row r="53" spans="1:24" ht="16.5" hidden="1" customHeight="1" x14ac:dyDescent="0.2">
      <c r="A53" s="77"/>
      <c r="B53" s="67" t="s">
        <v>27</v>
      </c>
      <c r="C53" s="65"/>
      <c r="D53" s="119"/>
      <c r="E53" s="119"/>
      <c r="F53" s="155">
        <f t="shared" si="3"/>
        <v>1.8383175479155789</v>
      </c>
      <c r="G53" s="161"/>
      <c r="H53" s="157" t="e">
        <f t="shared" si="4"/>
        <v>#DIV/0!</v>
      </c>
      <c r="I53" s="41"/>
      <c r="J53" s="41"/>
      <c r="K53" s="41"/>
      <c r="L53" s="38"/>
      <c r="M53" s="38"/>
      <c r="N53" s="38"/>
      <c r="O53" s="38"/>
      <c r="P53" s="38"/>
      <c r="Q53" s="76"/>
      <c r="R53" s="90"/>
      <c r="S53" s="103"/>
      <c r="T53" s="305" t="str">
        <f t="shared" si="5"/>
        <v>Somerset</v>
      </c>
      <c r="U53" s="49" t="b">
        <f t="shared" si="2"/>
        <v>0</v>
      </c>
      <c r="V53" s="110"/>
      <c r="W53" s="112"/>
      <c r="X53" s="112"/>
    </row>
    <row r="54" spans="1:24" s="63" customFormat="1" ht="16.5" hidden="1" customHeight="1" x14ac:dyDescent="0.2">
      <c r="A54" s="77"/>
      <c r="B54" s="67" t="s">
        <v>14</v>
      </c>
      <c r="C54" s="65"/>
      <c r="D54" s="119"/>
      <c r="E54" s="119"/>
      <c r="F54" s="155">
        <f t="shared" si="3"/>
        <v>2.7934842761242513</v>
      </c>
      <c r="G54" s="162"/>
      <c r="H54" s="157" t="e">
        <f t="shared" si="4"/>
        <v>#DIV/0!</v>
      </c>
      <c r="I54" s="41"/>
      <c r="J54" s="41"/>
      <c r="K54" s="41"/>
      <c r="L54" s="38"/>
      <c r="M54" s="38"/>
      <c r="N54" s="38"/>
      <c r="O54" s="38"/>
      <c r="P54" s="38"/>
      <c r="Q54" s="76"/>
      <c r="R54" s="90"/>
      <c r="S54" s="103"/>
      <c r="T54" s="305" t="str">
        <f t="shared" si="5"/>
        <v>Southampton</v>
      </c>
      <c r="U54" s="49" t="b">
        <f t="shared" si="2"/>
        <v>0</v>
      </c>
      <c r="V54" s="110"/>
      <c r="W54" s="112"/>
      <c r="X54" s="112"/>
    </row>
    <row r="55" spans="1:24" s="63" customFormat="1" ht="16.5" hidden="1" customHeight="1" x14ac:dyDescent="0.2">
      <c r="A55" s="77"/>
      <c r="B55" s="67" t="s">
        <v>7</v>
      </c>
      <c r="C55" s="65"/>
      <c r="D55" s="119"/>
      <c r="E55" s="119"/>
      <c r="F55" s="155">
        <f t="shared" si="3"/>
        <v>2.8653607852750849</v>
      </c>
      <c r="G55" s="162"/>
      <c r="H55" s="157" t="e">
        <f t="shared" si="4"/>
        <v>#DIV/0!</v>
      </c>
      <c r="I55" s="41"/>
      <c r="J55" s="41"/>
      <c r="K55" s="41"/>
      <c r="L55" s="38"/>
      <c r="M55" s="38"/>
      <c r="N55" s="38"/>
      <c r="O55" s="38"/>
      <c r="P55" s="38"/>
      <c r="Q55" s="76"/>
      <c r="R55" s="90"/>
      <c r="S55" s="103"/>
      <c r="T55" s="305" t="str">
        <f t="shared" si="5"/>
        <v>Surrey</v>
      </c>
      <c r="U55" s="49" t="b">
        <f t="shared" si="2"/>
        <v>0</v>
      </c>
      <c r="V55" s="110"/>
      <c r="W55" s="112"/>
      <c r="X55" s="112"/>
    </row>
    <row r="56" spans="1:24" s="63" customFormat="1" ht="16.5" hidden="1" customHeight="1" x14ac:dyDescent="0.2">
      <c r="A56" s="135"/>
      <c r="B56" s="67" t="s">
        <v>41</v>
      </c>
      <c r="C56" s="65"/>
      <c r="D56" s="119"/>
      <c r="E56" s="119"/>
      <c r="F56" s="155">
        <f t="shared" si="3"/>
        <v>1.944736142346573</v>
      </c>
      <c r="G56" s="162"/>
      <c r="H56" s="157" t="e">
        <f t="shared" si="4"/>
        <v>#DIV/0!</v>
      </c>
      <c r="I56" s="41"/>
      <c r="J56" s="41"/>
      <c r="K56" s="41"/>
      <c r="L56" s="38"/>
      <c r="M56" s="38"/>
      <c r="N56" s="38"/>
      <c r="O56" s="38"/>
      <c r="P56" s="38"/>
      <c r="Q56" s="76"/>
      <c r="R56" s="90"/>
      <c r="S56" s="103"/>
      <c r="T56" s="305" t="str">
        <f t="shared" si="5"/>
        <v>Swindon</v>
      </c>
      <c r="U56" s="49" t="b">
        <f t="shared" si="2"/>
        <v>0</v>
      </c>
      <c r="V56" s="110"/>
      <c r="W56" s="112"/>
      <c r="X56" s="112"/>
    </row>
    <row r="57" spans="1:24" s="63" customFormat="1" ht="16.5" hidden="1" customHeight="1" x14ac:dyDescent="0.2">
      <c r="A57" s="135"/>
      <c r="B57" s="67" t="s">
        <v>76</v>
      </c>
      <c r="C57" s="65"/>
      <c r="D57" s="119"/>
      <c r="E57" s="119"/>
      <c r="F57" s="155" t="e">
        <f t="shared" si="3"/>
        <v>#VALUE!</v>
      </c>
      <c r="G57" s="162"/>
      <c r="H57" s="157" t="e">
        <f t="shared" si="4"/>
        <v>#VALUE!</v>
      </c>
      <c r="I57" s="41"/>
      <c r="J57" s="41"/>
      <c r="K57" s="41"/>
      <c r="L57" s="38"/>
      <c r="M57" s="38"/>
      <c r="N57" s="38"/>
      <c r="O57" s="38"/>
      <c r="P57" s="38"/>
      <c r="Q57" s="76"/>
      <c r="R57" s="90"/>
      <c r="S57" s="103"/>
      <c r="T57" s="305" t="str">
        <f t="shared" si="5"/>
        <v>Torbay</v>
      </c>
      <c r="U57" s="49" t="b">
        <f t="shared" si="2"/>
        <v>0</v>
      </c>
      <c r="V57" s="110"/>
      <c r="W57" s="112"/>
      <c r="X57" s="112"/>
    </row>
    <row r="58" spans="1:24" s="63" customFormat="1" ht="16.5" hidden="1" customHeight="1" x14ac:dyDescent="0.2">
      <c r="A58" s="77"/>
      <c r="B58" s="67" t="s">
        <v>15</v>
      </c>
      <c r="C58" s="65"/>
      <c r="D58" s="119"/>
      <c r="E58" s="156"/>
      <c r="F58" s="155">
        <f t="shared" si="3"/>
        <v>3.3239737017179984</v>
      </c>
      <c r="G58" s="162"/>
      <c r="H58" s="157" t="e">
        <f t="shared" si="4"/>
        <v>#DIV/0!</v>
      </c>
      <c r="I58" s="41"/>
      <c r="J58" s="41"/>
      <c r="K58" s="41"/>
      <c r="L58" s="38"/>
      <c r="M58" s="38"/>
      <c r="N58" s="38"/>
      <c r="O58" s="38"/>
      <c r="P58" s="38"/>
      <c r="Q58" s="76"/>
      <c r="R58" s="90"/>
      <c r="S58" s="103"/>
      <c r="T58" s="305" t="str">
        <f t="shared" si="5"/>
        <v>West Berkshire</v>
      </c>
      <c r="U58" s="49" t="b">
        <f t="shared" si="2"/>
        <v>0</v>
      </c>
      <c r="V58" s="110"/>
      <c r="W58" s="112"/>
      <c r="X58" s="112"/>
    </row>
    <row r="59" spans="1:24" s="63" customFormat="1" ht="16.5" hidden="1" customHeight="1" x14ac:dyDescent="0.2">
      <c r="A59" s="77"/>
      <c r="B59" s="67" t="s">
        <v>5</v>
      </c>
      <c r="C59" s="65"/>
      <c r="D59" s="119"/>
      <c r="E59" s="156"/>
      <c r="F59" s="155">
        <f t="shared" si="3"/>
        <v>2.5180072630966475</v>
      </c>
      <c r="G59" s="162"/>
      <c r="H59" s="157" t="e">
        <f t="shared" si="4"/>
        <v>#DIV/0!</v>
      </c>
      <c r="I59" s="41"/>
      <c r="J59" s="41"/>
      <c r="K59" s="41"/>
      <c r="L59" s="38"/>
      <c r="M59" s="38"/>
      <c r="N59" s="38"/>
      <c r="O59" s="38"/>
      <c r="P59" s="38"/>
      <c r="Q59" s="76"/>
      <c r="R59" s="90"/>
      <c r="S59" s="103"/>
      <c r="T59" s="305" t="str">
        <f t="shared" si="5"/>
        <v>West Sussex</v>
      </c>
      <c r="U59" s="49" t="b">
        <f t="shared" si="2"/>
        <v>0</v>
      </c>
      <c r="V59" s="110"/>
      <c r="W59" s="112"/>
      <c r="X59" s="112"/>
    </row>
    <row r="60" spans="1:24" s="63" customFormat="1" ht="16.5" hidden="1" customHeight="1" x14ac:dyDescent="0.2">
      <c r="A60" s="77"/>
      <c r="B60" s="67" t="s">
        <v>21</v>
      </c>
      <c r="C60" s="65"/>
      <c r="D60" s="156"/>
      <c r="E60" s="119"/>
      <c r="F60" s="155">
        <f t="shared" si="3"/>
        <v>3.0922462784889779</v>
      </c>
      <c r="G60" s="162"/>
      <c r="H60" s="157" t="e">
        <f t="shared" si="4"/>
        <v>#DIV/0!</v>
      </c>
      <c r="I60" s="41"/>
      <c r="J60" s="41"/>
      <c r="K60" s="41"/>
      <c r="L60" s="38"/>
      <c r="M60" s="38"/>
      <c r="N60" s="38"/>
      <c r="O60" s="38"/>
      <c r="P60" s="38"/>
      <c r="Q60" s="76"/>
      <c r="R60" s="90"/>
      <c r="S60" s="103"/>
      <c r="T60" s="305" t="str">
        <f t="shared" si="5"/>
        <v>Windsor &amp; Maidenhead</v>
      </c>
      <c r="U60" s="49" t="b">
        <f t="shared" si="2"/>
        <v>0</v>
      </c>
      <c r="V60" s="110"/>
      <c r="W60" s="112"/>
      <c r="X60" s="112"/>
    </row>
    <row r="61" spans="1:24" s="63" customFormat="1" ht="16.5" hidden="1" customHeight="1" x14ac:dyDescent="0.2">
      <c r="A61" s="77"/>
      <c r="B61" s="67" t="s">
        <v>16</v>
      </c>
      <c r="C61" s="65"/>
      <c r="D61" s="156"/>
      <c r="E61" s="119"/>
      <c r="F61" s="155">
        <f t="shared" si="3"/>
        <v>3.299696012836649</v>
      </c>
      <c r="G61" s="162"/>
      <c r="H61" s="157" t="e">
        <f t="shared" si="4"/>
        <v>#DIV/0!</v>
      </c>
      <c r="I61" s="41"/>
      <c r="J61" s="41"/>
      <c r="K61" s="41"/>
      <c r="L61" s="38"/>
      <c r="M61" s="38"/>
      <c r="N61" s="38"/>
      <c r="O61" s="38"/>
      <c r="P61" s="38"/>
      <c r="Q61" s="76"/>
      <c r="R61" s="90"/>
      <c r="S61" s="103"/>
      <c r="T61" s="305" t="str">
        <f t="shared" si="5"/>
        <v>Wokingham</v>
      </c>
      <c r="U61" s="49" t="b">
        <f t="shared" si="2"/>
        <v>0</v>
      </c>
    </row>
    <row r="62" spans="1:24" s="63" customFormat="1" ht="16.5" hidden="1" customHeight="1" x14ac:dyDescent="0.2">
      <c r="A62" s="77"/>
      <c r="B62" s="86" t="s">
        <v>23</v>
      </c>
      <c r="C62" s="65"/>
      <c r="D62" s="189"/>
      <c r="E62" s="189"/>
      <c r="F62" s="186">
        <f t="shared" si="3"/>
        <v>2.5454688431123507</v>
      </c>
      <c r="G62" s="162"/>
      <c r="H62" s="158" t="e">
        <f t="shared" si="4"/>
        <v>#DIV/0!</v>
      </c>
      <c r="I62" s="41"/>
      <c r="J62" s="41"/>
      <c r="K62" s="41"/>
      <c r="L62" s="38"/>
      <c r="M62" s="38"/>
      <c r="N62" s="38"/>
      <c r="O62" s="38"/>
      <c r="P62" s="38"/>
      <c r="Q62" s="76"/>
      <c r="R62" s="90"/>
      <c r="S62" s="103"/>
      <c r="T62" s="305" t="str">
        <f t="shared" si="5"/>
        <v>South East</v>
      </c>
      <c r="U62" s="49" t="b">
        <f t="shared" si="2"/>
        <v>0</v>
      </c>
    </row>
    <row r="63" spans="1:24" s="63" customFormat="1" ht="16.5" hidden="1" customHeight="1" x14ac:dyDescent="0.2">
      <c r="A63" s="135"/>
      <c r="B63" s="179" t="s">
        <v>43</v>
      </c>
      <c r="C63" s="65"/>
      <c r="D63" s="190"/>
      <c r="E63" s="190"/>
      <c r="F63" s="187">
        <f t="shared" si="3"/>
        <v>2.9150331042724735</v>
      </c>
      <c r="G63" s="162"/>
      <c r="H63" s="183" t="e">
        <f t="shared" si="4"/>
        <v>#DIV/0!</v>
      </c>
      <c r="I63" s="41"/>
      <c r="J63" s="41"/>
      <c r="K63" s="41"/>
      <c r="L63" s="38"/>
      <c r="M63" s="38"/>
      <c r="N63" s="38"/>
      <c r="O63" s="38"/>
      <c r="P63" s="38"/>
      <c r="Q63" s="76"/>
      <c r="R63" s="90"/>
      <c r="S63" s="103"/>
      <c r="T63" s="317" t="s">
        <v>43</v>
      </c>
      <c r="U63" s="316"/>
    </row>
    <row r="64" spans="1:24" s="63" customFormat="1" ht="16.5" hidden="1" customHeight="1" x14ac:dyDescent="0.2">
      <c r="A64" s="77"/>
      <c r="B64" s="143" t="s">
        <v>38</v>
      </c>
      <c r="C64" s="56"/>
      <c r="D64" s="191"/>
      <c r="E64" s="191"/>
      <c r="F64" s="188">
        <f t="shared" si="3"/>
        <v>3.160275823610819</v>
      </c>
      <c r="G64" s="162"/>
      <c r="H64" s="159" t="e">
        <f t="shared" si="4"/>
        <v>#DIV/0!</v>
      </c>
      <c r="I64" s="38"/>
      <c r="J64" s="38"/>
      <c r="K64" s="38"/>
      <c r="L64" s="38"/>
      <c r="M64" s="38"/>
      <c r="N64" s="38"/>
      <c r="O64" s="38"/>
      <c r="P64" s="38"/>
      <c r="Q64" s="76"/>
      <c r="R64" s="90"/>
      <c r="S64" s="103"/>
      <c r="T64" s="315" t="s">
        <v>38</v>
      </c>
      <c r="U64" s="315"/>
    </row>
    <row r="65" spans="1:27" customFormat="1" ht="1.5" hidden="1" customHeight="1" x14ac:dyDescent="0.2"/>
    <row r="66" spans="1:27" ht="7.5" hidden="1" customHeight="1" x14ac:dyDescent="0.2">
      <c r="A66" s="77"/>
      <c r="B66" s="43"/>
      <c r="C66" s="43"/>
      <c r="D66" s="42"/>
      <c r="E66" s="42"/>
      <c r="F66" s="42"/>
      <c r="G66" s="42"/>
      <c r="H66" s="44"/>
      <c r="I66" s="44"/>
      <c r="J66" s="44"/>
      <c r="K66" s="44"/>
      <c r="L66" s="44"/>
      <c r="M66" s="44"/>
      <c r="N66" s="44"/>
      <c r="O66" s="44"/>
      <c r="P66" s="45"/>
      <c r="Q66" s="76"/>
      <c r="R66" s="90"/>
      <c r="S66" s="103"/>
    </row>
    <row r="67" spans="1:27" ht="15" hidden="1" customHeight="1" x14ac:dyDescent="0.2">
      <c r="A67" s="356"/>
      <c r="B67" s="357"/>
      <c r="C67" s="357"/>
      <c r="D67" s="357"/>
      <c r="E67" s="357"/>
      <c r="F67" s="357"/>
      <c r="G67" s="357"/>
      <c r="H67" s="357"/>
      <c r="I67" s="357"/>
      <c r="J67" s="357"/>
      <c r="K67" s="357"/>
      <c r="L67" s="357"/>
      <c r="M67" s="357"/>
      <c r="N67" s="357"/>
      <c r="O67" s="357"/>
      <c r="P67" s="357"/>
      <c r="Q67" s="358"/>
      <c r="R67" s="90"/>
      <c r="S67" s="103"/>
    </row>
    <row r="68" spans="1:27" ht="11.25" hidden="1" customHeight="1" x14ac:dyDescent="0.2">
      <c r="A68" s="359"/>
      <c r="B68" s="360"/>
      <c r="C68" s="360"/>
      <c r="D68" s="360"/>
      <c r="E68" s="360"/>
      <c r="F68" s="360"/>
      <c r="G68" s="360"/>
      <c r="H68" s="360"/>
      <c r="I68" s="360"/>
      <c r="J68" s="360"/>
      <c r="K68" s="360"/>
      <c r="L68" s="360"/>
      <c r="M68" s="360"/>
      <c r="N68" s="360"/>
      <c r="O68" s="360"/>
      <c r="P68" s="360"/>
      <c r="Q68" s="361"/>
      <c r="R68" s="90"/>
      <c r="S68" s="103"/>
    </row>
    <row r="69" spans="1:27" ht="11.25" customHeight="1" x14ac:dyDescent="0.2">
      <c r="A69" s="95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90"/>
      <c r="S69" s="103"/>
      <c r="AA69" s="64"/>
    </row>
    <row r="70" spans="1:27" ht="11.25" customHeight="1" x14ac:dyDescent="0.2">
      <c r="A70" s="96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90"/>
      <c r="S70" s="103"/>
      <c r="AA70" s="64"/>
    </row>
    <row r="71" spans="1:27" ht="11.25" customHeight="1" x14ac:dyDescent="0.2">
      <c r="A71" s="96"/>
      <c r="B71" s="363" t="s">
        <v>25</v>
      </c>
      <c r="C71" s="299"/>
      <c r="D71" s="41"/>
      <c r="E71" s="41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90"/>
      <c r="S71" s="103"/>
      <c r="AA71" s="64"/>
    </row>
    <row r="72" spans="1:27" ht="11.25" customHeight="1" x14ac:dyDescent="0.2">
      <c r="A72" s="96"/>
      <c r="B72" s="364"/>
      <c r="C72" s="300"/>
      <c r="D72" s="38"/>
      <c r="E72" s="38"/>
      <c r="F72" s="54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90"/>
      <c r="S72" s="103"/>
      <c r="AA72" s="64"/>
    </row>
    <row r="73" spans="1:27" ht="11.25" customHeight="1" x14ac:dyDescent="0.2">
      <c r="A73" s="96"/>
      <c r="B73" s="362" t="s">
        <v>33</v>
      </c>
      <c r="C73" s="362"/>
      <c r="D73" s="362"/>
      <c r="E73" s="362"/>
      <c r="F73" s="256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90"/>
      <c r="S73" s="103"/>
      <c r="AA73" s="64"/>
    </row>
    <row r="74" spans="1:27" ht="11.25" customHeight="1" x14ac:dyDescent="0.2">
      <c r="A74" s="96"/>
      <c r="B74" s="362"/>
      <c r="C74" s="362"/>
      <c r="D74" s="362"/>
      <c r="E74" s="362"/>
      <c r="F74" s="256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90"/>
      <c r="S74" s="103"/>
      <c r="AA74" s="64"/>
    </row>
    <row r="75" spans="1:27" ht="11.25" customHeight="1" x14ac:dyDescent="0.2">
      <c r="A75" s="96"/>
      <c r="B75" s="362" t="s">
        <v>34</v>
      </c>
      <c r="C75" s="362"/>
      <c r="D75" s="362"/>
      <c r="E75" s="362"/>
      <c r="F75" s="256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90"/>
      <c r="S75" s="103"/>
      <c r="AA75" s="64"/>
    </row>
    <row r="76" spans="1:27" ht="11.25" customHeight="1" x14ac:dyDescent="0.2">
      <c r="A76" s="96"/>
      <c r="B76" s="362"/>
      <c r="C76" s="362"/>
      <c r="D76" s="362"/>
      <c r="E76" s="362"/>
      <c r="F76" s="256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90"/>
      <c r="S76" s="103"/>
      <c r="AA76" s="64"/>
    </row>
    <row r="77" spans="1:27" ht="11.25" customHeight="1" x14ac:dyDescent="0.2">
      <c r="A77" s="96"/>
      <c r="B77" s="362" t="s">
        <v>35</v>
      </c>
      <c r="C77" s="362"/>
      <c r="D77" s="362"/>
      <c r="E77" s="362"/>
      <c r="F77" s="256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90"/>
      <c r="S77" s="103"/>
      <c r="AA77" s="64"/>
    </row>
    <row r="78" spans="1:27" ht="11.25" customHeight="1" x14ac:dyDescent="0.2">
      <c r="A78" s="96"/>
      <c r="B78" s="362"/>
      <c r="C78" s="362"/>
      <c r="D78" s="362"/>
      <c r="E78" s="362"/>
      <c r="F78" s="256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90"/>
      <c r="S78" s="103"/>
      <c r="AA78" s="64"/>
    </row>
    <row r="79" spans="1:27" ht="11.25" customHeight="1" x14ac:dyDescent="0.2">
      <c r="A79" s="96"/>
      <c r="B79" s="362" t="s">
        <v>72</v>
      </c>
      <c r="C79" s="362"/>
      <c r="D79" s="362"/>
      <c r="E79" s="362"/>
      <c r="F79" s="256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90"/>
      <c r="S79" s="103"/>
      <c r="AA79" s="64"/>
    </row>
    <row r="80" spans="1:27" ht="11.25" customHeight="1" x14ac:dyDescent="0.2">
      <c r="A80" s="96"/>
      <c r="B80" s="362"/>
      <c r="C80" s="362"/>
      <c r="D80" s="362"/>
      <c r="E80" s="362"/>
      <c r="F80" s="256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90"/>
      <c r="S80" s="103"/>
      <c r="AA80" s="64"/>
    </row>
    <row r="81" spans="1:29" ht="11.25" hidden="1" customHeight="1" x14ac:dyDescent="0.2">
      <c r="A81" s="96"/>
      <c r="B81" s="362" t="s">
        <v>73</v>
      </c>
      <c r="C81" s="362"/>
      <c r="D81" s="362"/>
      <c r="E81" s="362"/>
      <c r="F81" s="256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90"/>
      <c r="S81" s="103"/>
      <c r="AA81" s="64"/>
    </row>
    <row r="82" spans="1:29" ht="11.25" hidden="1" customHeight="1" x14ac:dyDescent="0.2">
      <c r="A82" s="96"/>
      <c r="B82" s="362"/>
      <c r="C82" s="362"/>
      <c r="D82" s="362"/>
      <c r="E82" s="362"/>
      <c r="F82" s="256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90"/>
      <c r="S82" s="103"/>
      <c r="AA82" s="64"/>
    </row>
    <row r="83" spans="1:29" ht="11.25" hidden="1" customHeight="1" x14ac:dyDescent="0.2">
      <c r="A83" s="96"/>
      <c r="B83" s="362" t="s">
        <v>75</v>
      </c>
      <c r="C83" s="362"/>
      <c r="D83" s="362"/>
      <c r="E83" s="362"/>
      <c r="F83" s="256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90"/>
      <c r="S83" s="103"/>
      <c r="AA83" s="64"/>
    </row>
    <row r="84" spans="1:29" ht="11.25" hidden="1" customHeight="1" x14ac:dyDescent="0.2">
      <c r="A84" s="96"/>
      <c r="B84" s="362"/>
      <c r="C84" s="362"/>
      <c r="D84" s="362"/>
      <c r="E84" s="362"/>
      <c r="F84" s="256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90"/>
      <c r="S84" s="103"/>
      <c r="AA84" s="64"/>
    </row>
    <row r="85" spans="1:29" ht="18.75" customHeight="1" x14ac:dyDescent="0.2">
      <c r="A85" s="97"/>
      <c r="B85" s="98"/>
      <c r="C85" s="98"/>
      <c r="D85" s="98"/>
      <c r="E85" s="98"/>
      <c r="F85" s="258"/>
      <c r="G85" s="98"/>
      <c r="H85" s="98"/>
      <c r="I85" s="98"/>
      <c r="J85" s="98"/>
      <c r="K85" s="98"/>
      <c r="L85" s="98"/>
      <c r="M85" s="98"/>
      <c r="N85" s="98"/>
      <c r="O85" s="98"/>
      <c r="P85" s="98"/>
      <c r="Q85" s="98"/>
      <c r="R85" s="94"/>
      <c r="S85" s="103"/>
      <c r="T85" s="111"/>
      <c r="U85" s="111"/>
      <c r="V85" s="111"/>
    </row>
    <row r="86" spans="1:29" s="62" customFormat="1" ht="11.25" customHeight="1" x14ac:dyDescent="0.2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99"/>
      <c r="T86" s="63"/>
      <c r="U86" s="63"/>
      <c r="V86" s="63"/>
      <c r="W86" s="63"/>
      <c r="X86" s="63"/>
      <c r="Y86" s="63"/>
      <c r="Z86" s="63"/>
      <c r="AA86" s="63"/>
      <c r="AB86" s="63"/>
      <c r="AC86" s="63"/>
    </row>
  </sheetData>
  <sheetProtection sheet="1" objects="1" scenarios="1"/>
  <mergeCells count="11">
    <mergeCell ref="B75:E76"/>
    <mergeCell ref="B77:E78"/>
    <mergeCell ref="B79:E80"/>
    <mergeCell ref="B81:E82"/>
    <mergeCell ref="B83:E84"/>
    <mergeCell ref="B73:E74"/>
    <mergeCell ref="A34:Q34"/>
    <mergeCell ref="A35:Q35"/>
    <mergeCell ref="A67:Q67"/>
    <mergeCell ref="A68:Q68"/>
    <mergeCell ref="B71:B72"/>
  </mergeCells>
  <conditionalFormatting sqref="D40:H64 B40:B64 B8:B32 D8:F32">
    <cfRule type="containsErrors" dxfId="16" priority="2">
      <formula>ISERROR(B8)</formula>
    </cfRule>
  </conditionalFormatting>
  <conditionalFormatting sqref="B8:B29 D8:F29 B40:B61 D40:H61">
    <cfRule type="expression" dxfId="15" priority="1">
      <formula>$B8=$U$2</formula>
    </cfRule>
  </conditionalFormatting>
  <hyperlinks>
    <hyperlink ref="B73:E74" location="Vacancies!A1" display="Social Worker Vacancies" xr:uid="{00000000-0004-0000-0800-000000000000}"/>
    <hyperlink ref="B75:E76" location="Turnover!A1" display="Social Worker Turnover" xr:uid="{00000000-0004-0000-0800-000001000000}"/>
    <hyperlink ref="B77:E78" location="Agency!A1" display="Agency Social Workers" xr:uid="{00000000-0004-0000-0800-000002000000}"/>
    <hyperlink ref="B79:E80" location="Absence!A1" display="Absence" xr:uid="{00000000-0004-0000-0800-000003000000}"/>
    <hyperlink ref="B81:E82" location="Age!A1" display="Age" xr:uid="{00000000-0004-0000-0800-000004000000}"/>
    <hyperlink ref="B83:E84" location="TimeInService!A1" display="Time in Service" xr:uid="{00000000-0004-0000-0800-000005000000}"/>
  </hyperlinks>
  <printOptions horizontalCentered="1" verticalCentered="1"/>
  <pageMargins left="0.55118110236220474" right="0.55118110236220474" top="0.55118110236220474" bottom="0.55118110236220474" header="0.39370078740157483" footer="0.74803149606299213"/>
  <pageSetup paperSize="9" orientation="landscape" r:id="rId1"/>
  <headerFooter scaleWithDoc="0" alignWithMargins="0">
    <oddFooter>&amp;C&amp;"Arial,Bold"&amp;9&amp;F - Page &amp;P</oddFooter>
    <evenHeader>&amp;L&amp;"Arial,Bold"&amp;12&amp;K09-024Children's Social Care Benchmarking</evenHeader>
  </headerFooter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800-000005000000}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Absence!D40:F40</xm:f>
              <xm:sqref>G40</xm:sqref>
            </x14:sparkline>
            <x14:sparkline>
              <xm:f>Absence!D41:F41</xm:f>
              <xm:sqref>G41</xm:sqref>
            </x14:sparkline>
            <x14:sparkline>
              <xm:f>Absence!D42:F42</xm:f>
              <xm:sqref>G42</xm:sqref>
            </x14:sparkline>
            <x14:sparkline>
              <xm:f>Absence!D43:F43</xm:f>
              <xm:sqref>G43</xm:sqref>
            </x14:sparkline>
            <x14:sparkline>
              <xm:f>Absence!D44:F44</xm:f>
              <xm:sqref>G44</xm:sqref>
            </x14:sparkline>
            <x14:sparkline>
              <xm:f>Absence!D45:F45</xm:f>
              <xm:sqref>G45</xm:sqref>
            </x14:sparkline>
            <x14:sparkline>
              <xm:f>Absence!D46:F46</xm:f>
              <xm:sqref>G46</xm:sqref>
            </x14:sparkline>
            <x14:sparkline>
              <xm:f>Absence!D47:F47</xm:f>
              <xm:sqref>G47</xm:sqref>
            </x14:sparkline>
            <x14:sparkline>
              <xm:f>Absence!D48:F48</xm:f>
              <xm:sqref>G48</xm:sqref>
            </x14:sparkline>
            <x14:sparkline>
              <xm:f>Absence!D49:F49</xm:f>
              <xm:sqref>G49</xm:sqref>
            </x14:sparkline>
            <x14:sparkline>
              <xm:f>Absence!D50:F50</xm:f>
              <xm:sqref>G50</xm:sqref>
            </x14:sparkline>
            <x14:sparkline>
              <xm:f>Absence!D51:F51</xm:f>
              <xm:sqref>G51</xm:sqref>
            </x14:sparkline>
            <x14:sparkline>
              <xm:f>Absence!D52:F52</xm:f>
              <xm:sqref>G52</xm:sqref>
            </x14:sparkline>
            <x14:sparkline>
              <xm:f>Absence!D53:F53</xm:f>
              <xm:sqref>G53</xm:sqref>
            </x14:sparkline>
            <x14:sparkline>
              <xm:f>Absence!D54:F54</xm:f>
              <xm:sqref>G54</xm:sqref>
            </x14:sparkline>
            <x14:sparkline>
              <xm:f>Absence!D55:F55</xm:f>
              <xm:sqref>G55</xm:sqref>
            </x14:sparkline>
            <x14:sparkline>
              <xm:f>Absence!D56:F56</xm:f>
              <xm:sqref>G56</xm:sqref>
            </x14:sparkline>
            <x14:sparkline>
              <xm:f>Absence!D57:F57</xm:f>
              <xm:sqref>G57</xm:sqref>
            </x14:sparkline>
            <x14:sparkline>
              <xm:f>Absence!D58:F58</xm:f>
              <xm:sqref>G58</xm:sqref>
            </x14:sparkline>
            <x14:sparkline>
              <xm:f>Absence!D59:F59</xm:f>
              <xm:sqref>G59</xm:sqref>
            </x14:sparkline>
            <x14:sparkline>
              <xm:f>Absence!D60:F60</xm:f>
              <xm:sqref>G60</xm:sqref>
            </x14:sparkline>
            <x14:sparkline>
              <xm:f>Absence!D61:F61</xm:f>
              <xm:sqref>G61</xm:sqref>
            </x14:sparkline>
            <x14:sparkline>
              <xm:f>Absence!D62:F62</xm:f>
              <xm:sqref>G62</xm:sqref>
            </x14:sparkline>
            <x14:sparkline>
              <xm:f>Absence!D63:F63</xm:f>
              <xm:sqref>G63</xm:sqref>
            </x14:sparkline>
            <x14:sparkline>
              <xm:f>Absence!D64:F64</xm:f>
              <xm:sqref>G64</xm:sqref>
            </x14:sparkline>
            <x14:sparkline>
              <xm:f>Absence!D65:F65</xm:f>
              <xm:sqref>G65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5077</vt:i4>
      </vt:variant>
    </vt:vector>
  </HeadingPairs>
  <TitlesOfParts>
    <vt:vector size="5088" baseType="lpstr">
      <vt:lpstr>Sheet1</vt:lpstr>
      <vt:lpstr>CSWW_absence_agency_caseload_tu</vt:lpstr>
      <vt:lpstr>CSWW_FTE_and_Headcount_snapshot</vt:lpstr>
      <vt:lpstr>Frontpage</vt:lpstr>
      <vt:lpstr>Home</vt:lpstr>
      <vt:lpstr>Vacancies</vt:lpstr>
      <vt:lpstr>Turnover</vt:lpstr>
      <vt:lpstr>Agency</vt:lpstr>
      <vt:lpstr>Absence</vt:lpstr>
      <vt:lpstr>Age</vt:lpstr>
      <vt:lpstr>TimeInService</vt:lpstr>
      <vt:lpstr>CSWW_FTE_and_Headcount_snapshot!Barking_and_Dagenham</vt:lpstr>
      <vt:lpstr>Barking_and_Dagenham</vt:lpstr>
      <vt:lpstr>CSWW_FTE_and_Headcount_snapshot!Barnet</vt:lpstr>
      <vt:lpstr>Barnet</vt:lpstr>
      <vt:lpstr>CSWW_FTE_and_Headcount_snapshot!Barnsley</vt:lpstr>
      <vt:lpstr>Barnsley</vt:lpstr>
      <vt:lpstr>CSWW_FTE_and_Headcount_snapshot!Bath_and_North_East_Somerset</vt:lpstr>
      <vt:lpstr>Bath_and_North_East_Somerset</vt:lpstr>
      <vt:lpstr>CSWW_FTE_and_Headcount_snapshot!Bedford_Borough</vt:lpstr>
      <vt:lpstr>Bedford_Borough</vt:lpstr>
      <vt:lpstr>CSWW_FTE_and_Headcount_snapshot!Bexley</vt:lpstr>
      <vt:lpstr>Bexley</vt:lpstr>
      <vt:lpstr>CSWW_FTE_and_Headcount_snapshot!Birmingham</vt:lpstr>
      <vt:lpstr>Birmingham</vt:lpstr>
      <vt:lpstr>CSWW_FTE_and_Headcount_snapshot!Blackburn_with_Darwen</vt:lpstr>
      <vt:lpstr>Blackburn_with_Darwen</vt:lpstr>
      <vt:lpstr>CSWW_FTE_and_Headcount_snapshot!Blackpool</vt:lpstr>
      <vt:lpstr>Blackpool</vt:lpstr>
      <vt:lpstr>BMLIST</vt:lpstr>
      <vt:lpstr>CSWW_FTE_and_Headcount_snapshot!Bolton</vt:lpstr>
      <vt:lpstr>Bolton</vt:lpstr>
      <vt:lpstr>CSWW_FTE_and_Headcount_snapshot!Bournemouth</vt:lpstr>
      <vt:lpstr>Bournemouth</vt:lpstr>
      <vt:lpstr>CSWW_FTE_and_Headcount_snapshot!Bracknell_Forest</vt:lpstr>
      <vt:lpstr>Bracknell_Forest</vt:lpstr>
      <vt:lpstr>CSWW_FTE_and_Headcount_snapshot!Bradford</vt:lpstr>
      <vt:lpstr>Bradford</vt:lpstr>
      <vt:lpstr>CSWW_FTE_and_Headcount_snapshot!Brent</vt:lpstr>
      <vt:lpstr>Brent</vt:lpstr>
      <vt:lpstr>CSWW_FTE_and_Headcount_snapshot!Brighton_and_Hove</vt:lpstr>
      <vt:lpstr>Brighton_and_Hove</vt:lpstr>
      <vt:lpstr>CSWW_FTE_and_Headcount_snapshot!Bristol_City_of</vt:lpstr>
      <vt:lpstr>Bristol_City_of</vt:lpstr>
      <vt:lpstr>CSWW_FTE_and_Headcount_snapshot!Bromley</vt:lpstr>
      <vt:lpstr>Bromley</vt:lpstr>
      <vt:lpstr>CSWW_FTE_and_Headcount_snapshot!Buckinghamshire</vt:lpstr>
      <vt:lpstr>Buckinghamshire</vt:lpstr>
      <vt:lpstr>CSWW_FTE_and_Headcount_snapshot!Bury</vt:lpstr>
      <vt:lpstr>Bury</vt:lpstr>
      <vt:lpstr>CSWW_FTE_and_Headcount_snapshot!Calderdale</vt:lpstr>
      <vt:lpstr>Calderdale</vt:lpstr>
      <vt:lpstr>CSWW_FTE_and_Headcount_snapshot!Cambridgeshire</vt:lpstr>
      <vt:lpstr>Cambridgeshire</vt:lpstr>
      <vt:lpstr>CSWW_FTE_and_Headcount_snapshot!Camden</vt:lpstr>
      <vt:lpstr>Camden</vt:lpstr>
      <vt:lpstr>caseload_fte</vt:lpstr>
      <vt:lpstr>CSWW_FTE_and_Headcount_snapshot!Central_Bedfordshire</vt:lpstr>
      <vt:lpstr>Central_Bedfordshire</vt:lpstr>
      <vt:lpstr>Char</vt:lpstr>
      <vt:lpstr>Char_20_to_29_years_oldAge_group20_to_29_years_old</vt:lpstr>
      <vt:lpstr>Char_30_to_39_years_oldAge_group30_to_39_years_old</vt:lpstr>
      <vt:lpstr>Char_40_to_49_years_oldAge_group40_to_49_years_old</vt:lpstr>
      <vt:lpstr>Char_50_years_old_and_overAge_group50_years_old_and_over</vt:lpstr>
      <vt:lpstr>Char_Age_group20_to_29_years_oldAge_group20_to_29_years_old</vt:lpstr>
      <vt:lpstr>Char_Age_group30_to_39_years_oldAge_group30_to_39_years_old</vt:lpstr>
      <vt:lpstr>Char_Age_group40_to_49_years_oldAge_group40_to_49_years_old</vt:lpstr>
      <vt:lpstr>Char_Age_group50_years_old_and_overAge_group50_years_old_and_over</vt:lpstr>
      <vt:lpstr>Char_FemaleGenderFemale</vt:lpstr>
      <vt:lpstr>Char_fte</vt:lpstr>
      <vt:lpstr>Char_fte_percent</vt:lpstr>
      <vt:lpstr>Char_headcount</vt:lpstr>
      <vt:lpstr>Char_headcount_percent</vt:lpstr>
      <vt:lpstr>Char_MaleGenderMale</vt:lpstr>
      <vt:lpstr>Char_RoleCase_holderRoleCase_holder</vt:lpstr>
      <vt:lpstr>Char_RoleFirst_line_managerRoleFirst_line_manager</vt:lpstr>
      <vt:lpstr>Char_RoleMiddle_managerRoleMiddle_manager</vt:lpstr>
      <vt:lpstr>Char_RoleQualified_without_casesRoleQualified_without_cases</vt:lpstr>
      <vt:lpstr>Char_RoleSenior_managerRoleSenior_manager</vt:lpstr>
      <vt:lpstr>Char_RoleSenior_practitionerRoleSenior_practitioner</vt:lpstr>
      <vt:lpstr>CharBarking_and_Dagenham</vt:lpstr>
      <vt:lpstr>CharBarking_and_DagenhamAge_group20_to_29_years_oldAge_group20_to_29_years_old</vt:lpstr>
      <vt:lpstr>CharBarking_and_DagenhamAge_group30_to_39_years_oldAge_group30_to_39_years_old</vt:lpstr>
      <vt:lpstr>CharBarking_and_DagenhamAge_group40_to_49_years_oldAge_group40_to_49_years_old</vt:lpstr>
      <vt:lpstr>CharBarking_and_DagenhamAge_group50_years_old_and_overAge_group50_years_old_and_over</vt:lpstr>
      <vt:lpstr>CharBarking_and_DagenhamEthnicityAny_other_ethnic_groupEthnicityAny_other_ethnic_group</vt:lpstr>
      <vt:lpstr>CharBarking_and_DagenhamEthnicityAsian_or_Asian_BritishEthnicityAsian_or_Asian_British</vt:lpstr>
      <vt:lpstr>CharBarking_and_DagenhamEthnicityBlack_or_Black_BritishEthnicityBlack_or_Black_British</vt:lpstr>
      <vt:lpstr>CharBarking_and_DagenhamEthnicityMixedEthnicityMixed</vt:lpstr>
      <vt:lpstr>CharBarking_and_DagenhamEthnicityRefused_or_not_availableEthnicityRefused_or_not_available</vt:lpstr>
      <vt:lpstr>CharBarking_and_DagenhamEthnicityWhiteEthnicityWhite</vt:lpstr>
      <vt:lpstr>CharBarking_and_DagenhamFemaleGenderFemale</vt:lpstr>
      <vt:lpstr>CharBarking_and_DagenhamGenderFemaleGenderFemale</vt:lpstr>
      <vt:lpstr>CharBarking_and_DagenhamGenderMaleGenderMale</vt:lpstr>
      <vt:lpstr>CharBarking_and_DagenhamMaleGenderMale</vt:lpstr>
      <vt:lpstr>CharBarking_and_DagenhamRoleCase_holderRoleCase_holder</vt:lpstr>
      <vt:lpstr>CharBarking_and_DagenhamRoleFirst_line_managerRoleFirst_line_manager</vt:lpstr>
      <vt:lpstr>CharBarking_and_DagenhamRoleMiddle_managerRoleMiddle_manager</vt:lpstr>
      <vt:lpstr>CharBarking_and_DagenhamRoleQualified_without_casesRoleQualified_without_cases</vt:lpstr>
      <vt:lpstr>CharBarking_and_DagenhamRoleSenior_managerRoleSenior_manager</vt:lpstr>
      <vt:lpstr>CharBarking_and_DagenhamRoleSenior_practitionerRoleSenior_practitioner</vt:lpstr>
      <vt:lpstr>CharBarking_and_DagenhamTime_in_service10_years_or_more_but_less_than_20_yearsTime_in_service10_years_or_more_but_less_than_20_years</vt:lpstr>
      <vt:lpstr>CharBarking_and_DagenhamTime_in_service2_years_or_more_but_less_than_5_yearsTime_in_service2_years_or_more_but_less_than_5_years</vt:lpstr>
      <vt:lpstr>CharBarking_and_DagenhamTime_in_service20_years_or_more_but_less_than_30_yearsTime_in_service20_years_or_more_but_less_than_30_years</vt:lpstr>
      <vt:lpstr>CharBarking_and_DagenhamTime_in_service30_years_or_moreTime_in_service30_years_or_more</vt:lpstr>
      <vt:lpstr>CharBarking_and_DagenhamTime_in_service5_years_or_more_but_less_than_10_yearsTime_in_service5_years_or_more_but_less_than_10_years</vt:lpstr>
      <vt:lpstr>CharBarking_and_DagenhamTime_in_serviceLess_than_2_yearsTime_in_serviceLess_than_2_years</vt:lpstr>
      <vt:lpstr>CharBarking_and_DagenhamTotal</vt:lpstr>
      <vt:lpstr>CharBarking_and_DagenhamTotal_Total</vt:lpstr>
      <vt:lpstr>CharBarnet</vt:lpstr>
      <vt:lpstr>CharBarnetAge_group20_to_29_years_oldAge_group20_to_29_years_old</vt:lpstr>
      <vt:lpstr>CharBarnetAge_group30_to_39_years_oldAge_group30_to_39_years_old</vt:lpstr>
      <vt:lpstr>CharBarnetAge_group40_to_49_years_oldAge_group40_to_49_years_old</vt:lpstr>
      <vt:lpstr>CharBarnetAge_group50_years_old_and_overAge_group50_years_old_and_over</vt:lpstr>
      <vt:lpstr>CharBarnetEthnicityAny_other_ethnic_groupEthnicityAny_other_ethnic_group</vt:lpstr>
      <vt:lpstr>CharBarnetEthnicityAsian_or_Asian_BritishEthnicityAsian_or_Asian_British</vt:lpstr>
      <vt:lpstr>CharBarnetEthnicityBlack_or_Black_BritishEthnicityBlack_or_Black_British</vt:lpstr>
      <vt:lpstr>CharBarnetEthnicityMixedEthnicityMixed</vt:lpstr>
      <vt:lpstr>CharBarnetEthnicityRefused_or_not_availableEthnicityRefused_or_not_available</vt:lpstr>
      <vt:lpstr>CharBarnetEthnicityWhiteEthnicityWhite</vt:lpstr>
      <vt:lpstr>CharBarnetFemaleGenderFemale</vt:lpstr>
      <vt:lpstr>CharBarnetGenderFemaleGenderFemale</vt:lpstr>
      <vt:lpstr>CharBarnetGenderMaleGenderMale</vt:lpstr>
      <vt:lpstr>CharBarnetMaleGenderMale</vt:lpstr>
      <vt:lpstr>CharBarnetRoleCase_holderRoleCase_holder</vt:lpstr>
      <vt:lpstr>CharBarnetRoleFirst_line_managerRoleFirst_line_manager</vt:lpstr>
      <vt:lpstr>CharBarnetRoleMiddle_managerRoleMiddle_manager</vt:lpstr>
      <vt:lpstr>CharBarnetRoleQualified_without_casesRoleQualified_without_cases</vt:lpstr>
      <vt:lpstr>CharBarnetRoleSenior_managerRoleSenior_manager</vt:lpstr>
      <vt:lpstr>CharBarnetRoleSenior_practitionerRoleSenior_practitioner</vt:lpstr>
      <vt:lpstr>CharBarnetTime_in_service10_years_or_more_but_less_than_20_yearsTime_in_service10_years_or_more_but_less_than_20_years</vt:lpstr>
      <vt:lpstr>CharBarnetTime_in_service2_years_or_more_but_less_than_5_yearsTime_in_service2_years_or_more_but_less_than_5_years</vt:lpstr>
      <vt:lpstr>CharBarnetTime_in_service20_years_or_more_but_less_than_30_yearsTime_in_service20_years_or_more_but_less_than_30_years</vt:lpstr>
      <vt:lpstr>CharBarnetTime_in_service30_years_or_moreTime_in_service30_years_or_more</vt:lpstr>
      <vt:lpstr>CharBarnetTime_in_service5_years_or_more_but_less_than_10_yearsTime_in_service5_years_or_more_but_less_than_10_years</vt:lpstr>
      <vt:lpstr>CharBarnetTime_in_serviceLess_than_2_yearsTime_in_serviceLess_than_2_years</vt:lpstr>
      <vt:lpstr>CharBarnetTotal</vt:lpstr>
      <vt:lpstr>CharBarnetTotal_Total</vt:lpstr>
      <vt:lpstr>CharBarnsley</vt:lpstr>
      <vt:lpstr>CharBarnsleyAge_group20_to_29_years_oldAge_group20_to_29_years_old</vt:lpstr>
      <vt:lpstr>CharBarnsleyAge_group30_to_39_years_oldAge_group30_to_39_years_old</vt:lpstr>
      <vt:lpstr>CharBarnsleyAge_group40_to_49_years_oldAge_group40_to_49_years_old</vt:lpstr>
      <vt:lpstr>CharBarnsleyAge_group50_years_old_and_overAge_group50_years_old_and_over</vt:lpstr>
      <vt:lpstr>CharBarnsleyEthnicityAny_other_ethnic_groupEthnicityAny_other_ethnic_group</vt:lpstr>
      <vt:lpstr>CharBarnsleyEthnicityAsian_or_Asian_BritishEthnicityAsian_or_Asian_British</vt:lpstr>
      <vt:lpstr>CharBarnsleyEthnicityBlack_or_Black_BritishEthnicityBlack_or_Black_British</vt:lpstr>
      <vt:lpstr>CharBarnsleyEthnicityMixedEthnicityMixed</vt:lpstr>
      <vt:lpstr>CharBarnsleyEthnicityRefused_or_not_availableEthnicityRefused_or_not_available</vt:lpstr>
      <vt:lpstr>CharBarnsleyEthnicityWhiteEthnicityWhite</vt:lpstr>
      <vt:lpstr>CharBarnsleyFemaleGenderFemale</vt:lpstr>
      <vt:lpstr>CharBarnsleyGenderFemaleGenderFemale</vt:lpstr>
      <vt:lpstr>CharBarnsleyGenderMaleGenderMale</vt:lpstr>
      <vt:lpstr>CharBarnsleyMaleGenderMale</vt:lpstr>
      <vt:lpstr>CharBarnsleyRoleCase_holderRoleCase_holder</vt:lpstr>
      <vt:lpstr>CharBarnsleyRoleFirst_line_managerRoleFirst_line_manager</vt:lpstr>
      <vt:lpstr>CharBarnsleyRoleMiddle_managerRoleMiddle_manager</vt:lpstr>
      <vt:lpstr>CharBarnsleyRoleQualified_without_casesRoleQualified_without_cases</vt:lpstr>
      <vt:lpstr>CharBarnsleyRoleSenior_managerRoleSenior_manager</vt:lpstr>
      <vt:lpstr>CharBarnsleyRoleSenior_practitionerRoleSenior_practitioner</vt:lpstr>
      <vt:lpstr>CharBarnsleyTime_in_service10_years_or_more_but_less_than_20_yearsTime_in_service10_years_or_more_but_less_than_20_years</vt:lpstr>
      <vt:lpstr>CharBarnsleyTime_in_service2_years_or_more_but_less_than_5_yearsTime_in_service2_years_or_more_but_less_than_5_years</vt:lpstr>
      <vt:lpstr>CharBarnsleyTime_in_service20_years_or_more_but_less_than_30_yearsTime_in_service20_years_or_more_but_less_than_30_years</vt:lpstr>
      <vt:lpstr>CharBarnsleyTime_in_service30_years_or_moreTime_in_service30_years_or_more</vt:lpstr>
      <vt:lpstr>CharBarnsleyTime_in_service5_years_or_more_but_less_than_10_yearsTime_in_service5_years_or_more_but_less_than_10_years</vt:lpstr>
      <vt:lpstr>CharBarnsleyTime_in_serviceLess_than_2_yearsTime_in_serviceLess_than_2_years</vt:lpstr>
      <vt:lpstr>CharBarnsleyTotal</vt:lpstr>
      <vt:lpstr>CharBarnsleyTotal_Total</vt:lpstr>
      <vt:lpstr>CharBath_and_North_East_Somerset</vt:lpstr>
      <vt:lpstr>CharBath_and_North_East_SomersetAge_group20_to_29_years_oldAge_group20_to_29_years_old</vt:lpstr>
      <vt:lpstr>CharBath_and_North_East_SomersetAge_group30_to_39_years_oldAge_group30_to_39_years_old</vt:lpstr>
      <vt:lpstr>CharBath_and_North_East_SomersetAge_group40_to_49_years_oldAge_group40_to_49_years_old</vt:lpstr>
      <vt:lpstr>CharBath_and_North_East_SomersetAge_group50_years_old_and_overAge_group50_years_old_and_over</vt:lpstr>
      <vt:lpstr>CharBath_and_North_East_SomersetEthnicityAny_other_ethnic_groupEthnicityAny_other_ethnic_group</vt:lpstr>
      <vt:lpstr>CharBath_and_North_East_SomersetEthnicityAsian_or_Asian_BritishEthnicityAsian_or_Asian_British</vt:lpstr>
      <vt:lpstr>CharBath_and_North_East_SomersetEthnicityBlack_or_Black_BritishEthnicityBlack_or_Black_British</vt:lpstr>
      <vt:lpstr>CharBath_and_North_East_SomersetEthnicityMixedEthnicityMixed</vt:lpstr>
      <vt:lpstr>CharBath_and_North_East_SomersetEthnicityRefused_or_not_availableEthnicityRefused_or_not_available</vt:lpstr>
      <vt:lpstr>CharBath_and_North_East_SomersetEthnicityWhiteEthnicityWhite</vt:lpstr>
      <vt:lpstr>CharBath_and_North_East_SomersetFemaleGenderFemale</vt:lpstr>
      <vt:lpstr>CharBath_and_North_East_SomersetGenderFemaleGenderFemale</vt:lpstr>
      <vt:lpstr>CharBath_and_North_East_SomersetGenderMaleGenderMale</vt:lpstr>
      <vt:lpstr>CharBath_and_North_East_SomersetMaleGenderMale</vt:lpstr>
      <vt:lpstr>CharBath_and_North_East_SomersetRoleCase_holderRoleCase_holder</vt:lpstr>
      <vt:lpstr>CharBath_and_North_East_SomersetRoleFirst_line_managerRoleFirst_line_manager</vt:lpstr>
      <vt:lpstr>CharBath_and_North_East_SomersetRoleMiddle_managerRoleMiddle_manager</vt:lpstr>
      <vt:lpstr>CharBath_and_North_East_SomersetRoleQualified_without_casesRoleQualified_without_cases</vt:lpstr>
      <vt:lpstr>CharBath_and_North_East_SomersetRoleSenior_managerRoleSenior_manager</vt:lpstr>
      <vt:lpstr>CharBath_and_North_East_SomersetRoleSenior_practitionerRoleSenior_practitioner</vt:lpstr>
      <vt:lpstr>CharBath_and_North_East_SomersetTime_in_service10_years_or_more_but_less_than_20_yearsTime_in_service10_years_or_more_but_less_than_20_years</vt:lpstr>
      <vt:lpstr>CharBath_and_North_East_SomersetTime_in_service2_years_or_more_but_less_than_5_yearsTime_in_service2_years_or_more_but_less_than_5_years</vt:lpstr>
      <vt:lpstr>CharBath_and_North_East_SomersetTime_in_service20_years_or_more_but_less_than_30_yearsTime_in_service20_years_or_more_but_less_than_30_years</vt:lpstr>
      <vt:lpstr>CharBath_and_North_East_SomersetTime_in_service30_years_or_moreTime_in_service30_years_or_more</vt:lpstr>
      <vt:lpstr>CharBath_and_North_East_SomersetTime_in_service5_years_or_more_but_less_than_10_yearsTime_in_service5_years_or_more_but_less_than_10_years</vt:lpstr>
      <vt:lpstr>CharBath_and_North_East_SomersetTime_in_serviceLess_than_2_yearsTime_in_serviceLess_than_2_years</vt:lpstr>
      <vt:lpstr>CharBath_and_North_East_SomersetTotal</vt:lpstr>
      <vt:lpstr>CharBath_and_North_East_SomersetTotal_Total</vt:lpstr>
      <vt:lpstr>CharBedford_Borough</vt:lpstr>
      <vt:lpstr>CharBedford_BoroughAge_group20_to_29_years_oldAge_group20_to_29_years_old</vt:lpstr>
      <vt:lpstr>CharBedford_BoroughAge_group30_to_39_years_oldAge_group30_to_39_years_old</vt:lpstr>
      <vt:lpstr>CharBedford_BoroughAge_group40_to_49_years_oldAge_group40_to_49_years_old</vt:lpstr>
      <vt:lpstr>CharBedford_BoroughAge_group50_years_old_and_overAge_group50_years_old_and_over</vt:lpstr>
      <vt:lpstr>CharBedford_BoroughEthnicityAny_other_ethnic_groupEthnicityAny_other_ethnic_group</vt:lpstr>
      <vt:lpstr>CharBedford_BoroughEthnicityAsian_or_Asian_BritishEthnicityAsian_or_Asian_British</vt:lpstr>
      <vt:lpstr>CharBedford_BoroughEthnicityBlack_or_Black_BritishEthnicityBlack_or_Black_British</vt:lpstr>
      <vt:lpstr>CharBedford_BoroughEthnicityMixedEthnicityMixed</vt:lpstr>
      <vt:lpstr>CharBedford_BoroughEthnicityRefused_or_not_availableEthnicityRefused_or_not_available</vt:lpstr>
      <vt:lpstr>CharBedford_BoroughEthnicityWhiteEthnicityWhite</vt:lpstr>
      <vt:lpstr>CharBedford_BoroughFemaleGenderFemale</vt:lpstr>
      <vt:lpstr>CharBedford_BoroughGenderFemaleGenderFemale</vt:lpstr>
      <vt:lpstr>CharBedford_BoroughGenderMaleGenderMale</vt:lpstr>
      <vt:lpstr>CharBedford_BoroughMaleGenderMale</vt:lpstr>
      <vt:lpstr>CharBedford_BoroughRoleCase_holderRoleCase_holder</vt:lpstr>
      <vt:lpstr>CharBedford_BoroughRoleFirst_line_managerRoleFirst_line_manager</vt:lpstr>
      <vt:lpstr>CharBedford_BoroughRoleMiddle_managerRoleMiddle_manager</vt:lpstr>
      <vt:lpstr>CharBedford_BoroughRoleQualified_without_casesRoleQualified_without_cases</vt:lpstr>
      <vt:lpstr>CharBedford_BoroughRoleSenior_managerRoleSenior_manager</vt:lpstr>
      <vt:lpstr>CharBedford_BoroughRoleSenior_practitionerRoleSenior_practitioner</vt:lpstr>
      <vt:lpstr>CharBedford_BoroughTime_in_service10_years_or_more_but_less_than_20_yearsTime_in_service10_years_or_more_but_less_than_20_years</vt:lpstr>
      <vt:lpstr>CharBedford_BoroughTime_in_service2_years_or_more_but_less_than_5_yearsTime_in_service2_years_or_more_but_less_than_5_years</vt:lpstr>
      <vt:lpstr>CharBedford_BoroughTime_in_service20_years_or_more_but_less_than_30_yearsTime_in_service20_years_or_more_but_less_than_30_years</vt:lpstr>
      <vt:lpstr>CharBedford_BoroughTime_in_service30_years_or_moreTime_in_service30_years_or_more</vt:lpstr>
      <vt:lpstr>CharBedford_BoroughTime_in_service5_years_or_more_but_less_than_10_yearsTime_in_service5_years_or_more_but_less_than_10_years</vt:lpstr>
      <vt:lpstr>CharBedford_BoroughTime_in_serviceLess_than_2_yearsTime_in_serviceLess_than_2_years</vt:lpstr>
      <vt:lpstr>CharBedford_BoroughTotal</vt:lpstr>
      <vt:lpstr>CharBedford_BoroughTotal_Total</vt:lpstr>
      <vt:lpstr>CharBexley</vt:lpstr>
      <vt:lpstr>CharBexleyAge_group20_to_29_years_oldAge_group20_to_29_years_old</vt:lpstr>
      <vt:lpstr>CharBexleyAge_group30_to_39_years_oldAge_group30_to_39_years_old</vt:lpstr>
      <vt:lpstr>CharBexleyAge_group40_to_49_years_oldAge_group40_to_49_years_old</vt:lpstr>
      <vt:lpstr>CharBexleyAge_group50_years_old_and_overAge_group50_years_old_and_over</vt:lpstr>
      <vt:lpstr>CharBexleyEthnicityAny_other_ethnic_groupEthnicityAny_other_ethnic_group</vt:lpstr>
      <vt:lpstr>CharBexleyEthnicityAsian_or_Asian_BritishEthnicityAsian_or_Asian_British</vt:lpstr>
      <vt:lpstr>CharBexleyEthnicityBlack_or_Black_BritishEthnicityBlack_or_Black_British</vt:lpstr>
      <vt:lpstr>CharBexleyEthnicityMixedEthnicityMixed</vt:lpstr>
      <vt:lpstr>CharBexleyEthnicityRefused_or_not_availableEthnicityRefused_or_not_available</vt:lpstr>
      <vt:lpstr>CharBexleyEthnicityWhiteEthnicityWhite</vt:lpstr>
      <vt:lpstr>CharBexleyFemaleGenderFemale</vt:lpstr>
      <vt:lpstr>CharBexleyGenderFemaleGenderFemale</vt:lpstr>
      <vt:lpstr>CharBexleyGenderMaleGenderMale</vt:lpstr>
      <vt:lpstr>CharBexleyMaleGenderMale</vt:lpstr>
      <vt:lpstr>CharBexleyRoleCase_holderRoleCase_holder</vt:lpstr>
      <vt:lpstr>CharBexleyRoleFirst_line_managerRoleFirst_line_manager</vt:lpstr>
      <vt:lpstr>CharBexleyRoleMiddle_managerRoleMiddle_manager</vt:lpstr>
      <vt:lpstr>CharBexleyRoleQualified_without_casesRoleQualified_without_cases</vt:lpstr>
      <vt:lpstr>CharBexleyRoleSenior_managerRoleSenior_manager</vt:lpstr>
      <vt:lpstr>CharBexleyRoleSenior_practitionerRoleSenior_practitioner</vt:lpstr>
      <vt:lpstr>CharBexleyTime_in_service10_years_or_more_but_less_than_20_yearsTime_in_service10_years_or_more_but_less_than_20_years</vt:lpstr>
      <vt:lpstr>CharBexleyTime_in_service2_years_or_more_but_less_than_5_yearsTime_in_service2_years_or_more_but_less_than_5_years</vt:lpstr>
      <vt:lpstr>CharBexleyTime_in_service20_years_or_more_but_less_than_30_yearsTime_in_service20_years_or_more_but_less_than_30_years</vt:lpstr>
      <vt:lpstr>CharBexleyTime_in_service30_years_or_moreTime_in_service30_years_or_more</vt:lpstr>
      <vt:lpstr>CharBexleyTime_in_service5_years_or_more_but_less_than_10_yearsTime_in_service5_years_or_more_but_less_than_10_years</vt:lpstr>
      <vt:lpstr>CharBexleyTime_in_serviceLess_than_2_yearsTime_in_serviceLess_than_2_years</vt:lpstr>
      <vt:lpstr>CharBexleyTotal</vt:lpstr>
      <vt:lpstr>CharBexleyTotal_Total</vt:lpstr>
      <vt:lpstr>CharBirmingham</vt:lpstr>
      <vt:lpstr>CharBirminghamAge_group20_to_29_years_oldAge_group20_to_29_years_old</vt:lpstr>
      <vt:lpstr>CharBirminghamAge_group30_to_39_years_oldAge_group30_to_39_years_old</vt:lpstr>
      <vt:lpstr>CharBirminghamAge_group40_to_49_years_oldAge_group40_to_49_years_old</vt:lpstr>
      <vt:lpstr>CharBirminghamAge_group50_years_old_and_overAge_group50_years_old_and_over</vt:lpstr>
      <vt:lpstr>CharBirminghamEthnicityAny_other_ethnic_groupEthnicityAny_other_ethnic_group</vt:lpstr>
      <vt:lpstr>CharBirminghamEthnicityAsian_or_Asian_BritishEthnicityAsian_or_Asian_British</vt:lpstr>
      <vt:lpstr>CharBirminghamEthnicityBlack_or_Black_BritishEthnicityBlack_or_Black_British</vt:lpstr>
      <vt:lpstr>CharBirminghamEthnicityMixedEthnicityMixed</vt:lpstr>
      <vt:lpstr>CharBirminghamEthnicityRefused_or_not_availableEthnicityRefused_or_not_available</vt:lpstr>
      <vt:lpstr>CharBirminghamEthnicityWhiteEthnicityWhite</vt:lpstr>
      <vt:lpstr>CharBirminghamFemaleGenderFemale</vt:lpstr>
      <vt:lpstr>CharBirminghamGenderFemaleGenderFemale</vt:lpstr>
      <vt:lpstr>CharBirminghamGenderMaleGenderMale</vt:lpstr>
      <vt:lpstr>CharBirminghamMaleGenderMale</vt:lpstr>
      <vt:lpstr>CharBirminghamRoleCase_holderRoleCase_holder</vt:lpstr>
      <vt:lpstr>CharBirminghamRoleFirst_line_managerRoleFirst_line_manager</vt:lpstr>
      <vt:lpstr>CharBirminghamRoleMiddle_managerRoleMiddle_manager</vt:lpstr>
      <vt:lpstr>CharBirminghamRoleQualified_without_casesRoleQualified_without_cases</vt:lpstr>
      <vt:lpstr>CharBirminghamRoleSenior_managerRoleSenior_manager</vt:lpstr>
      <vt:lpstr>CharBirminghamRoleSenior_practitionerRoleSenior_practitioner</vt:lpstr>
      <vt:lpstr>CharBirminghamTime_in_service10_years_or_more_but_less_than_20_yearsTime_in_service10_years_or_more_but_less_than_20_years</vt:lpstr>
      <vt:lpstr>CharBirminghamTime_in_service2_years_or_more_but_less_than_5_yearsTime_in_service2_years_or_more_but_less_than_5_years</vt:lpstr>
      <vt:lpstr>CharBirminghamTime_in_service20_years_or_more_but_less_than_30_yearsTime_in_service20_years_or_more_but_less_than_30_years</vt:lpstr>
      <vt:lpstr>CharBirminghamTime_in_service30_years_or_moreTime_in_service30_years_or_more</vt:lpstr>
      <vt:lpstr>CharBirminghamTime_in_service5_years_or_more_but_less_than_10_yearsTime_in_service5_years_or_more_but_less_than_10_years</vt:lpstr>
      <vt:lpstr>CharBirminghamTime_in_serviceLess_than_2_yearsTime_in_serviceLess_than_2_years</vt:lpstr>
      <vt:lpstr>CharBirminghamTotal</vt:lpstr>
      <vt:lpstr>CharBirminghamTotal_Total</vt:lpstr>
      <vt:lpstr>CharBlackburn_with_Darwen</vt:lpstr>
      <vt:lpstr>CharBlackburn_with_DarwenAge_group20_to_29_years_oldAge_group20_to_29_years_old</vt:lpstr>
      <vt:lpstr>CharBlackburn_with_DarwenAge_group30_to_39_years_oldAge_group30_to_39_years_old</vt:lpstr>
      <vt:lpstr>CharBlackburn_with_DarwenAge_group40_to_49_years_oldAge_group40_to_49_years_old</vt:lpstr>
      <vt:lpstr>CharBlackburn_with_DarwenAge_group50_years_old_and_overAge_group50_years_old_and_over</vt:lpstr>
      <vt:lpstr>CharBlackburn_with_DarwenEthnicityAny_other_ethnic_groupEthnicityAny_other_ethnic_group</vt:lpstr>
      <vt:lpstr>CharBlackburn_with_DarwenEthnicityAsian_or_Asian_BritishEthnicityAsian_or_Asian_British</vt:lpstr>
      <vt:lpstr>CharBlackburn_with_DarwenEthnicityBlack_or_Black_BritishEthnicityBlack_or_Black_British</vt:lpstr>
      <vt:lpstr>CharBlackburn_with_DarwenEthnicityMixedEthnicityMixed</vt:lpstr>
      <vt:lpstr>CharBlackburn_with_DarwenEthnicityRefused_or_not_availableEthnicityRefused_or_not_available</vt:lpstr>
      <vt:lpstr>CharBlackburn_with_DarwenEthnicityWhiteEthnicityWhite</vt:lpstr>
      <vt:lpstr>CharBlackburn_with_DarwenFemaleGenderFemale</vt:lpstr>
      <vt:lpstr>CharBlackburn_with_DarwenGenderFemaleGenderFemale</vt:lpstr>
      <vt:lpstr>CharBlackburn_with_DarwenGenderMaleGenderMale</vt:lpstr>
      <vt:lpstr>CharBlackburn_with_DarwenMaleGenderMale</vt:lpstr>
      <vt:lpstr>CharBlackburn_with_DarwenRoleCase_holderRoleCase_holder</vt:lpstr>
      <vt:lpstr>CharBlackburn_with_DarwenRoleFirst_line_managerRoleFirst_line_manager</vt:lpstr>
      <vt:lpstr>CharBlackburn_with_DarwenRoleMiddle_managerRoleMiddle_manager</vt:lpstr>
      <vt:lpstr>CharBlackburn_with_DarwenRoleQualified_without_casesRoleQualified_without_cases</vt:lpstr>
      <vt:lpstr>CharBlackburn_with_DarwenRoleSenior_managerRoleSenior_manager</vt:lpstr>
      <vt:lpstr>CharBlackburn_with_DarwenRoleSenior_practitionerRoleSenior_practitioner</vt:lpstr>
      <vt:lpstr>CharBlackburn_with_DarwenTime_in_service10_years_or_more_but_less_than_20_yearsTime_in_service10_years_or_more_but_less_than_20_years</vt:lpstr>
      <vt:lpstr>CharBlackburn_with_DarwenTime_in_service2_years_or_more_but_less_than_5_yearsTime_in_service2_years_or_more_but_less_than_5_years</vt:lpstr>
      <vt:lpstr>CharBlackburn_with_DarwenTime_in_service20_years_or_more_but_less_than_30_yearsTime_in_service20_years_or_more_but_less_than_30_years</vt:lpstr>
      <vt:lpstr>CharBlackburn_with_DarwenTime_in_service30_years_or_moreTime_in_service30_years_or_more</vt:lpstr>
      <vt:lpstr>CharBlackburn_with_DarwenTime_in_service5_years_or_more_but_less_than_10_yearsTime_in_service5_years_or_more_but_less_than_10_years</vt:lpstr>
      <vt:lpstr>CharBlackburn_with_DarwenTime_in_serviceLess_than_2_yearsTime_in_serviceLess_than_2_years</vt:lpstr>
      <vt:lpstr>CharBlackburn_with_DarwenTotal</vt:lpstr>
      <vt:lpstr>CharBlackburn_with_DarwenTotal_Total</vt:lpstr>
      <vt:lpstr>CharBlackpool</vt:lpstr>
      <vt:lpstr>CharBlackpoolAge_group20_to_29_years_oldAge_group20_to_29_years_old</vt:lpstr>
      <vt:lpstr>CharBlackpoolAge_group30_to_39_years_oldAge_group30_to_39_years_old</vt:lpstr>
      <vt:lpstr>CharBlackpoolAge_group40_to_49_years_oldAge_group40_to_49_years_old</vt:lpstr>
      <vt:lpstr>CharBlackpoolAge_group50_years_old_and_overAge_group50_years_old_and_over</vt:lpstr>
      <vt:lpstr>CharBlackpoolEthnicityAny_other_ethnic_groupEthnicityAny_other_ethnic_group</vt:lpstr>
      <vt:lpstr>CharBlackpoolEthnicityAsian_or_Asian_BritishEthnicityAsian_or_Asian_British</vt:lpstr>
      <vt:lpstr>CharBlackpoolEthnicityBlack_or_Black_BritishEthnicityBlack_or_Black_British</vt:lpstr>
      <vt:lpstr>CharBlackpoolEthnicityMixedEthnicityMixed</vt:lpstr>
      <vt:lpstr>CharBlackpoolEthnicityRefused_or_not_availableEthnicityRefused_or_not_available</vt:lpstr>
      <vt:lpstr>CharBlackpoolEthnicityWhiteEthnicityWhite</vt:lpstr>
      <vt:lpstr>CharBlackpoolFemaleGenderFemale</vt:lpstr>
      <vt:lpstr>CharBlackpoolGenderFemaleGenderFemale</vt:lpstr>
      <vt:lpstr>CharBlackpoolGenderMaleGenderMale</vt:lpstr>
      <vt:lpstr>CharBlackpoolMaleGenderMale</vt:lpstr>
      <vt:lpstr>CharBlackpoolRoleCase_holderRoleCase_holder</vt:lpstr>
      <vt:lpstr>CharBlackpoolRoleFirst_line_managerRoleFirst_line_manager</vt:lpstr>
      <vt:lpstr>CharBlackpoolRoleMiddle_managerRoleMiddle_manager</vt:lpstr>
      <vt:lpstr>CharBlackpoolRoleQualified_without_casesRoleQualified_without_cases</vt:lpstr>
      <vt:lpstr>CharBlackpoolRoleSenior_managerRoleSenior_manager</vt:lpstr>
      <vt:lpstr>CharBlackpoolRoleSenior_practitionerRoleSenior_practitioner</vt:lpstr>
      <vt:lpstr>CharBlackpoolTime_in_service10_years_or_more_but_less_than_20_yearsTime_in_service10_years_or_more_but_less_than_20_years</vt:lpstr>
      <vt:lpstr>CharBlackpoolTime_in_service2_years_or_more_but_less_than_5_yearsTime_in_service2_years_or_more_but_less_than_5_years</vt:lpstr>
      <vt:lpstr>CharBlackpoolTime_in_service20_years_or_more_but_less_than_30_yearsTime_in_service20_years_or_more_but_less_than_30_years</vt:lpstr>
      <vt:lpstr>CharBlackpoolTime_in_service30_years_or_moreTime_in_service30_years_or_more</vt:lpstr>
      <vt:lpstr>CharBlackpoolTime_in_service5_years_or_more_but_less_than_10_yearsTime_in_service5_years_or_more_but_less_than_10_years</vt:lpstr>
      <vt:lpstr>CharBlackpoolTime_in_serviceLess_than_2_yearsTime_in_serviceLess_than_2_years</vt:lpstr>
      <vt:lpstr>CharBlackpoolTotal</vt:lpstr>
      <vt:lpstr>CharBlackpoolTotal_Total</vt:lpstr>
      <vt:lpstr>CharBolton</vt:lpstr>
      <vt:lpstr>CharBoltonAge_group20_to_29_years_oldAge_group20_to_29_years_old</vt:lpstr>
      <vt:lpstr>CharBoltonAge_group30_to_39_years_oldAge_group30_to_39_years_old</vt:lpstr>
      <vt:lpstr>CharBoltonAge_group40_to_49_years_oldAge_group40_to_49_years_old</vt:lpstr>
      <vt:lpstr>CharBoltonAge_group50_years_old_and_overAge_group50_years_old_and_over</vt:lpstr>
      <vt:lpstr>CharBoltonEthnicityAny_other_ethnic_groupEthnicityAny_other_ethnic_group</vt:lpstr>
      <vt:lpstr>CharBoltonEthnicityAsian_or_Asian_BritishEthnicityAsian_or_Asian_British</vt:lpstr>
      <vt:lpstr>CharBoltonEthnicityBlack_or_Black_BritishEthnicityBlack_or_Black_British</vt:lpstr>
      <vt:lpstr>CharBoltonEthnicityMixedEthnicityMixed</vt:lpstr>
      <vt:lpstr>CharBoltonEthnicityRefused_or_not_availableEthnicityRefused_or_not_available</vt:lpstr>
      <vt:lpstr>CharBoltonEthnicityWhiteEthnicityWhite</vt:lpstr>
      <vt:lpstr>CharBoltonFemaleGenderFemale</vt:lpstr>
      <vt:lpstr>CharBoltonGenderFemaleGenderFemale</vt:lpstr>
      <vt:lpstr>CharBoltonGenderMaleGenderMale</vt:lpstr>
      <vt:lpstr>CharBoltonMaleGenderMale</vt:lpstr>
      <vt:lpstr>CharBoltonRoleCase_holderRoleCase_holder</vt:lpstr>
      <vt:lpstr>CharBoltonRoleFirst_line_managerRoleFirst_line_manager</vt:lpstr>
      <vt:lpstr>CharBoltonRoleMiddle_managerRoleMiddle_manager</vt:lpstr>
      <vt:lpstr>CharBoltonRoleQualified_without_casesRoleQualified_without_cases</vt:lpstr>
      <vt:lpstr>CharBoltonRoleSenior_managerRoleSenior_manager</vt:lpstr>
      <vt:lpstr>CharBoltonRoleSenior_practitionerRoleSenior_practitioner</vt:lpstr>
      <vt:lpstr>CharBoltonTime_in_service10_years_or_more_but_less_than_20_yearsTime_in_service10_years_or_more_but_less_than_20_years</vt:lpstr>
      <vt:lpstr>CharBoltonTime_in_service2_years_or_more_but_less_than_5_yearsTime_in_service2_years_or_more_but_less_than_5_years</vt:lpstr>
      <vt:lpstr>CharBoltonTime_in_service20_years_or_more_but_less_than_30_yearsTime_in_service20_years_or_more_but_less_than_30_years</vt:lpstr>
      <vt:lpstr>CharBoltonTime_in_service30_years_or_moreTime_in_service30_years_or_more</vt:lpstr>
      <vt:lpstr>CharBoltonTime_in_service5_years_or_more_but_less_than_10_yearsTime_in_service5_years_or_more_but_less_than_10_years</vt:lpstr>
      <vt:lpstr>CharBoltonTime_in_serviceLess_than_2_yearsTime_in_serviceLess_than_2_years</vt:lpstr>
      <vt:lpstr>CharBoltonTotal</vt:lpstr>
      <vt:lpstr>CharBoltonTotal_Total</vt:lpstr>
      <vt:lpstr>CharBournemouth</vt:lpstr>
      <vt:lpstr>CharBournemouthAge_group20_to_29_years_oldAge_group20_to_29_years_old</vt:lpstr>
      <vt:lpstr>CharBournemouthAge_group30_to_39_years_oldAge_group30_to_39_years_old</vt:lpstr>
      <vt:lpstr>CharBournemouthAge_group40_to_49_years_oldAge_group40_to_49_years_old</vt:lpstr>
      <vt:lpstr>CharBournemouthAge_group50_years_old_and_overAge_group50_years_old_and_over</vt:lpstr>
      <vt:lpstr>CharBournemouthEthnicityAny_other_ethnic_groupEthnicityAny_other_ethnic_group</vt:lpstr>
      <vt:lpstr>CharBournemouthEthnicityAsian_or_Asian_BritishEthnicityAsian_or_Asian_British</vt:lpstr>
      <vt:lpstr>CharBournemouthEthnicityBlack_or_Black_BritishEthnicityBlack_or_Black_British</vt:lpstr>
      <vt:lpstr>CharBournemouthEthnicityMixedEthnicityMixed</vt:lpstr>
      <vt:lpstr>CharBournemouthEthnicityRefused_or_not_availableEthnicityRefused_or_not_available</vt:lpstr>
      <vt:lpstr>CharBournemouthEthnicityWhiteEthnicityWhite</vt:lpstr>
      <vt:lpstr>CharBournemouthFemaleGenderFemale</vt:lpstr>
      <vt:lpstr>CharBournemouthGenderFemaleGenderFemale</vt:lpstr>
      <vt:lpstr>CharBournemouthGenderMaleGenderMale</vt:lpstr>
      <vt:lpstr>CharBournemouthMaleGenderMale</vt:lpstr>
      <vt:lpstr>CharBournemouthRoleCase_holderRoleCase_holder</vt:lpstr>
      <vt:lpstr>CharBournemouthRoleFirst_line_managerRoleFirst_line_manager</vt:lpstr>
      <vt:lpstr>CharBournemouthRoleMiddle_managerRoleMiddle_manager</vt:lpstr>
      <vt:lpstr>CharBournemouthRoleQualified_without_casesRoleQualified_without_cases</vt:lpstr>
      <vt:lpstr>CharBournemouthRoleSenior_managerRoleSenior_manager</vt:lpstr>
      <vt:lpstr>CharBournemouthRoleSenior_practitionerRoleSenior_practitioner</vt:lpstr>
      <vt:lpstr>CharBournemouthTime_in_service10_years_or_more_but_less_than_20_yearsTime_in_service10_years_or_more_but_less_than_20_years</vt:lpstr>
      <vt:lpstr>CharBournemouthTime_in_service2_years_or_more_but_less_than_5_yearsTime_in_service2_years_or_more_but_less_than_5_years</vt:lpstr>
      <vt:lpstr>CharBournemouthTime_in_service20_years_or_more_but_less_than_30_yearsTime_in_service20_years_or_more_but_less_than_30_years</vt:lpstr>
      <vt:lpstr>CharBournemouthTime_in_service30_years_or_moreTime_in_service30_years_or_more</vt:lpstr>
      <vt:lpstr>CharBournemouthTime_in_service5_years_or_more_but_less_than_10_yearsTime_in_service5_years_or_more_but_less_than_10_years</vt:lpstr>
      <vt:lpstr>CharBournemouthTime_in_serviceLess_than_2_yearsTime_in_serviceLess_than_2_years</vt:lpstr>
      <vt:lpstr>CharBournemouthTotal</vt:lpstr>
      <vt:lpstr>CharBournemouthTotal_Total</vt:lpstr>
      <vt:lpstr>CharBracknell_Forest</vt:lpstr>
      <vt:lpstr>CharBracknell_ForestAge_group20_to_29_years_oldAge_group20_to_29_years_old</vt:lpstr>
      <vt:lpstr>CharBracknell_ForestAge_group30_to_39_years_oldAge_group30_to_39_years_old</vt:lpstr>
      <vt:lpstr>CharBracknell_ForestAge_group40_to_49_years_oldAge_group40_to_49_years_old</vt:lpstr>
      <vt:lpstr>CharBracknell_ForestAge_group50_years_old_and_overAge_group50_years_old_and_over</vt:lpstr>
      <vt:lpstr>CharBracknell_ForestEthnicityAny_other_ethnic_groupEthnicityAny_other_ethnic_group</vt:lpstr>
      <vt:lpstr>CharBracknell_ForestEthnicityAsian_or_Asian_BritishEthnicityAsian_or_Asian_British</vt:lpstr>
      <vt:lpstr>CharBracknell_ForestEthnicityBlack_or_Black_BritishEthnicityBlack_or_Black_British</vt:lpstr>
      <vt:lpstr>CharBracknell_ForestEthnicityMixedEthnicityMixed</vt:lpstr>
      <vt:lpstr>CharBracknell_ForestEthnicityRefused_or_not_availableEthnicityRefused_or_not_available</vt:lpstr>
      <vt:lpstr>CharBracknell_ForestEthnicityWhiteEthnicityWhite</vt:lpstr>
      <vt:lpstr>CharBracknell_ForestFemaleGenderFemale</vt:lpstr>
      <vt:lpstr>CharBracknell_ForestGenderFemaleGenderFemale</vt:lpstr>
      <vt:lpstr>CharBracknell_ForestGenderMaleGenderMale</vt:lpstr>
      <vt:lpstr>CharBracknell_ForestMaleGenderMale</vt:lpstr>
      <vt:lpstr>CharBracknell_ForestRoleCase_holderRoleCase_holder</vt:lpstr>
      <vt:lpstr>CharBracknell_ForestRoleFirst_line_managerRoleFirst_line_manager</vt:lpstr>
      <vt:lpstr>CharBracknell_ForestRoleMiddle_managerRoleMiddle_manager</vt:lpstr>
      <vt:lpstr>CharBracknell_ForestRoleQualified_without_casesRoleQualified_without_cases</vt:lpstr>
      <vt:lpstr>CharBracknell_ForestRoleSenior_managerRoleSenior_manager</vt:lpstr>
      <vt:lpstr>CharBracknell_ForestRoleSenior_practitionerRoleSenior_practitioner</vt:lpstr>
      <vt:lpstr>CharBracknell_ForestTime_in_service10_years_or_more_but_less_than_20_yearsTime_in_service10_years_or_more_but_less_than_20_years</vt:lpstr>
      <vt:lpstr>CharBracknell_ForestTime_in_service2_years_or_more_but_less_than_5_yearsTime_in_service2_years_or_more_but_less_than_5_years</vt:lpstr>
      <vt:lpstr>CharBracknell_ForestTime_in_service20_years_or_more_but_less_than_30_yearsTime_in_service20_years_or_more_but_less_than_30_years</vt:lpstr>
      <vt:lpstr>CharBracknell_ForestTime_in_service30_years_or_moreTime_in_service30_years_or_more</vt:lpstr>
      <vt:lpstr>CharBracknell_ForestTime_in_service5_years_or_more_but_less_than_10_yearsTime_in_service5_years_or_more_but_less_than_10_years</vt:lpstr>
      <vt:lpstr>CharBracknell_ForestTime_in_serviceLess_than_2_yearsTime_in_serviceLess_than_2_years</vt:lpstr>
      <vt:lpstr>CharBracknell_ForestTotal</vt:lpstr>
      <vt:lpstr>CharBracknell_ForestTotal_Total</vt:lpstr>
      <vt:lpstr>CharBradford</vt:lpstr>
      <vt:lpstr>CharBradfordAge_group20_to_29_years_oldAge_group20_to_29_years_old</vt:lpstr>
      <vt:lpstr>CharBradfordAge_group30_to_39_years_oldAge_group30_to_39_years_old</vt:lpstr>
      <vt:lpstr>CharBradfordAge_group40_to_49_years_oldAge_group40_to_49_years_old</vt:lpstr>
      <vt:lpstr>CharBradfordAge_group50_years_old_and_overAge_group50_years_old_and_over</vt:lpstr>
      <vt:lpstr>CharBradfordEthnicityAny_other_ethnic_groupEthnicityAny_other_ethnic_group</vt:lpstr>
      <vt:lpstr>CharBradfordEthnicityAsian_or_Asian_BritishEthnicityAsian_or_Asian_British</vt:lpstr>
      <vt:lpstr>CharBradfordEthnicityBlack_or_Black_BritishEthnicityBlack_or_Black_British</vt:lpstr>
      <vt:lpstr>CharBradfordEthnicityMixedEthnicityMixed</vt:lpstr>
      <vt:lpstr>CharBradfordEthnicityRefused_or_not_availableEthnicityRefused_or_not_available</vt:lpstr>
      <vt:lpstr>CharBradfordEthnicityWhiteEthnicityWhite</vt:lpstr>
      <vt:lpstr>CharBradfordFemaleGenderFemale</vt:lpstr>
      <vt:lpstr>CharBradfordGenderFemaleGenderFemale</vt:lpstr>
      <vt:lpstr>CharBradfordGenderMaleGenderMale</vt:lpstr>
      <vt:lpstr>CharBradfordMaleGenderMale</vt:lpstr>
      <vt:lpstr>CharBradfordRoleCase_holderRoleCase_holder</vt:lpstr>
      <vt:lpstr>CharBradfordRoleFirst_line_managerRoleFirst_line_manager</vt:lpstr>
      <vt:lpstr>CharBradfordRoleMiddle_managerRoleMiddle_manager</vt:lpstr>
      <vt:lpstr>CharBradfordRoleQualified_without_casesRoleQualified_without_cases</vt:lpstr>
      <vt:lpstr>CharBradfordRoleSenior_managerRoleSenior_manager</vt:lpstr>
      <vt:lpstr>CharBradfordRoleSenior_practitionerRoleSenior_practitioner</vt:lpstr>
      <vt:lpstr>CharBradfordTime_in_service10_years_or_more_but_less_than_20_yearsTime_in_service10_years_or_more_but_less_than_20_years</vt:lpstr>
      <vt:lpstr>CharBradfordTime_in_service2_years_or_more_but_less_than_5_yearsTime_in_service2_years_or_more_but_less_than_5_years</vt:lpstr>
      <vt:lpstr>CharBradfordTime_in_service20_years_or_more_but_less_than_30_yearsTime_in_service20_years_or_more_but_less_than_30_years</vt:lpstr>
      <vt:lpstr>CharBradfordTime_in_service30_years_or_moreTime_in_service30_years_or_more</vt:lpstr>
      <vt:lpstr>CharBradfordTime_in_service5_years_or_more_but_less_than_10_yearsTime_in_service5_years_or_more_but_less_than_10_years</vt:lpstr>
      <vt:lpstr>CharBradfordTime_in_serviceLess_than_2_yearsTime_in_serviceLess_than_2_years</vt:lpstr>
      <vt:lpstr>CharBradfordTotal</vt:lpstr>
      <vt:lpstr>CharBradfordTotal_Total</vt:lpstr>
      <vt:lpstr>CharBrent</vt:lpstr>
      <vt:lpstr>CharBrentAge_group20_to_29_years_oldAge_group20_to_29_years_old</vt:lpstr>
      <vt:lpstr>CharBrentAge_group30_to_39_years_oldAge_group30_to_39_years_old</vt:lpstr>
      <vt:lpstr>CharBrentAge_group40_to_49_years_oldAge_group40_to_49_years_old</vt:lpstr>
      <vt:lpstr>CharBrentAge_group50_years_old_and_overAge_group50_years_old_and_over</vt:lpstr>
      <vt:lpstr>CharBrentEthnicityAny_other_ethnic_groupEthnicityAny_other_ethnic_group</vt:lpstr>
      <vt:lpstr>CharBrentEthnicityAsian_or_Asian_BritishEthnicityAsian_or_Asian_British</vt:lpstr>
      <vt:lpstr>CharBrentEthnicityBlack_or_Black_BritishEthnicityBlack_or_Black_British</vt:lpstr>
      <vt:lpstr>CharBrentEthnicityMixedEthnicityMixed</vt:lpstr>
      <vt:lpstr>CharBrentEthnicityRefused_or_not_availableEthnicityRefused_or_not_available</vt:lpstr>
      <vt:lpstr>CharBrentEthnicityWhiteEthnicityWhite</vt:lpstr>
      <vt:lpstr>CharBrentFemaleGenderFemale</vt:lpstr>
      <vt:lpstr>CharBrentGenderFemaleGenderFemale</vt:lpstr>
      <vt:lpstr>CharBrentGenderMaleGenderMale</vt:lpstr>
      <vt:lpstr>CharBrentMaleGenderMale</vt:lpstr>
      <vt:lpstr>CharBrentRoleCase_holderRoleCase_holder</vt:lpstr>
      <vt:lpstr>CharBrentRoleFirst_line_managerRoleFirst_line_manager</vt:lpstr>
      <vt:lpstr>CharBrentRoleMiddle_managerRoleMiddle_manager</vt:lpstr>
      <vt:lpstr>CharBrentRoleQualified_without_casesRoleQualified_without_cases</vt:lpstr>
      <vt:lpstr>CharBrentRoleSenior_managerRoleSenior_manager</vt:lpstr>
      <vt:lpstr>CharBrentRoleSenior_practitionerRoleSenior_practitioner</vt:lpstr>
      <vt:lpstr>CharBrentTime_in_service10_years_or_more_but_less_than_20_yearsTime_in_service10_years_or_more_but_less_than_20_years</vt:lpstr>
      <vt:lpstr>CharBrentTime_in_service2_years_or_more_but_less_than_5_yearsTime_in_service2_years_or_more_but_less_than_5_years</vt:lpstr>
      <vt:lpstr>CharBrentTime_in_service20_years_or_more_but_less_than_30_yearsTime_in_service20_years_or_more_but_less_than_30_years</vt:lpstr>
      <vt:lpstr>CharBrentTime_in_service30_years_or_moreTime_in_service30_years_or_more</vt:lpstr>
      <vt:lpstr>CharBrentTime_in_service5_years_or_more_but_less_than_10_yearsTime_in_service5_years_or_more_but_less_than_10_years</vt:lpstr>
      <vt:lpstr>CharBrentTime_in_serviceLess_than_2_yearsTime_in_serviceLess_than_2_years</vt:lpstr>
      <vt:lpstr>CharBrentTotal</vt:lpstr>
      <vt:lpstr>CharBrentTotal_Total</vt:lpstr>
      <vt:lpstr>CharBrighton_and_Hove</vt:lpstr>
      <vt:lpstr>CharBrighton_and_HoveAge_group20_to_29_years_oldAge_group20_to_29_years_old</vt:lpstr>
      <vt:lpstr>CharBrighton_and_HoveAge_group30_to_39_years_oldAge_group30_to_39_years_old</vt:lpstr>
      <vt:lpstr>CharBrighton_and_HoveAge_group40_to_49_years_oldAge_group40_to_49_years_old</vt:lpstr>
      <vt:lpstr>CharBrighton_and_HoveAge_group50_years_old_and_overAge_group50_years_old_and_over</vt:lpstr>
      <vt:lpstr>CharBrighton_and_HoveEthnicityAny_other_ethnic_groupEthnicityAny_other_ethnic_group</vt:lpstr>
      <vt:lpstr>CharBrighton_and_HoveEthnicityAsian_or_Asian_BritishEthnicityAsian_or_Asian_British</vt:lpstr>
      <vt:lpstr>CharBrighton_and_HoveEthnicityBlack_or_Black_BritishEthnicityBlack_or_Black_British</vt:lpstr>
      <vt:lpstr>CharBrighton_and_HoveEthnicityMixedEthnicityMixed</vt:lpstr>
      <vt:lpstr>CharBrighton_and_HoveEthnicityRefused_or_not_availableEthnicityRefused_or_not_available</vt:lpstr>
      <vt:lpstr>CharBrighton_and_HoveEthnicityWhiteEthnicityWhite</vt:lpstr>
      <vt:lpstr>CharBrighton_and_HoveFemaleGenderFemale</vt:lpstr>
      <vt:lpstr>CharBrighton_and_HoveGenderFemaleGenderFemale</vt:lpstr>
      <vt:lpstr>CharBrighton_and_HoveGenderMaleGenderMale</vt:lpstr>
      <vt:lpstr>CharBrighton_and_HoveMaleGenderMale</vt:lpstr>
      <vt:lpstr>CharBrighton_and_HoveRoleCase_holderRoleCase_holder</vt:lpstr>
      <vt:lpstr>CharBrighton_and_HoveRoleFirst_line_managerRoleFirst_line_manager</vt:lpstr>
      <vt:lpstr>CharBrighton_and_HoveRoleMiddle_managerRoleMiddle_manager</vt:lpstr>
      <vt:lpstr>CharBrighton_and_HoveRoleQualified_without_casesRoleQualified_without_cases</vt:lpstr>
      <vt:lpstr>CharBrighton_and_HoveRoleSenior_managerRoleSenior_manager</vt:lpstr>
      <vt:lpstr>CharBrighton_and_HoveRoleSenior_practitionerRoleSenior_practitioner</vt:lpstr>
      <vt:lpstr>CharBrighton_and_HoveTime_in_service10_years_or_more_but_less_than_20_yearsTime_in_service10_years_or_more_but_less_than_20_years</vt:lpstr>
      <vt:lpstr>CharBrighton_and_HoveTime_in_service2_years_or_more_but_less_than_5_yearsTime_in_service2_years_or_more_but_less_than_5_years</vt:lpstr>
      <vt:lpstr>CharBrighton_and_HoveTime_in_service20_years_or_more_but_less_than_30_yearsTime_in_service20_years_or_more_but_less_than_30_years</vt:lpstr>
      <vt:lpstr>CharBrighton_and_HoveTime_in_service30_years_or_moreTime_in_service30_years_or_more</vt:lpstr>
      <vt:lpstr>CharBrighton_and_HoveTime_in_service5_years_or_more_but_less_than_10_yearsTime_in_service5_years_or_more_but_less_than_10_years</vt:lpstr>
      <vt:lpstr>CharBrighton_and_HoveTime_in_serviceLess_than_2_yearsTime_in_serviceLess_than_2_years</vt:lpstr>
      <vt:lpstr>CharBrighton_and_HoveTotal</vt:lpstr>
      <vt:lpstr>CharBrighton_and_HoveTotal_Total</vt:lpstr>
      <vt:lpstr>CharBristol_City_of</vt:lpstr>
      <vt:lpstr>CharBristol_City_ofAge_group20_to_29_years_oldAge_group20_to_29_years_old</vt:lpstr>
      <vt:lpstr>CharBristol_City_ofAge_group30_to_39_years_oldAge_group30_to_39_years_old</vt:lpstr>
      <vt:lpstr>CharBristol_City_ofAge_group40_to_49_years_oldAge_group40_to_49_years_old</vt:lpstr>
      <vt:lpstr>CharBristol_City_ofAge_group50_years_old_and_overAge_group50_years_old_and_over</vt:lpstr>
      <vt:lpstr>CharBristol_City_ofEthnicityAny_other_ethnic_groupEthnicityAny_other_ethnic_group</vt:lpstr>
      <vt:lpstr>CharBristol_City_ofEthnicityAsian_or_Asian_BritishEthnicityAsian_or_Asian_British</vt:lpstr>
      <vt:lpstr>CharBristol_City_ofEthnicityBlack_or_Black_BritishEthnicityBlack_or_Black_British</vt:lpstr>
      <vt:lpstr>CharBristol_City_ofEthnicityMixedEthnicityMixed</vt:lpstr>
      <vt:lpstr>CharBristol_City_ofEthnicityRefused_or_not_availableEthnicityRefused_or_not_available</vt:lpstr>
      <vt:lpstr>CharBristol_City_ofEthnicityWhiteEthnicityWhite</vt:lpstr>
      <vt:lpstr>CharBristol_City_ofFemaleGenderFemale</vt:lpstr>
      <vt:lpstr>CharBristol_City_ofGenderFemaleGenderFemale</vt:lpstr>
      <vt:lpstr>CharBristol_City_ofGenderMaleGenderMale</vt:lpstr>
      <vt:lpstr>CharBristol_City_ofMaleGenderMale</vt:lpstr>
      <vt:lpstr>CharBristol_City_ofRoleCase_holderRoleCase_holder</vt:lpstr>
      <vt:lpstr>CharBristol_City_ofRoleFirst_line_managerRoleFirst_line_manager</vt:lpstr>
      <vt:lpstr>CharBristol_City_ofRoleMiddle_managerRoleMiddle_manager</vt:lpstr>
      <vt:lpstr>CharBristol_City_ofRoleQualified_without_casesRoleQualified_without_cases</vt:lpstr>
      <vt:lpstr>CharBristol_City_ofRoleSenior_managerRoleSenior_manager</vt:lpstr>
      <vt:lpstr>CharBristol_City_ofRoleSenior_practitionerRoleSenior_practitioner</vt:lpstr>
      <vt:lpstr>CharBristol_City_ofTime_in_service10_years_or_more_but_less_than_20_yearsTime_in_service10_years_or_more_but_less_than_20_years</vt:lpstr>
      <vt:lpstr>CharBristol_City_ofTime_in_service2_years_or_more_but_less_than_5_yearsTime_in_service2_years_or_more_but_less_than_5_years</vt:lpstr>
      <vt:lpstr>CharBristol_City_ofTime_in_service20_years_or_more_but_less_than_30_yearsTime_in_service20_years_or_more_but_less_than_30_years</vt:lpstr>
      <vt:lpstr>CharBristol_City_ofTime_in_service30_years_or_moreTime_in_service30_years_or_more</vt:lpstr>
      <vt:lpstr>CharBristol_City_ofTime_in_service5_years_or_more_but_less_than_10_yearsTime_in_service5_years_or_more_but_less_than_10_years</vt:lpstr>
      <vt:lpstr>CharBristol_City_ofTime_in_serviceLess_than_2_yearsTime_in_serviceLess_than_2_years</vt:lpstr>
      <vt:lpstr>CharBristol_City_ofTotal</vt:lpstr>
      <vt:lpstr>CharBristol_City_ofTotal_Total</vt:lpstr>
      <vt:lpstr>CharBromley</vt:lpstr>
      <vt:lpstr>CharBromleyAge_group20_to_29_years_oldAge_group20_to_29_years_old</vt:lpstr>
      <vt:lpstr>CharBromleyAge_group30_to_39_years_oldAge_group30_to_39_years_old</vt:lpstr>
      <vt:lpstr>CharBromleyAge_group40_to_49_years_oldAge_group40_to_49_years_old</vt:lpstr>
      <vt:lpstr>CharBromleyAge_group50_years_old_and_overAge_group50_years_old_and_over</vt:lpstr>
      <vt:lpstr>CharBromleyEthnicityAny_other_ethnic_groupEthnicityAny_other_ethnic_group</vt:lpstr>
      <vt:lpstr>CharBromleyEthnicityAsian_or_Asian_BritishEthnicityAsian_or_Asian_British</vt:lpstr>
      <vt:lpstr>CharBromleyEthnicityBlack_or_Black_BritishEthnicityBlack_or_Black_British</vt:lpstr>
      <vt:lpstr>CharBromleyEthnicityMixedEthnicityMixed</vt:lpstr>
      <vt:lpstr>CharBromleyEthnicityRefused_or_not_availableEthnicityRefused_or_not_available</vt:lpstr>
      <vt:lpstr>CharBromleyEthnicityWhiteEthnicityWhite</vt:lpstr>
      <vt:lpstr>CharBromleyFemaleGenderFemale</vt:lpstr>
      <vt:lpstr>CharBromleyGenderFemaleGenderFemale</vt:lpstr>
      <vt:lpstr>CharBromleyGenderMaleGenderMale</vt:lpstr>
      <vt:lpstr>CharBromleyMaleGenderMale</vt:lpstr>
      <vt:lpstr>CharBromleyRoleCase_holderRoleCase_holder</vt:lpstr>
      <vt:lpstr>CharBromleyRoleFirst_line_managerRoleFirst_line_manager</vt:lpstr>
      <vt:lpstr>CharBromleyRoleMiddle_managerRoleMiddle_manager</vt:lpstr>
      <vt:lpstr>CharBromleyRoleQualified_without_casesRoleQualified_without_cases</vt:lpstr>
      <vt:lpstr>CharBromleyRoleSenior_managerRoleSenior_manager</vt:lpstr>
      <vt:lpstr>CharBromleyRoleSenior_practitionerRoleSenior_practitioner</vt:lpstr>
      <vt:lpstr>CharBromleyTime_in_service10_years_or_more_but_less_than_20_yearsTime_in_service10_years_or_more_but_less_than_20_years</vt:lpstr>
      <vt:lpstr>CharBromleyTime_in_service2_years_or_more_but_less_than_5_yearsTime_in_service2_years_or_more_but_less_than_5_years</vt:lpstr>
      <vt:lpstr>CharBromleyTime_in_service20_years_or_more_but_less_than_30_yearsTime_in_service20_years_or_more_but_less_than_30_years</vt:lpstr>
      <vt:lpstr>CharBromleyTime_in_service30_years_or_moreTime_in_service30_years_or_more</vt:lpstr>
      <vt:lpstr>CharBromleyTime_in_service5_years_or_more_but_less_than_10_yearsTime_in_service5_years_or_more_but_less_than_10_years</vt:lpstr>
      <vt:lpstr>CharBromleyTime_in_serviceLess_than_2_yearsTime_in_serviceLess_than_2_years</vt:lpstr>
      <vt:lpstr>CharBromleyTotal</vt:lpstr>
      <vt:lpstr>CharBromleyTotal_Total</vt:lpstr>
      <vt:lpstr>CharBuckinghamshire</vt:lpstr>
      <vt:lpstr>CharBuckinghamshireAge_group20_to_29_years_oldAge_group20_to_29_years_old</vt:lpstr>
      <vt:lpstr>CharBuckinghamshireAge_group30_to_39_years_oldAge_group30_to_39_years_old</vt:lpstr>
      <vt:lpstr>CharBuckinghamshireAge_group40_to_49_years_oldAge_group40_to_49_years_old</vt:lpstr>
      <vt:lpstr>CharBuckinghamshireAge_group50_years_old_and_overAge_group50_years_old_and_over</vt:lpstr>
      <vt:lpstr>CharBuckinghamshireEthnicityAny_other_ethnic_groupEthnicityAny_other_ethnic_group</vt:lpstr>
      <vt:lpstr>CharBuckinghamshireEthnicityAsian_or_Asian_BritishEthnicityAsian_or_Asian_British</vt:lpstr>
      <vt:lpstr>CharBuckinghamshireEthnicityBlack_or_Black_BritishEthnicityBlack_or_Black_British</vt:lpstr>
      <vt:lpstr>CharBuckinghamshireEthnicityMixedEthnicityMixed</vt:lpstr>
      <vt:lpstr>CharBuckinghamshireEthnicityRefused_or_not_availableEthnicityRefused_or_not_available</vt:lpstr>
      <vt:lpstr>CharBuckinghamshireEthnicityWhiteEthnicityWhite</vt:lpstr>
      <vt:lpstr>CharBuckinghamshireFemaleGenderFemale</vt:lpstr>
      <vt:lpstr>CharBuckinghamshireGenderFemaleGenderFemale</vt:lpstr>
      <vt:lpstr>CharBuckinghamshireGenderMaleGenderMale</vt:lpstr>
      <vt:lpstr>CharBuckinghamshireMaleGenderMale</vt:lpstr>
      <vt:lpstr>CharBuckinghamshireRoleCase_holderRoleCase_holder</vt:lpstr>
      <vt:lpstr>CharBuckinghamshireRoleFirst_line_managerRoleFirst_line_manager</vt:lpstr>
      <vt:lpstr>CharBuckinghamshireRoleMiddle_managerRoleMiddle_manager</vt:lpstr>
      <vt:lpstr>CharBuckinghamshireRoleQualified_without_casesRoleQualified_without_cases</vt:lpstr>
      <vt:lpstr>CharBuckinghamshireRoleSenior_managerRoleSenior_manager</vt:lpstr>
      <vt:lpstr>CharBuckinghamshireRoleSenior_practitionerRoleSenior_practitioner</vt:lpstr>
      <vt:lpstr>CharBuckinghamshireTime_in_service10_years_or_more_but_less_than_20_yearsTime_in_service10_years_or_more_but_less_than_20_years</vt:lpstr>
      <vt:lpstr>CharBuckinghamshireTime_in_service2_years_or_more_but_less_than_5_yearsTime_in_service2_years_or_more_but_less_than_5_years</vt:lpstr>
      <vt:lpstr>CharBuckinghamshireTime_in_service20_years_or_more_but_less_than_30_yearsTime_in_service20_years_or_more_but_less_than_30_years</vt:lpstr>
      <vt:lpstr>CharBuckinghamshireTime_in_service30_years_or_moreTime_in_service30_years_or_more</vt:lpstr>
      <vt:lpstr>CharBuckinghamshireTime_in_service5_years_or_more_but_less_than_10_yearsTime_in_service5_years_or_more_but_less_than_10_years</vt:lpstr>
      <vt:lpstr>CharBuckinghamshireTime_in_serviceLess_than_2_yearsTime_in_serviceLess_than_2_years</vt:lpstr>
      <vt:lpstr>CharBuckinghamshireTotal</vt:lpstr>
      <vt:lpstr>CharBuckinghamshireTotal_Total</vt:lpstr>
      <vt:lpstr>CharBury</vt:lpstr>
      <vt:lpstr>CharBuryAge_group20_to_29_years_oldAge_group20_to_29_years_old</vt:lpstr>
      <vt:lpstr>CharBuryAge_group30_to_39_years_oldAge_group30_to_39_years_old</vt:lpstr>
      <vt:lpstr>CharBuryAge_group40_to_49_years_oldAge_group40_to_49_years_old</vt:lpstr>
      <vt:lpstr>CharBuryAge_group50_years_old_and_overAge_group50_years_old_and_over</vt:lpstr>
      <vt:lpstr>CharBuryEthnicityAny_other_ethnic_groupEthnicityAny_other_ethnic_group</vt:lpstr>
      <vt:lpstr>CharBuryEthnicityAsian_or_Asian_BritishEthnicityAsian_or_Asian_British</vt:lpstr>
      <vt:lpstr>CharBuryEthnicityBlack_or_Black_BritishEthnicityBlack_or_Black_British</vt:lpstr>
      <vt:lpstr>CharBuryEthnicityMixedEthnicityMixed</vt:lpstr>
      <vt:lpstr>CharBuryEthnicityRefused_or_not_availableEthnicityRefused_or_not_available</vt:lpstr>
      <vt:lpstr>CharBuryEthnicityWhiteEthnicityWhite</vt:lpstr>
      <vt:lpstr>CharBuryFemaleGenderFemale</vt:lpstr>
      <vt:lpstr>CharBuryGenderFemaleGenderFemale</vt:lpstr>
      <vt:lpstr>CharBuryGenderMaleGenderMale</vt:lpstr>
      <vt:lpstr>CharBuryMaleGenderMale</vt:lpstr>
      <vt:lpstr>CharBuryRoleCase_holderRoleCase_holder</vt:lpstr>
      <vt:lpstr>CharBuryRoleFirst_line_managerRoleFirst_line_manager</vt:lpstr>
      <vt:lpstr>CharBuryRoleMiddle_managerRoleMiddle_manager</vt:lpstr>
      <vt:lpstr>CharBuryRoleQualified_without_casesRoleQualified_without_cases</vt:lpstr>
      <vt:lpstr>CharBuryRoleSenior_managerRoleSenior_manager</vt:lpstr>
      <vt:lpstr>CharBuryRoleSenior_practitionerRoleSenior_practitioner</vt:lpstr>
      <vt:lpstr>CharBuryTime_in_service10_years_or_more_but_less_than_20_yearsTime_in_service10_years_or_more_but_less_than_20_years</vt:lpstr>
      <vt:lpstr>CharBuryTime_in_service2_years_or_more_but_less_than_5_yearsTime_in_service2_years_or_more_but_less_than_5_years</vt:lpstr>
      <vt:lpstr>CharBuryTime_in_service20_years_or_more_but_less_than_30_yearsTime_in_service20_years_or_more_but_less_than_30_years</vt:lpstr>
      <vt:lpstr>CharBuryTime_in_service30_years_or_moreTime_in_service30_years_or_more</vt:lpstr>
      <vt:lpstr>CharBuryTime_in_service5_years_or_more_but_less_than_10_yearsTime_in_service5_years_or_more_but_less_than_10_years</vt:lpstr>
      <vt:lpstr>CharBuryTime_in_serviceLess_than_2_yearsTime_in_serviceLess_than_2_years</vt:lpstr>
      <vt:lpstr>CharBuryTotal</vt:lpstr>
      <vt:lpstr>CharBuryTotal_Total</vt:lpstr>
      <vt:lpstr>CharCalderdale</vt:lpstr>
      <vt:lpstr>CharCalderdaleAge_group20_to_29_years_oldAge_group20_to_29_years_old</vt:lpstr>
      <vt:lpstr>CharCalderdaleAge_group30_to_39_years_oldAge_group30_to_39_years_old</vt:lpstr>
      <vt:lpstr>CharCalderdaleAge_group40_to_49_years_oldAge_group40_to_49_years_old</vt:lpstr>
      <vt:lpstr>CharCalderdaleAge_group50_years_old_and_overAge_group50_years_old_and_over</vt:lpstr>
      <vt:lpstr>CharCalderdaleEthnicityAny_other_ethnic_groupEthnicityAny_other_ethnic_group</vt:lpstr>
      <vt:lpstr>CharCalderdaleEthnicityAsian_or_Asian_BritishEthnicityAsian_or_Asian_British</vt:lpstr>
      <vt:lpstr>CharCalderdaleEthnicityBlack_or_Black_BritishEthnicityBlack_or_Black_British</vt:lpstr>
      <vt:lpstr>CharCalderdaleEthnicityMixedEthnicityMixed</vt:lpstr>
      <vt:lpstr>CharCalderdaleEthnicityRefused_or_not_availableEthnicityRefused_or_not_available</vt:lpstr>
      <vt:lpstr>CharCalderdaleEthnicityWhiteEthnicityWhite</vt:lpstr>
      <vt:lpstr>CharCalderdaleFemaleGenderFemale</vt:lpstr>
      <vt:lpstr>CharCalderdaleGenderFemaleGenderFemale</vt:lpstr>
      <vt:lpstr>CharCalderdaleGenderMaleGenderMale</vt:lpstr>
      <vt:lpstr>CharCalderdaleMaleGenderMale</vt:lpstr>
      <vt:lpstr>CharCalderdaleRoleCase_holderRoleCase_holder</vt:lpstr>
      <vt:lpstr>CharCalderdaleRoleFirst_line_managerRoleFirst_line_manager</vt:lpstr>
      <vt:lpstr>CharCalderdaleRoleMiddle_managerRoleMiddle_manager</vt:lpstr>
      <vt:lpstr>CharCalderdaleRoleQualified_without_casesRoleQualified_without_cases</vt:lpstr>
      <vt:lpstr>CharCalderdaleRoleSenior_managerRoleSenior_manager</vt:lpstr>
      <vt:lpstr>CharCalderdaleRoleSenior_practitionerRoleSenior_practitioner</vt:lpstr>
      <vt:lpstr>CharCalderdaleTime_in_service10_years_or_more_but_less_than_20_yearsTime_in_service10_years_or_more_but_less_than_20_years</vt:lpstr>
      <vt:lpstr>CharCalderdaleTime_in_service2_years_or_more_but_less_than_5_yearsTime_in_service2_years_or_more_but_less_than_5_years</vt:lpstr>
      <vt:lpstr>CharCalderdaleTime_in_service20_years_or_more_but_less_than_30_yearsTime_in_service20_years_or_more_but_less_than_30_years</vt:lpstr>
      <vt:lpstr>CharCalderdaleTime_in_service30_years_or_moreTime_in_service30_years_or_more</vt:lpstr>
      <vt:lpstr>CharCalderdaleTime_in_service5_years_or_more_but_less_than_10_yearsTime_in_service5_years_or_more_but_less_than_10_years</vt:lpstr>
      <vt:lpstr>CharCalderdaleTime_in_serviceLess_than_2_yearsTime_in_serviceLess_than_2_years</vt:lpstr>
      <vt:lpstr>CharCalderdaleTotal</vt:lpstr>
      <vt:lpstr>CharCalderdaleTotal_Total</vt:lpstr>
      <vt:lpstr>CharCambridgeshire</vt:lpstr>
      <vt:lpstr>CharCambridgeshireAge_group20_to_29_years_oldAge_group20_to_29_years_old</vt:lpstr>
      <vt:lpstr>CharCambridgeshireAge_group30_to_39_years_oldAge_group30_to_39_years_old</vt:lpstr>
      <vt:lpstr>CharCambridgeshireAge_group40_to_49_years_oldAge_group40_to_49_years_old</vt:lpstr>
      <vt:lpstr>CharCambridgeshireAge_group50_years_old_and_overAge_group50_years_old_and_over</vt:lpstr>
      <vt:lpstr>CharCambridgeshireEthnicityAny_other_ethnic_groupEthnicityAny_other_ethnic_group</vt:lpstr>
      <vt:lpstr>CharCambridgeshireEthnicityAsian_or_Asian_BritishEthnicityAsian_or_Asian_British</vt:lpstr>
      <vt:lpstr>CharCambridgeshireEthnicityBlack_or_Black_BritishEthnicityBlack_or_Black_British</vt:lpstr>
      <vt:lpstr>CharCambridgeshireEthnicityMixedEthnicityMixed</vt:lpstr>
      <vt:lpstr>CharCambridgeshireEthnicityRefused_or_not_availableEthnicityRefused_or_not_available</vt:lpstr>
      <vt:lpstr>CharCambridgeshireEthnicityWhiteEthnicityWhite</vt:lpstr>
      <vt:lpstr>CharCambridgeshireFemaleGenderFemale</vt:lpstr>
      <vt:lpstr>CharCambridgeshireGenderFemaleGenderFemale</vt:lpstr>
      <vt:lpstr>CharCambridgeshireGenderMaleGenderMale</vt:lpstr>
      <vt:lpstr>CharCambridgeshireMaleGenderMale</vt:lpstr>
      <vt:lpstr>CharCambridgeshireRoleCase_holderRoleCase_holder</vt:lpstr>
      <vt:lpstr>CharCambridgeshireRoleFirst_line_managerRoleFirst_line_manager</vt:lpstr>
      <vt:lpstr>CharCambridgeshireRoleMiddle_managerRoleMiddle_manager</vt:lpstr>
      <vt:lpstr>CharCambridgeshireRoleQualified_without_casesRoleQualified_without_cases</vt:lpstr>
      <vt:lpstr>CharCambridgeshireRoleSenior_managerRoleSenior_manager</vt:lpstr>
      <vt:lpstr>CharCambridgeshireRoleSenior_practitionerRoleSenior_practitioner</vt:lpstr>
      <vt:lpstr>CharCambridgeshireTime_in_service10_years_or_more_but_less_than_20_yearsTime_in_service10_years_or_more_but_less_than_20_years</vt:lpstr>
      <vt:lpstr>CharCambridgeshireTime_in_service2_years_or_more_but_less_than_5_yearsTime_in_service2_years_or_more_but_less_than_5_years</vt:lpstr>
      <vt:lpstr>CharCambridgeshireTime_in_service20_years_or_more_but_less_than_30_yearsTime_in_service20_years_or_more_but_less_than_30_years</vt:lpstr>
      <vt:lpstr>CharCambridgeshireTime_in_service30_years_or_moreTime_in_service30_years_or_more</vt:lpstr>
      <vt:lpstr>CharCambridgeshireTime_in_service5_years_or_more_but_less_than_10_yearsTime_in_service5_years_or_more_but_less_than_10_years</vt:lpstr>
      <vt:lpstr>CharCambridgeshireTime_in_serviceLess_than_2_yearsTime_in_serviceLess_than_2_years</vt:lpstr>
      <vt:lpstr>CharCambridgeshireTotal</vt:lpstr>
      <vt:lpstr>CharCambridgeshireTotal_Total</vt:lpstr>
      <vt:lpstr>CharCamden</vt:lpstr>
      <vt:lpstr>CharCamdenAge_group20_to_29_years_oldAge_group20_to_29_years_old</vt:lpstr>
      <vt:lpstr>CharCamdenAge_group30_to_39_years_oldAge_group30_to_39_years_old</vt:lpstr>
      <vt:lpstr>CharCamdenAge_group40_to_49_years_oldAge_group40_to_49_years_old</vt:lpstr>
      <vt:lpstr>CharCamdenAge_group50_years_old_and_overAge_group50_years_old_and_over</vt:lpstr>
      <vt:lpstr>CharCamdenEthnicityAny_other_ethnic_groupEthnicityAny_other_ethnic_group</vt:lpstr>
      <vt:lpstr>CharCamdenEthnicityAsian_or_Asian_BritishEthnicityAsian_or_Asian_British</vt:lpstr>
      <vt:lpstr>CharCamdenEthnicityBlack_or_Black_BritishEthnicityBlack_or_Black_British</vt:lpstr>
      <vt:lpstr>CharCamdenEthnicityMixedEthnicityMixed</vt:lpstr>
      <vt:lpstr>CharCamdenEthnicityRefused_or_not_availableEthnicityRefused_or_not_available</vt:lpstr>
      <vt:lpstr>CharCamdenEthnicityWhiteEthnicityWhite</vt:lpstr>
      <vt:lpstr>CharCamdenFemaleGenderFemale</vt:lpstr>
      <vt:lpstr>CharCamdenGenderFemaleGenderFemale</vt:lpstr>
      <vt:lpstr>CharCamdenGenderMaleGenderMale</vt:lpstr>
      <vt:lpstr>CharCamdenMaleGenderMale</vt:lpstr>
      <vt:lpstr>CharCamdenRoleCase_holderRoleCase_holder</vt:lpstr>
      <vt:lpstr>CharCamdenRoleFirst_line_managerRoleFirst_line_manager</vt:lpstr>
      <vt:lpstr>CharCamdenRoleMiddle_managerRoleMiddle_manager</vt:lpstr>
      <vt:lpstr>CharCamdenRoleQualified_without_casesRoleQualified_without_cases</vt:lpstr>
      <vt:lpstr>CharCamdenRoleSenior_managerRoleSenior_manager</vt:lpstr>
      <vt:lpstr>CharCamdenRoleSenior_practitionerRoleSenior_practitioner</vt:lpstr>
      <vt:lpstr>CharCamdenTime_in_service10_years_or_more_but_less_than_20_yearsTime_in_service10_years_or_more_but_less_than_20_years</vt:lpstr>
      <vt:lpstr>CharCamdenTime_in_service2_years_or_more_but_less_than_5_yearsTime_in_service2_years_or_more_but_less_than_5_years</vt:lpstr>
      <vt:lpstr>CharCamdenTime_in_service20_years_or_more_but_less_than_30_yearsTime_in_service20_years_or_more_but_less_than_30_years</vt:lpstr>
      <vt:lpstr>CharCamdenTime_in_service30_years_or_moreTime_in_service30_years_or_more</vt:lpstr>
      <vt:lpstr>CharCamdenTime_in_service5_years_or_more_but_less_than_10_yearsTime_in_service5_years_or_more_but_less_than_10_years</vt:lpstr>
      <vt:lpstr>CharCamdenTime_in_serviceLess_than_2_yearsTime_in_serviceLess_than_2_years</vt:lpstr>
      <vt:lpstr>CharCamdenTotal</vt:lpstr>
      <vt:lpstr>CharCamdenTotal_Total</vt:lpstr>
      <vt:lpstr>CharCentral_Bedfordshire</vt:lpstr>
      <vt:lpstr>CharCentral_BedfordshireAge_group20_to_29_years_oldAge_group20_to_29_years_old</vt:lpstr>
      <vt:lpstr>CharCentral_BedfordshireAge_group30_to_39_years_oldAge_group30_to_39_years_old</vt:lpstr>
      <vt:lpstr>CharCentral_BedfordshireAge_group40_to_49_years_oldAge_group40_to_49_years_old</vt:lpstr>
      <vt:lpstr>CharCentral_BedfordshireAge_group50_years_old_and_overAge_group50_years_old_and_over</vt:lpstr>
      <vt:lpstr>CharCentral_BedfordshireEthnicityAny_other_ethnic_groupEthnicityAny_other_ethnic_group</vt:lpstr>
      <vt:lpstr>CharCentral_BedfordshireEthnicityAsian_or_Asian_BritishEthnicityAsian_or_Asian_British</vt:lpstr>
      <vt:lpstr>CharCentral_BedfordshireEthnicityBlack_or_Black_BritishEthnicityBlack_or_Black_British</vt:lpstr>
      <vt:lpstr>CharCentral_BedfordshireEthnicityMixedEthnicityMixed</vt:lpstr>
      <vt:lpstr>CharCentral_BedfordshireEthnicityRefused_or_not_availableEthnicityRefused_or_not_available</vt:lpstr>
      <vt:lpstr>CharCentral_BedfordshireEthnicityWhiteEthnicityWhite</vt:lpstr>
      <vt:lpstr>CharCentral_BedfordshireFemaleGenderFemale</vt:lpstr>
      <vt:lpstr>CharCentral_BedfordshireGenderFemaleGenderFemale</vt:lpstr>
      <vt:lpstr>CharCentral_BedfordshireGenderMaleGenderMale</vt:lpstr>
      <vt:lpstr>CharCentral_BedfordshireMaleGenderMale</vt:lpstr>
      <vt:lpstr>CharCentral_BedfordshireRoleCase_holderRoleCase_holder</vt:lpstr>
      <vt:lpstr>CharCentral_BedfordshireRoleFirst_line_managerRoleFirst_line_manager</vt:lpstr>
      <vt:lpstr>CharCentral_BedfordshireRoleMiddle_managerRoleMiddle_manager</vt:lpstr>
      <vt:lpstr>CharCentral_BedfordshireRoleQualified_without_casesRoleQualified_without_cases</vt:lpstr>
      <vt:lpstr>CharCentral_BedfordshireRoleSenior_managerRoleSenior_manager</vt:lpstr>
      <vt:lpstr>CharCentral_BedfordshireRoleSenior_practitionerRoleSenior_practitioner</vt:lpstr>
      <vt:lpstr>CharCentral_BedfordshireTime_in_service10_years_or_more_but_less_than_20_yearsTime_in_service10_years_or_more_but_less_than_20_years</vt:lpstr>
      <vt:lpstr>CharCentral_BedfordshireTime_in_service2_years_or_more_but_less_than_5_yearsTime_in_service2_years_or_more_but_less_than_5_years</vt:lpstr>
      <vt:lpstr>CharCentral_BedfordshireTime_in_service20_years_or_more_but_less_than_30_yearsTime_in_service20_years_or_more_but_less_than_30_years</vt:lpstr>
      <vt:lpstr>CharCentral_BedfordshireTime_in_service30_years_or_moreTime_in_service30_years_or_more</vt:lpstr>
      <vt:lpstr>CharCentral_BedfordshireTime_in_service5_years_or_more_but_less_than_10_yearsTime_in_service5_years_or_more_but_less_than_10_years</vt:lpstr>
      <vt:lpstr>CharCentral_BedfordshireTime_in_serviceLess_than_2_yearsTime_in_serviceLess_than_2_years</vt:lpstr>
      <vt:lpstr>CharCentral_BedfordshireTotal</vt:lpstr>
      <vt:lpstr>CharCentral_BedfordshireTotal_Total</vt:lpstr>
      <vt:lpstr>CharCheshire_East</vt:lpstr>
      <vt:lpstr>CharCheshire_EastAge_group20_to_29_years_oldAge_group20_to_29_years_old</vt:lpstr>
      <vt:lpstr>CharCheshire_EastAge_group30_to_39_years_oldAge_group30_to_39_years_old</vt:lpstr>
      <vt:lpstr>CharCheshire_EastAge_group40_to_49_years_oldAge_group40_to_49_years_old</vt:lpstr>
      <vt:lpstr>CharCheshire_EastAge_group50_years_old_and_overAge_group50_years_old_and_over</vt:lpstr>
      <vt:lpstr>CharCheshire_EastEthnicityAny_other_ethnic_groupEthnicityAny_other_ethnic_group</vt:lpstr>
      <vt:lpstr>CharCheshire_EastEthnicityAsian_or_Asian_BritishEthnicityAsian_or_Asian_British</vt:lpstr>
      <vt:lpstr>CharCheshire_EastEthnicityBlack_or_Black_BritishEthnicityBlack_or_Black_British</vt:lpstr>
      <vt:lpstr>CharCheshire_EastEthnicityMixedEthnicityMixed</vt:lpstr>
      <vt:lpstr>CharCheshire_EastEthnicityRefused_or_not_availableEthnicityRefused_or_not_available</vt:lpstr>
      <vt:lpstr>CharCheshire_EastEthnicityWhiteEthnicityWhite</vt:lpstr>
      <vt:lpstr>CharCheshire_EastFemaleGenderFemale</vt:lpstr>
      <vt:lpstr>CharCheshire_EastGenderFemaleGenderFemale</vt:lpstr>
      <vt:lpstr>CharCheshire_EastGenderMaleGenderMale</vt:lpstr>
      <vt:lpstr>CharCheshire_EastMaleGenderMale</vt:lpstr>
      <vt:lpstr>CharCheshire_EastRoleCase_holderRoleCase_holder</vt:lpstr>
      <vt:lpstr>CharCheshire_EastRoleFirst_line_managerRoleFirst_line_manager</vt:lpstr>
      <vt:lpstr>CharCheshire_EastRoleMiddle_managerRoleMiddle_manager</vt:lpstr>
      <vt:lpstr>CharCheshire_EastRoleQualified_without_casesRoleQualified_without_cases</vt:lpstr>
      <vt:lpstr>CharCheshire_EastRoleSenior_managerRoleSenior_manager</vt:lpstr>
      <vt:lpstr>CharCheshire_EastRoleSenior_practitionerRoleSenior_practitioner</vt:lpstr>
      <vt:lpstr>CharCheshire_EastTime_in_service10_years_or_more_but_less_than_20_yearsTime_in_service10_years_or_more_but_less_than_20_years</vt:lpstr>
      <vt:lpstr>CharCheshire_EastTime_in_service2_years_or_more_but_less_than_5_yearsTime_in_service2_years_or_more_but_less_than_5_years</vt:lpstr>
      <vt:lpstr>CharCheshire_EastTime_in_service20_years_or_more_but_less_than_30_yearsTime_in_service20_years_or_more_but_less_than_30_years</vt:lpstr>
      <vt:lpstr>CharCheshire_EastTime_in_service30_years_or_moreTime_in_service30_years_or_more</vt:lpstr>
      <vt:lpstr>CharCheshire_EastTime_in_service5_years_or_more_but_less_than_10_yearsTime_in_service5_years_or_more_but_less_than_10_years</vt:lpstr>
      <vt:lpstr>CharCheshire_EastTime_in_serviceLess_than_2_yearsTime_in_serviceLess_than_2_years</vt:lpstr>
      <vt:lpstr>CharCheshire_EastTotal</vt:lpstr>
      <vt:lpstr>CharCheshire_EastTotal_Total</vt:lpstr>
      <vt:lpstr>CharCheshire_West_and_Chester</vt:lpstr>
      <vt:lpstr>CharCheshire_West_and_ChesterAge_group20_to_29_years_oldAge_group20_to_29_years_old</vt:lpstr>
      <vt:lpstr>CharCheshire_West_and_ChesterAge_group30_to_39_years_oldAge_group30_to_39_years_old</vt:lpstr>
      <vt:lpstr>CharCheshire_West_and_ChesterAge_group40_to_49_years_oldAge_group40_to_49_years_old</vt:lpstr>
      <vt:lpstr>CharCheshire_West_and_ChesterAge_group50_years_old_and_overAge_group50_years_old_and_over</vt:lpstr>
      <vt:lpstr>CharCheshire_West_and_ChesterEthnicityAny_other_ethnic_groupEthnicityAny_other_ethnic_group</vt:lpstr>
      <vt:lpstr>CharCheshire_West_and_ChesterEthnicityAsian_or_Asian_BritishEthnicityAsian_or_Asian_British</vt:lpstr>
      <vt:lpstr>CharCheshire_West_and_ChesterEthnicityBlack_or_Black_BritishEthnicityBlack_or_Black_British</vt:lpstr>
      <vt:lpstr>CharCheshire_West_and_ChesterEthnicityMixedEthnicityMixed</vt:lpstr>
      <vt:lpstr>CharCheshire_West_and_ChesterEthnicityRefused_or_not_availableEthnicityRefused_or_not_available</vt:lpstr>
      <vt:lpstr>CharCheshire_West_and_ChesterEthnicityWhiteEthnicityWhite</vt:lpstr>
      <vt:lpstr>CharCheshire_West_and_ChesterFemaleGenderFemale</vt:lpstr>
      <vt:lpstr>CharCheshire_West_and_ChesterGenderFemaleGenderFemale</vt:lpstr>
      <vt:lpstr>CharCheshire_West_and_ChesterGenderMaleGenderMale</vt:lpstr>
      <vt:lpstr>CharCheshire_West_and_ChesterMaleGenderMale</vt:lpstr>
      <vt:lpstr>CharCheshire_West_and_ChesterRoleCase_holderRoleCase_holder</vt:lpstr>
      <vt:lpstr>CharCheshire_West_and_ChesterRoleFirst_line_managerRoleFirst_line_manager</vt:lpstr>
      <vt:lpstr>CharCheshire_West_and_ChesterRoleMiddle_managerRoleMiddle_manager</vt:lpstr>
      <vt:lpstr>CharCheshire_West_and_ChesterRoleQualified_without_casesRoleQualified_without_cases</vt:lpstr>
      <vt:lpstr>CharCheshire_West_and_ChesterRoleSenior_managerRoleSenior_manager</vt:lpstr>
      <vt:lpstr>CharCheshire_West_and_ChesterRoleSenior_practitionerRoleSenior_practitioner</vt:lpstr>
      <vt:lpstr>CharCheshire_West_and_ChesterTime_in_service10_years_or_more_but_less_than_20_yearsTime_in_service10_years_or_more_but_less_than_20_years</vt:lpstr>
      <vt:lpstr>CharCheshire_West_and_ChesterTime_in_service2_years_or_more_but_less_than_5_yearsTime_in_service2_years_or_more_but_less_than_5_years</vt:lpstr>
      <vt:lpstr>CharCheshire_West_and_ChesterTime_in_service20_years_or_more_but_less_than_30_yearsTime_in_service20_years_or_more_but_less_than_30_years</vt:lpstr>
      <vt:lpstr>CharCheshire_West_and_ChesterTime_in_service30_years_or_moreTime_in_service30_years_or_more</vt:lpstr>
      <vt:lpstr>CharCheshire_West_and_ChesterTime_in_service5_years_or_more_but_less_than_10_yearsTime_in_service5_years_or_more_but_less_than_10_years</vt:lpstr>
      <vt:lpstr>CharCheshire_West_and_ChesterTime_in_serviceLess_than_2_yearsTime_in_serviceLess_than_2_years</vt:lpstr>
      <vt:lpstr>CharCheshire_West_and_ChesterTotal</vt:lpstr>
      <vt:lpstr>CharCheshire_West_and_ChesterTotal_Total</vt:lpstr>
      <vt:lpstr>CharCity_of_London</vt:lpstr>
      <vt:lpstr>CharCity_of_LondonAge_group20_to_29_years_oldAge_group20_to_29_years_old</vt:lpstr>
      <vt:lpstr>CharCity_of_LondonAge_group30_to_39_years_oldAge_group30_to_39_years_old</vt:lpstr>
      <vt:lpstr>CharCity_of_LondonAge_group40_to_49_years_oldAge_group40_to_49_years_old</vt:lpstr>
      <vt:lpstr>CharCity_of_LondonAge_group50_years_old_and_overAge_group50_years_old_and_over</vt:lpstr>
      <vt:lpstr>CharCity_of_LondonEthnicityAny_other_ethnic_groupEthnicityAny_other_ethnic_group</vt:lpstr>
      <vt:lpstr>CharCity_of_LondonEthnicityAsian_or_Asian_BritishEthnicityAsian_or_Asian_British</vt:lpstr>
      <vt:lpstr>CharCity_of_LondonEthnicityBlack_or_Black_BritishEthnicityBlack_or_Black_British</vt:lpstr>
      <vt:lpstr>CharCity_of_LondonEthnicityMixedEthnicityMixed</vt:lpstr>
      <vt:lpstr>CharCity_of_LondonEthnicityRefused_or_not_availableEthnicityRefused_or_not_available</vt:lpstr>
      <vt:lpstr>CharCity_of_LondonEthnicityWhiteEthnicityWhite</vt:lpstr>
      <vt:lpstr>CharCity_of_LondonFemaleGenderFemale</vt:lpstr>
      <vt:lpstr>CharCity_of_LondonGenderFemaleGenderFemale</vt:lpstr>
      <vt:lpstr>CharCity_of_LondonGenderMaleGenderMale</vt:lpstr>
      <vt:lpstr>CharCity_of_LondonMaleGenderMale</vt:lpstr>
      <vt:lpstr>CharCity_of_LondonRoleCase_holderRoleCase_holder</vt:lpstr>
      <vt:lpstr>CharCity_of_LondonRoleFirst_line_managerRoleFirst_line_manager</vt:lpstr>
      <vt:lpstr>CharCity_of_LondonRoleMiddle_managerRoleMiddle_manager</vt:lpstr>
      <vt:lpstr>CharCity_of_LondonRoleQualified_without_casesRoleQualified_without_cases</vt:lpstr>
      <vt:lpstr>CharCity_of_LondonRoleSenior_managerRoleSenior_manager</vt:lpstr>
      <vt:lpstr>CharCity_of_LondonRoleSenior_practitionerRoleSenior_practitioner</vt:lpstr>
      <vt:lpstr>CharCity_of_LondonTime_in_service10_years_or_more_but_less_than_20_yearsTime_in_service10_years_or_more_but_less_than_20_years</vt:lpstr>
      <vt:lpstr>CharCity_of_LondonTime_in_service2_years_or_more_but_less_than_5_yearsTime_in_service2_years_or_more_but_less_than_5_years</vt:lpstr>
      <vt:lpstr>CharCity_of_LondonTime_in_service20_years_or_more_but_less_than_30_yearsTime_in_service20_years_or_more_but_less_than_30_years</vt:lpstr>
      <vt:lpstr>CharCity_of_LondonTime_in_service30_years_or_moreTime_in_service30_years_or_more</vt:lpstr>
      <vt:lpstr>CharCity_of_LondonTime_in_service5_years_or_more_but_less_than_10_yearsTime_in_service5_years_or_more_but_less_than_10_years</vt:lpstr>
      <vt:lpstr>CharCity_of_LondonTime_in_serviceLess_than_2_yearsTime_in_serviceLess_than_2_years</vt:lpstr>
      <vt:lpstr>CharCity_of_LondonTotal</vt:lpstr>
      <vt:lpstr>CharCity_of_LondonTotal_Total</vt:lpstr>
      <vt:lpstr>CharCornwall</vt:lpstr>
      <vt:lpstr>CharCornwallAge_group20_to_29_years_oldAge_group20_to_29_years_old</vt:lpstr>
      <vt:lpstr>CharCornwallAge_group30_to_39_years_oldAge_group30_to_39_years_old</vt:lpstr>
      <vt:lpstr>CharCornwallAge_group40_to_49_years_oldAge_group40_to_49_years_old</vt:lpstr>
      <vt:lpstr>CharCornwallAge_group50_years_old_and_overAge_group50_years_old_and_over</vt:lpstr>
      <vt:lpstr>CharCornwallEthnicityAny_other_ethnic_groupEthnicityAny_other_ethnic_group</vt:lpstr>
      <vt:lpstr>CharCornwallEthnicityAsian_or_Asian_BritishEthnicityAsian_or_Asian_British</vt:lpstr>
      <vt:lpstr>CharCornwallEthnicityBlack_or_Black_BritishEthnicityBlack_or_Black_British</vt:lpstr>
      <vt:lpstr>CharCornwallEthnicityMixedEthnicityMixed</vt:lpstr>
      <vt:lpstr>CharCornwallEthnicityRefused_or_not_availableEthnicityRefused_or_not_available</vt:lpstr>
      <vt:lpstr>CharCornwallEthnicityWhiteEthnicityWhite</vt:lpstr>
      <vt:lpstr>CharCornwallFemaleGenderFemale</vt:lpstr>
      <vt:lpstr>CharCornwallGenderFemaleGenderFemale</vt:lpstr>
      <vt:lpstr>CharCornwallGenderMaleGenderMale</vt:lpstr>
      <vt:lpstr>CharCornwallMaleGenderMale</vt:lpstr>
      <vt:lpstr>CharCornwallRoleCase_holderRoleCase_holder</vt:lpstr>
      <vt:lpstr>CharCornwallRoleFirst_line_managerRoleFirst_line_manager</vt:lpstr>
      <vt:lpstr>CharCornwallRoleMiddle_managerRoleMiddle_manager</vt:lpstr>
      <vt:lpstr>CharCornwallRoleQualified_without_casesRoleQualified_without_cases</vt:lpstr>
      <vt:lpstr>CharCornwallRoleSenior_managerRoleSenior_manager</vt:lpstr>
      <vt:lpstr>CharCornwallRoleSenior_practitionerRoleSenior_practitioner</vt:lpstr>
      <vt:lpstr>CharCornwallTime_in_service10_years_or_more_but_less_than_20_yearsTime_in_service10_years_or_more_but_less_than_20_years</vt:lpstr>
      <vt:lpstr>CharCornwallTime_in_service2_years_or_more_but_less_than_5_yearsTime_in_service2_years_or_more_but_less_than_5_years</vt:lpstr>
      <vt:lpstr>CharCornwallTime_in_service20_years_or_more_but_less_than_30_yearsTime_in_service20_years_or_more_but_less_than_30_years</vt:lpstr>
      <vt:lpstr>CharCornwallTime_in_service30_years_or_moreTime_in_service30_years_or_more</vt:lpstr>
      <vt:lpstr>CharCornwallTime_in_service5_years_or_more_but_less_than_10_yearsTime_in_service5_years_or_more_but_less_than_10_years</vt:lpstr>
      <vt:lpstr>CharCornwallTime_in_serviceLess_than_2_yearsTime_in_serviceLess_than_2_years</vt:lpstr>
      <vt:lpstr>CharCornwallTotal</vt:lpstr>
      <vt:lpstr>CharCornwallTotal_Total</vt:lpstr>
      <vt:lpstr>CharCoventry</vt:lpstr>
      <vt:lpstr>CharCoventryAge_group20_to_29_years_oldAge_group20_to_29_years_old</vt:lpstr>
      <vt:lpstr>CharCoventryAge_group30_to_39_years_oldAge_group30_to_39_years_old</vt:lpstr>
      <vt:lpstr>CharCoventryAge_group40_to_49_years_oldAge_group40_to_49_years_old</vt:lpstr>
      <vt:lpstr>CharCoventryAge_group50_years_old_and_overAge_group50_years_old_and_over</vt:lpstr>
      <vt:lpstr>CharCoventryEthnicityAny_other_ethnic_groupEthnicityAny_other_ethnic_group</vt:lpstr>
      <vt:lpstr>CharCoventryEthnicityAsian_or_Asian_BritishEthnicityAsian_or_Asian_British</vt:lpstr>
      <vt:lpstr>CharCoventryEthnicityBlack_or_Black_BritishEthnicityBlack_or_Black_British</vt:lpstr>
      <vt:lpstr>CharCoventryEthnicityMixedEthnicityMixed</vt:lpstr>
      <vt:lpstr>CharCoventryEthnicityRefused_or_not_availableEthnicityRefused_or_not_available</vt:lpstr>
      <vt:lpstr>CharCoventryEthnicityWhiteEthnicityWhite</vt:lpstr>
      <vt:lpstr>CharCoventryFemaleGenderFemale</vt:lpstr>
      <vt:lpstr>CharCoventryGenderFemaleGenderFemale</vt:lpstr>
      <vt:lpstr>CharCoventryGenderMaleGenderMale</vt:lpstr>
      <vt:lpstr>CharCoventryMaleGenderMale</vt:lpstr>
      <vt:lpstr>CharCoventryRoleCase_holderRoleCase_holder</vt:lpstr>
      <vt:lpstr>CharCoventryRoleFirst_line_managerRoleFirst_line_manager</vt:lpstr>
      <vt:lpstr>CharCoventryRoleMiddle_managerRoleMiddle_manager</vt:lpstr>
      <vt:lpstr>CharCoventryRoleQualified_without_casesRoleQualified_without_cases</vt:lpstr>
      <vt:lpstr>CharCoventryRoleSenior_managerRoleSenior_manager</vt:lpstr>
      <vt:lpstr>CharCoventryRoleSenior_practitionerRoleSenior_practitioner</vt:lpstr>
      <vt:lpstr>CharCoventryTime_in_service10_years_or_more_but_less_than_20_yearsTime_in_service10_years_or_more_but_less_than_20_years</vt:lpstr>
      <vt:lpstr>CharCoventryTime_in_service2_years_or_more_but_less_than_5_yearsTime_in_service2_years_or_more_but_less_than_5_years</vt:lpstr>
      <vt:lpstr>CharCoventryTime_in_service20_years_or_more_but_less_than_30_yearsTime_in_service20_years_or_more_but_less_than_30_years</vt:lpstr>
      <vt:lpstr>CharCoventryTime_in_service30_years_or_moreTime_in_service30_years_or_more</vt:lpstr>
      <vt:lpstr>CharCoventryTime_in_service5_years_or_more_but_less_than_10_yearsTime_in_service5_years_or_more_but_less_than_10_years</vt:lpstr>
      <vt:lpstr>CharCoventryTime_in_serviceLess_than_2_yearsTime_in_serviceLess_than_2_years</vt:lpstr>
      <vt:lpstr>CharCoventryTotal</vt:lpstr>
      <vt:lpstr>CharCoventryTotal_Total</vt:lpstr>
      <vt:lpstr>CharCroydon</vt:lpstr>
      <vt:lpstr>CharCroydonAge_group20_to_29_years_oldAge_group20_to_29_years_old</vt:lpstr>
      <vt:lpstr>CharCroydonAge_group30_to_39_years_oldAge_group30_to_39_years_old</vt:lpstr>
      <vt:lpstr>CharCroydonAge_group40_to_49_years_oldAge_group40_to_49_years_old</vt:lpstr>
      <vt:lpstr>CharCroydonAge_group50_years_old_and_overAge_group50_years_old_and_over</vt:lpstr>
      <vt:lpstr>CharCroydonEthnicityAny_other_ethnic_groupEthnicityAny_other_ethnic_group</vt:lpstr>
      <vt:lpstr>CharCroydonEthnicityAsian_or_Asian_BritishEthnicityAsian_or_Asian_British</vt:lpstr>
      <vt:lpstr>CharCroydonEthnicityBlack_or_Black_BritishEthnicityBlack_or_Black_British</vt:lpstr>
      <vt:lpstr>CharCroydonEthnicityMixedEthnicityMixed</vt:lpstr>
      <vt:lpstr>CharCroydonEthnicityRefused_or_not_availableEthnicityRefused_or_not_available</vt:lpstr>
      <vt:lpstr>CharCroydonEthnicityWhiteEthnicityWhite</vt:lpstr>
      <vt:lpstr>CharCroydonFemaleGenderFemale</vt:lpstr>
      <vt:lpstr>CharCroydonGenderFemaleGenderFemale</vt:lpstr>
      <vt:lpstr>CharCroydonGenderMaleGenderMale</vt:lpstr>
      <vt:lpstr>CharCroydonMaleGenderMale</vt:lpstr>
      <vt:lpstr>CharCroydonRoleCase_holderRoleCase_holder</vt:lpstr>
      <vt:lpstr>CharCroydonRoleFirst_line_managerRoleFirst_line_manager</vt:lpstr>
      <vt:lpstr>CharCroydonRoleMiddle_managerRoleMiddle_manager</vt:lpstr>
      <vt:lpstr>CharCroydonRoleQualified_without_casesRoleQualified_without_cases</vt:lpstr>
      <vt:lpstr>CharCroydonRoleSenior_managerRoleSenior_manager</vt:lpstr>
      <vt:lpstr>CharCroydonRoleSenior_practitionerRoleSenior_practitioner</vt:lpstr>
      <vt:lpstr>CharCroydonTime_in_service10_years_or_more_but_less_than_20_yearsTime_in_service10_years_or_more_but_less_than_20_years</vt:lpstr>
      <vt:lpstr>CharCroydonTime_in_service2_years_or_more_but_less_than_5_yearsTime_in_service2_years_or_more_but_less_than_5_years</vt:lpstr>
      <vt:lpstr>CharCroydonTime_in_service20_years_or_more_but_less_than_30_yearsTime_in_service20_years_or_more_but_less_than_30_years</vt:lpstr>
      <vt:lpstr>CharCroydonTime_in_service30_years_or_moreTime_in_service30_years_or_more</vt:lpstr>
      <vt:lpstr>CharCroydonTime_in_service5_years_or_more_but_less_than_10_yearsTime_in_service5_years_or_more_but_less_than_10_years</vt:lpstr>
      <vt:lpstr>CharCroydonTime_in_serviceLess_than_2_yearsTime_in_serviceLess_than_2_years</vt:lpstr>
      <vt:lpstr>CharCroydonTotal</vt:lpstr>
      <vt:lpstr>CharCroydonTotal_Total</vt:lpstr>
      <vt:lpstr>CharCumbria</vt:lpstr>
      <vt:lpstr>CharCumbriaAge_group20_to_29_years_oldAge_group20_to_29_years_old</vt:lpstr>
      <vt:lpstr>CharCumbriaAge_group30_to_39_years_oldAge_group30_to_39_years_old</vt:lpstr>
      <vt:lpstr>CharCumbriaAge_group40_to_49_years_oldAge_group40_to_49_years_old</vt:lpstr>
      <vt:lpstr>CharCumbriaAge_group50_years_old_and_overAge_group50_years_old_and_over</vt:lpstr>
      <vt:lpstr>CharCumbriaEthnicityAny_other_ethnic_groupEthnicityAny_other_ethnic_group</vt:lpstr>
      <vt:lpstr>CharCumbriaEthnicityAsian_or_Asian_BritishEthnicityAsian_or_Asian_British</vt:lpstr>
      <vt:lpstr>CharCumbriaEthnicityBlack_or_Black_BritishEthnicityBlack_or_Black_British</vt:lpstr>
      <vt:lpstr>CharCumbriaEthnicityMixedEthnicityMixed</vt:lpstr>
      <vt:lpstr>CharCumbriaEthnicityRefused_or_not_availableEthnicityRefused_or_not_available</vt:lpstr>
      <vt:lpstr>CharCumbriaEthnicityWhiteEthnicityWhite</vt:lpstr>
      <vt:lpstr>CharCumbriaFemaleGenderFemale</vt:lpstr>
      <vt:lpstr>CharCumbriaGenderFemaleGenderFemale</vt:lpstr>
      <vt:lpstr>CharCumbriaGenderMaleGenderMale</vt:lpstr>
      <vt:lpstr>CharCumbriaMaleGenderMale</vt:lpstr>
      <vt:lpstr>CharCumbriaRoleCase_holderRoleCase_holder</vt:lpstr>
      <vt:lpstr>CharCumbriaRoleFirst_line_managerRoleFirst_line_manager</vt:lpstr>
      <vt:lpstr>CharCumbriaRoleMiddle_managerRoleMiddle_manager</vt:lpstr>
      <vt:lpstr>CharCumbriaRoleQualified_without_casesRoleQualified_without_cases</vt:lpstr>
      <vt:lpstr>CharCumbriaRoleSenior_managerRoleSenior_manager</vt:lpstr>
      <vt:lpstr>CharCumbriaRoleSenior_practitionerRoleSenior_practitioner</vt:lpstr>
      <vt:lpstr>CharCumbriaTime_in_service10_years_or_more_but_less_than_20_yearsTime_in_service10_years_or_more_but_less_than_20_years</vt:lpstr>
      <vt:lpstr>CharCumbriaTime_in_service2_years_or_more_but_less_than_5_yearsTime_in_service2_years_or_more_but_less_than_5_years</vt:lpstr>
      <vt:lpstr>CharCumbriaTime_in_service20_years_or_more_but_less_than_30_yearsTime_in_service20_years_or_more_but_less_than_30_years</vt:lpstr>
      <vt:lpstr>CharCumbriaTime_in_service30_years_or_moreTime_in_service30_years_or_more</vt:lpstr>
      <vt:lpstr>CharCumbriaTime_in_service5_years_or_more_but_less_than_10_yearsTime_in_service5_years_or_more_but_less_than_10_years</vt:lpstr>
      <vt:lpstr>CharCumbriaTime_in_serviceLess_than_2_yearsTime_in_serviceLess_than_2_years</vt:lpstr>
      <vt:lpstr>CharCumbriaTotal</vt:lpstr>
      <vt:lpstr>CharCumbriaTotal_Total</vt:lpstr>
      <vt:lpstr>CharDarlington</vt:lpstr>
      <vt:lpstr>CharDarlingtonAge_group20_to_29_years_oldAge_group20_to_29_years_old</vt:lpstr>
      <vt:lpstr>CharDarlingtonAge_group30_to_39_years_oldAge_group30_to_39_years_old</vt:lpstr>
      <vt:lpstr>CharDarlingtonAge_group40_to_49_years_oldAge_group40_to_49_years_old</vt:lpstr>
      <vt:lpstr>CharDarlingtonAge_group50_years_old_and_overAge_group50_years_old_and_over</vt:lpstr>
      <vt:lpstr>CharDarlingtonEthnicityAny_other_ethnic_groupEthnicityAny_other_ethnic_group</vt:lpstr>
      <vt:lpstr>CharDarlingtonEthnicityAsian_or_Asian_BritishEthnicityAsian_or_Asian_British</vt:lpstr>
      <vt:lpstr>CharDarlingtonEthnicityBlack_or_Black_BritishEthnicityBlack_or_Black_British</vt:lpstr>
      <vt:lpstr>CharDarlingtonEthnicityMixedEthnicityMixed</vt:lpstr>
      <vt:lpstr>CharDarlingtonEthnicityRefused_or_not_availableEthnicityRefused_or_not_available</vt:lpstr>
      <vt:lpstr>CharDarlingtonEthnicityWhiteEthnicityWhite</vt:lpstr>
      <vt:lpstr>CharDarlingtonFemaleGenderFemale</vt:lpstr>
      <vt:lpstr>CharDarlingtonGenderFemaleGenderFemale</vt:lpstr>
      <vt:lpstr>CharDarlingtonGenderMaleGenderMale</vt:lpstr>
      <vt:lpstr>CharDarlingtonMaleGenderMale</vt:lpstr>
      <vt:lpstr>CharDarlingtonRoleCase_holderRoleCase_holder</vt:lpstr>
      <vt:lpstr>CharDarlingtonRoleFirst_line_managerRoleFirst_line_manager</vt:lpstr>
      <vt:lpstr>CharDarlingtonRoleMiddle_managerRoleMiddle_manager</vt:lpstr>
      <vt:lpstr>CharDarlingtonRoleQualified_without_casesRoleQualified_without_cases</vt:lpstr>
      <vt:lpstr>CharDarlingtonRoleSenior_managerRoleSenior_manager</vt:lpstr>
      <vt:lpstr>CharDarlingtonRoleSenior_practitionerRoleSenior_practitioner</vt:lpstr>
      <vt:lpstr>CharDarlingtonTime_in_service10_years_or_more_but_less_than_20_yearsTime_in_service10_years_or_more_but_less_than_20_years</vt:lpstr>
      <vt:lpstr>CharDarlingtonTime_in_service2_years_or_more_but_less_than_5_yearsTime_in_service2_years_or_more_but_less_than_5_years</vt:lpstr>
      <vt:lpstr>CharDarlingtonTime_in_service20_years_or_more_but_less_than_30_yearsTime_in_service20_years_or_more_but_less_than_30_years</vt:lpstr>
      <vt:lpstr>CharDarlingtonTime_in_service30_years_or_moreTime_in_service30_years_or_more</vt:lpstr>
      <vt:lpstr>CharDarlingtonTime_in_service5_years_or_more_but_less_than_10_yearsTime_in_service5_years_or_more_but_less_than_10_years</vt:lpstr>
      <vt:lpstr>CharDarlingtonTime_in_serviceLess_than_2_yearsTime_in_serviceLess_than_2_years</vt:lpstr>
      <vt:lpstr>CharDarlingtonTotal</vt:lpstr>
      <vt:lpstr>CharDarlingtonTotal_Total</vt:lpstr>
      <vt:lpstr>CharDerby</vt:lpstr>
      <vt:lpstr>CharDerbyAge_group20_to_29_years_oldAge_group20_to_29_years_old</vt:lpstr>
      <vt:lpstr>CharDerbyAge_group30_to_39_years_oldAge_group30_to_39_years_old</vt:lpstr>
      <vt:lpstr>CharDerbyAge_group40_to_49_years_oldAge_group40_to_49_years_old</vt:lpstr>
      <vt:lpstr>CharDerbyAge_group50_years_old_and_overAge_group50_years_old_and_over</vt:lpstr>
      <vt:lpstr>CharDerbyEthnicityAny_other_ethnic_groupEthnicityAny_other_ethnic_group</vt:lpstr>
      <vt:lpstr>CharDerbyEthnicityAsian_or_Asian_BritishEthnicityAsian_or_Asian_British</vt:lpstr>
      <vt:lpstr>CharDerbyEthnicityBlack_or_Black_BritishEthnicityBlack_or_Black_British</vt:lpstr>
      <vt:lpstr>CharDerbyEthnicityMixedEthnicityMixed</vt:lpstr>
      <vt:lpstr>CharDerbyEthnicityRefused_or_not_availableEthnicityRefused_or_not_available</vt:lpstr>
      <vt:lpstr>CharDerbyEthnicityWhiteEthnicityWhite</vt:lpstr>
      <vt:lpstr>CharDerbyFemaleGenderFemale</vt:lpstr>
      <vt:lpstr>CharDerbyGenderFemaleGenderFemale</vt:lpstr>
      <vt:lpstr>CharDerbyGenderMaleGenderMale</vt:lpstr>
      <vt:lpstr>CharDerbyMaleGenderMale</vt:lpstr>
      <vt:lpstr>CharDerbyRoleCase_holderRoleCase_holder</vt:lpstr>
      <vt:lpstr>CharDerbyRoleFirst_line_managerRoleFirst_line_manager</vt:lpstr>
      <vt:lpstr>CharDerbyRoleMiddle_managerRoleMiddle_manager</vt:lpstr>
      <vt:lpstr>CharDerbyRoleQualified_without_casesRoleQualified_without_cases</vt:lpstr>
      <vt:lpstr>CharDerbyRoleSenior_managerRoleSenior_manager</vt:lpstr>
      <vt:lpstr>CharDerbyRoleSenior_practitionerRoleSenior_practitioner</vt:lpstr>
      <vt:lpstr>CharDerbyshire</vt:lpstr>
      <vt:lpstr>CharDerbyshireAge_group20_to_29_years_oldAge_group20_to_29_years_old</vt:lpstr>
      <vt:lpstr>CharDerbyshireAge_group30_to_39_years_oldAge_group30_to_39_years_old</vt:lpstr>
      <vt:lpstr>CharDerbyshireAge_group40_to_49_years_oldAge_group40_to_49_years_old</vt:lpstr>
      <vt:lpstr>CharDerbyshireAge_group50_years_old_and_overAge_group50_years_old_and_over</vt:lpstr>
      <vt:lpstr>CharDerbyshireEthnicityAny_other_ethnic_groupEthnicityAny_other_ethnic_group</vt:lpstr>
      <vt:lpstr>CharDerbyshireEthnicityAsian_or_Asian_BritishEthnicityAsian_or_Asian_British</vt:lpstr>
      <vt:lpstr>CharDerbyshireEthnicityBlack_or_Black_BritishEthnicityBlack_or_Black_British</vt:lpstr>
      <vt:lpstr>CharDerbyshireEthnicityMixedEthnicityMixed</vt:lpstr>
      <vt:lpstr>CharDerbyshireEthnicityRefused_or_not_availableEthnicityRefused_or_not_available</vt:lpstr>
      <vt:lpstr>CharDerbyshireEthnicityWhiteEthnicityWhite</vt:lpstr>
      <vt:lpstr>CharDerbyshireFemaleGenderFemale</vt:lpstr>
      <vt:lpstr>CharDerbyshireGenderFemaleGenderFemale</vt:lpstr>
      <vt:lpstr>CharDerbyshireGenderMaleGenderMale</vt:lpstr>
      <vt:lpstr>CharDerbyshireMaleGenderMale</vt:lpstr>
      <vt:lpstr>CharDerbyshireRoleCase_holderRoleCase_holder</vt:lpstr>
      <vt:lpstr>CharDerbyshireRoleFirst_line_managerRoleFirst_line_manager</vt:lpstr>
      <vt:lpstr>CharDerbyshireRoleMiddle_managerRoleMiddle_manager</vt:lpstr>
      <vt:lpstr>CharDerbyshireRoleQualified_without_casesRoleQualified_without_cases</vt:lpstr>
      <vt:lpstr>CharDerbyshireRoleSenior_managerRoleSenior_manager</vt:lpstr>
      <vt:lpstr>CharDerbyshireRoleSenior_practitionerRoleSenior_practitioner</vt:lpstr>
      <vt:lpstr>CharDerbyshireTime_in_service10_years_or_more_but_less_than_20_yearsTime_in_service10_years_or_more_but_less_than_20_years</vt:lpstr>
      <vt:lpstr>CharDerbyshireTime_in_service2_years_or_more_but_less_than_5_yearsTime_in_service2_years_or_more_but_less_than_5_years</vt:lpstr>
      <vt:lpstr>CharDerbyshireTime_in_service20_years_or_more_but_less_than_30_yearsTime_in_service20_years_or_more_but_less_than_30_years</vt:lpstr>
      <vt:lpstr>CharDerbyshireTime_in_service30_years_or_moreTime_in_service30_years_or_more</vt:lpstr>
      <vt:lpstr>CharDerbyshireTime_in_service5_years_or_more_but_less_than_10_yearsTime_in_service5_years_or_more_but_less_than_10_years</vt:lpstr>
      <vt:lpstr>CharDerbyshireTime_in_serviceLess_than_2_yearsTime_in_serviceLess_than_2_years</vt:lpstr>
      <vt:lpstr>CharDerbyshireTotal</vt:lpstr>
      <vt:lpstr>CharDerbyshireTotal_Total</vt:lpstr>
      <vt:lpstr>CharDerbyTime_in_service10_years_or_more_but_less_than_20_yearsTime_in_service10_years_or_more_but_less_than_20_years</vt:lpstr>
      <vt:lpstr>CharDerbyTime_in_service2_years_or_more_but_less_than_5_yearsTime_in_service2_years_or_more_but_less_than_5_years</vt:lpstr>
      <vt:lpstr>CharDerbyTime_in_service20_years_or_more_but_less_than_30_yearsTime_in_service20_years_or_more_but_less_than_30_years</vt:lpstr>
      <vt:lpstr>CharDerbyTime_in_service30_years_or_moreTime_in_service30_years_or_more</vt:lpstr>
      <vt:lpstr>CharDerbyTime_in_service5_years_or_more_but_less_than_10_yearsTime_in_service5_years_or_more_but_less_than_10_years</vt:lpstr>
      <vt:lpstr>CharDerbyTime_in_serviceLess_than_2_yearsTime_in_serviceLess_than_2_years</vt:lpstr>
      <vt:lpstr>CharDerbyTotal</vt:lpstr>
      <vt:lpstr>CharDerbyTotal_Total</vt:lpstr>
      <vt:lpstr>CharDevon</vt:lpstr>
      <vt:lpstr>CharDevonAge_group20_to_29_years_oldAge_group20_to_29_years_old</vt:lpstr>
      <vt:lpstr>CharDevonAge_group30_to_39_years_oldAge_group30_to_39_years_old</vt:lpstr>
      <vt:lpstr>CharDevonAge_group40_to_49_years_oldAge_group40_to_49_years_old</vt:lpstr>
      <vt:lpstr>CharDevonAge_group50_years_old_and_overAge_group50_years_old_and_over</vt:lpstr>
      <vt:lpstr>CharDevonEthnicityAny_other_ethnic_groupEthnicityAny_other_ethnic_group</vt:lpstr>
      <vt:lpstr>CharDevonEthnicityAsian_or_Asian_BritishEthnicityAsian_or_Asian_British</vt:lpstr>
      <vt:lpstr>CharDevonEthnicityBlack_or_Black_BritishEthnicityBlack_or_Black_British</vt:lpstr>
      <vt:lpstr>CharDevonEthnicityMixedEthnicityMixed</vt:lpstr>
      <vt:lpstr>CharDevonEthnicityRefused_or_not_availableEthnicityRefused_or_not_available</vt:lpstr>
      <vt:lpstr>CharDevonEthnicityWhiteEthnicityWhite</vt:lpstr>
      <vt:lpstr>CharDevonFemaleGenderFemale</vt:lpstr>
      <vt:lpstr>CharDevonGenderFemaleGenderFemale</vt:lpstr>
      <vt:lpstr>CharDevonGenderMaleGenderMale</vt:lpstr>
      <vt:lpstr>CharDevonMaleGenderMale</vt:lpstr>
      <vt:lpstr>CharDevonRoleCase_holderRoleCase_holder</vt:lpstr>
      <vt:lpstr>CharDevonRoleFirst_line_managerRoleFirst_line_manager</vt:lpstr>
      <vt:lpstr>CharDevonRoleMiddle_managerRoleMiddle_manager</vt:lpstr>
      <vt:lpstr>CharDevonRoleQualified_without_casesRoleQualified_without_cases</vt:lpstr>
      <vt:lpstr>CharDevonRoleSenior_managerRoleSenior_manager</vt:lpstr>
      <vt:lpstr>CharDevonRoleSenior_practitionerRoleSenior_practitioner</vt:lpstr>
      <vt:lpstr>CharDevonTime_in_service10_years_or_more_but_less_than_20_yearsTime_in_service10_years_or_more_but_less_than_20_years</vt:lpstr>
      <vt:lpstr>CharDevonTime_in_service2_years_or_more_but_less_than_5_yearsTime_in_service2_years_or_more_but_less_than_5_years</vt:lpstr>
      <vt:lpstr>CharDevonTime_in_service20_years_or_more_but_less_than_30_yearsTime_in_service20_years_or_more_but_less_than_30_years</vt:lpstr>
      <vt:lpstr>CharDevonTime_in_service30_years_or_moreTime_in_service30_years_or_more</vt:lpstr>
      <vt:lpstr>CharDevonTime_in_service5_years_or_more_but_less_than_10_yearsTime_in_service5_years_or_more_but_less_than_10_years</vt:lpstr>
      <vt:lpstr>CharDevonTime_in_serviceLess_than_2_yearsTime_in_serviceLess_than_2_years</vt:lpstr>
      <vt:lpstr>CharDevonTotal</vt:lpstr>
      <vt:lpstr>CharDevonTotal_Total</vt:lpstr>
      <vt:lpstr>CharDoncaster</vt:lpstr>
      <vt:lpstr>CharDoncasterAge_group20_to_29_years_oldAge_group20_to_29_years_old</vt:lpstr>
      <vt:lpstr>CharDoncasterAge_group30_to_39_years_oldAge_group30_to_39_years_old</vt:lpstr>
      <vt:lpstr>CharDoncasterAge_group40_to_49_years_oldAge_group40_to_49_years_old</vt:lpstr>
      <vt:lpstr>CharDoncasterAge_group50_years_old_and_overAge_group50_years_old_and_over</vt:lpstr>
      <vt:lpstr>CharDoncasterEthnicityAny_other_ethnic_groupEthnicityAny_other_ethnic_group</vt:lpstr>
      <vt:lpstr>CharDoncasterEthnicityAsian_or_Asian_BritishEthnicityAsian_or_Asian_British</vt:lpstr>
      <vt:lpstr>CharDoncasterEthnicityBlack_or_Black_BritishEthnicityBlack_or_Black_British</vt:lpstr>
      <vt:lpstr>CharDoncasterEthnicityMixedEthnicityMixed</vt:lpstr>
      <vt:lpstr>CharDoncasterEthnicityRefused_or_not_availableEthnicityRefused_or_not_available</vt:lpstr>
      <vt:lpstr>CharDoncasterEthnicityWhiteEthnicityWhite</vt:lpstr>
      <vt:lpstr>CharDoncasterFemaleGenderFemale</vt:lpstr>
      <vt:lpstr>CharDoncasterGenderFemaleGenderFemale</vt:lpstr>
      <vt:lpstr>CharDoncasterGenderMaleGenderMale</vt:lpstr>
      <vt:lpstr>CharDoncasterMaleGenderMale</vt:lpstr>
      <vt:lpstr>CharDoncasterRoleCase_holderRoleCase_holder</vt:lpstr>
      <vt:lpstr>CharDoncasterRoleFirst_line_managerRoleFirst_line_manager</vt:lpstr>
      <vt:lpstr>CharDoncasterRoleMiddle_managerRoleMiddle_manager</vt:lpstr>
      <vt:lpstr>CharDoncasterRoleQualified_without_casesRoleQualified_without_cases</vt:lpstr>
      <vt:lpstr>CharDoncasterRoleSenior_managerRoleSenior_manager</vt:lpstr>
      <vt:lpstr>CharDoncasterRoleSenior_practitionerRoleSenior_practitioner</vt:lpstr>
      <vt:lpstr>CharDoncasterTime_in_service10_years_or_more_but_less_than_20_yearsTime_in_service10_years_or_more_but_less_than_20_years</vt:lpstr>
      <vt:lpstr>CharDoncasterTime_in_service2_years_or_more_but_less_than_5_yearsTime_in_service2_years_or_more_but_less_than_5_years</vt:lpstr>
      <vt:lpstr>CharDoncasterTime_in_service20_years_or_more_but_less_than_30_yearsTime_in_service20_years_or_more_but_less_than_30_years</vt:lpstr>
      <vt:lpstr>CharDoncasterTime_in_service30_years_or_moreTime_in_service30_years_or_more</vt:lpstr>
      <vt:lpstr>CharDoncasterTime_in_service5_years_or_more_but_less_than_10_yearsTime_in_service5_years_or_more_but_less_than_10_years</vt:lpstr>
      <vt:lpstr>CharDoncasterTime_in_serviceLess_than_2_yearsTime_in_serviceLess_than_2_years</vt:lpstr>
      <vt:lpstr>CharDoncasterTotal</vt:lpstr>
      <vt:lpstr>CharDoncasterTotal_Total</vt:lpstr>
      <vt:lpstr>CharDorset</vt:lpstr>
      <vt:lpstr>CharDorsetAge_group20_to_29_years_oldAge_group20_to_29_years_old</vt:lpstr>
      <vt:lpstr>CharDorsetAge_group30_to_39_years_oldAge_group30_to_39_years_old</vt:lpstr>
      <vt:lpstr>CharDorsetAge_group40_to_49_years_oldAge_group40_to_49_years_old</vt:lpstr>
      <vt:lpstr>CharDorsetAge_group50_years_old_and_overAge_group50_years_old_and_over</vt:lpstr>
      <vt:lpstr>CharDorsetEthnicityAny_other_ethnic_groupEthnicityAny_other_ethnic_group</vt:lpstr>
      <vt:lpstr>CharDorsetEthnicityAsian_or_Asian_BritishEthnicityAsian_or_Asian_British</vt:lpstr>
      <vt:lpstr>CharDorsetEthnicityBlack_or_Black_BritishEthnicityBlack_or_Black_British</vt:lpstr>
      <vt:lpstr>CharDorsetEthnicityMixedEthnicityMixed</vt:lpstr>
      <vt:lpstr>CharDorsetEthnicityRefused_or_not_availableEthnicityRefused_or_not_available</vt:lpstr>
      <vt:lpstr>CharDorsetEthnicityWhiteEthnicityWhite</vt:lpstr>
      <vt:lpstr>CharDorsetFemaleGenderFemale</vt:lpstr>
      <vt:lpstr>CharDorsetGenderFemaleGenderFemale</vt:lpstr>
      <vt:lpstr>CharDorsetGenderMaleGenderMale</vt:lpstr>
      <vt:lpstr>CharDorsetMaleGenderMale</vt:lpstr>
      <vt:lpstr>CharDorsetRoleCase_holderRoleCase_holder</vt:lpstr>
      <vt:lpstr>CharDorsetRoleFirst_line_managerRoleFirst_line_manager</vt:lpstr>
      <vt:lpstr>CharDorsetRoleMiddle_managerRoleMiddle_manager</vt:lpstr>
      <vt:lpstr>CharDorsetRoleQualified_without_casesRoleQualified_without_cases</vt:lpstr>
      <vt:lpstr>CharDorsetRoleSenior_managerRoleSenior_manager</vt:lpstr>
      <vt:lpstr>CharDorsetRoleSenior_practitionerRoleSenior_practitioner</vt:lpstr>
      <vt:lpstr>CharDorsetTime_in_service10_years_or_more_but_less_than_20_yearsTime_in_service10_years_or_more_but_less_than_20_years</vt:lpstr>
      <vt:lpstr>CharDorsetTime_in_service2_years_or_more_but_less_than_5_yearsTime_in_service2_years_or_more_but_less_than_5_years</vt:lpstr>
      <vt:lpstr>CharDorsetTime_in_service20_years_or_more_but_less_than_30_yearsTime_in_service20_years_or_more_but_less_than_30_years</vt:lpstr>
      <vt:lpstr>CharDorsetTime_in_service30_years_or_moreTime_in_service30_years_or_more</vt:lpstr>
      <vt:lpstr>CharDorsetTime_in_service5_years_or_more_but_less_than_10_yearsTime_in_service5_years_or_more_but_less_than_10_years</vt:lpstr>
      <vt:lpstr>CharDorsetTime_in_serviceLess_than_2_yearsTime_in_serviceLess_than_2_years</vt:lpstr>
      <vt:lpstr>CharDorsetTotal</vt:lpstr>
      <vt:lpstr>CharDorsetTotal_Total</vt:lpstr>
      <vt:lpstr>CharDudley</vt:lpstr>
      <vt:lpstr>CharDudleyAge_group20_to_29_years_oldAge_group20_to_29_years_old</vt:lpstr>
      <vt:lpstr>CharDudleyAge_group30_to_39_years_oldAge_group30_to_39_years_old</vt:lpstr>
      <vt:lpstr>CharDudleyAge_group40_to_49_years_oldAge_group40_to_49_years_old</vt:lpstr>
      <vt:lpstr>CharDudleyAge_group50_years_old_and_overAge_group50_years_old_and_over</vt:lpstr>
      <vt:lpstr>CharDudleyEthnicityAny_other_ethnic_groupEthnicityAny_other_ethnic_group</vt:lpstr>
      <vt:lpstr>CharDudleyEthnicityAsian_or_Asian_BritishEthnicityAsian_or_Asian_British</vt:lpstr>
      <vt:lpstr>CharDudleyEthnicityBlack_or_Black_BritishEthnicityBlack_or_Black_British</vt:lpstr>
      <vt:lpstr>CharDudleyEthnicityMixedEthnicityMixed</vt:lpstr>
      <vt:lpstr>CharDudleyEthnicityRefused_or_not_availableEthnicityRefused_or_not_available</vt:lpstr>
      <vt:lpstr>CharDudleyEthnicityWhiteEthnicityWhite</vt:lpstr>
      <vt:lpstr>CharDudleyFemaleGenderFemale</vt:lpstr>
      <vt:lpstr>CharDudleyGenderFemaleGenderFemale</vt:lpstr>
      <vt:lpstr>CharDudleyGenderMaleGenderMale</vt:lpstr>
      <vt:lpstr>CharDudleyMaleGenderMale</vt:lpstr>
      <vt:lpstr>CharDudleyRoleCase_holderRoleCase_holder</vt:lpstr>
      <vt:lpstr>CharDudleyRoleFirst_line_managerRoleFirst_line_manager</vt:lpstr>
      <vt:lpstr>CharDudleyRoleMiddle_managerRoleMiddle_manager</vt:lpstr>
      <vt:lpstr>CharDudleyRoleQualified_without_casesRoleQualified_without_cases</vt:lpstr>
      <vt:lpstr>CharDudleyRoleSenior_managerRoleSenior_manager</vt:lpstr>
      <vt:lpstr>CharDudleyRoleSenior_practitionerRoleSenior_practitioner</vt:lpstr>
      <vt:lpstr>CharDudleyTime_in_service10_years_or_more_but_less_than_20_yearsTime_in_service10_years_or_more_but_less_than_20_years</vt:lpstr>
      <vt:lpstr>CharDudleyTime_in_service2_years_or_more_but_less_than_5_yearsTime_in_service2_years_or_more_but_less_than_5_years</vt:lpstr>
      <vt:lpstr>CharDudleyTime_in_service20_years_or_more_but_less_than_30_yearsTime_in_service20_years_or_more_but_less_than_30_years</vt:lpstr>
      <vt:lpstr>CharDudleyTime_in_service30_years_or_moreTime_in_service30_years_or_more</vt:lpstr>
      <vt:lpstr>CharDudleyTime_in_service5_years_or_more_but_less_than_10_yearsTime_in_service5_years_or_more_but_less_than_10_years</vt:lpstr>
      <vt:lpstr>CharDudleyTime_in_serviceLess_than_2_yearsTime_in_serviceLess_than_2_years</vt:lpstr>
      <vt:lpstr>CharDudleyTotal</vt:lpstr>
      <vt:lpstr>CharDudleyTotal_Total</vt:lpstr>
      <vt:lpstr>CharDurham</vt:lpstr>
      <vt:lpstr>CharDurhamAge_group20_to_29_years_oldAge_group20_to_29_years_old</vt:lpstr>
      <vt:lpstr>CharDurhamAge_group30_to_39_years_oldAge_group30_to_39_years_old</vt:lpstr>
      <vt:lpstr>CharDurhamAge_group40_to_49_years_oldAge_group40_to_49_years_old</vt:lpstr>
      <vt:lpstr>CharDurhamAge_group50_years_old_and_overAge_group50_years_old_and_over</vt:lpstr>
      <vt:lpstr>CharDurhamEthnicityAny_other_ethnic_groupEthnicityAny_other_ethnic_group</vt:lpstr>
      <vt:lpstr>CharDurhamEthnicityAsian_or_Asian_BritishEthnicityAsian_or_Asian_British</vt:lpstr>
      <vt:lpstr>CharDurhamEthnicityBlack_or_Black_BritishEthnicityBlack_or_Black_British</vt:lpstr>
      <vt:lpstr>CharDurhamEthnicityMixedEthnicityMixed</vt:lpstr>
      <vt:lpstr>CharDurhamEthnicityRefused_or_not_availableEthnicityRefused_or_not_available</vt:lpstr>
      <vt:lpstr>CharDurhamEthnicityWhiteEthnicityWhite</vt:lpstr>
      <vt:lpstr>CharDurhamFemaleGenderFemale</vt:lpstr>
      <vt:lpstr>CharDurhamGenderFemaleGenderFemale</vt:lpstr>
      <vt:lpstr>CharDurhamGenderMaleGenderMale</vt:lpstr>
      <vt:lpstr>CharDurhamMaleGenderMale</vt:lpstr>
      <vt:lpstr>CharDurhamRoleCase_holderRoleCase_holder</vt:lpstr>
      <vt:lpstr>CharDurhamRoleFirst_line_managerRoleFirst_line_manager</vt:lpstr>
      <vt:lpstr>CharDurhamRoleMiddle_managerRoleMiddle_manager</vt:lpstr>
      <vt:lpstr>CharDurhamRoleQualified_without_casesRoleQualified_without_cases</vt:lpstr>
      <vt:lpstr>CharDurhamRoleSenior_managerRoleSenior_manager</vt:lpstr>
      <vt:lpstr>CharDurhamRoleSenior_practitionerRoleSenior_practitioner</vt:lpstr>
      <vt:lpstr>CharDurhamTime_in_service10_years_or_more_but_less_than_20_yearsTime_in_service10_years_or_more_but_less_than_20_years</vt:lpstr>
      <vt:lpstr>CharDurhamTime_in_service2_years_or_more_but_less_than_5_yearsTime_in_service2_years_or_more_but_less_than_5_years</vt:lpstr>
      <vt:lpstr>CharDurhamTime_in_service20_years_or_more_but_less_than_30_yearsTime_in_service20_years_or_more_but_less_than_30_years</vt:lpstr>
      <vt:lpstr>CharDurhamTime_in_service30_years_or_moreTime_in_service30_years_or_more</vt:lpstr>
      <vt:lpstr>CharDurhamTime_in_service5_years_or_more_but_less_than_10_yearsTime_in_service5_years_or_more_but_less_than_10_years</vt:lpstr>
      <vt:lpstr>CharDurhamTime_in_serviceLess_than_2_yearsTime_in_serviceLess_than_2_years</vt:lpstr>
      <vt:lpstr>CharDurhamTotal</vt:lpstr>
      <vt:lpstr>CharDurhamTotal_Total</vt:lpstr>
      <vt:lpstr>CharEaling</vt:lpstr>
      <vt:lpstr>CharEalingAge_group20_to_29_years_oldAge_group20_to_29_years_old</vt:lpstr>
      <vt:lpstr>CharEalingAge_group30_to_39_years_oldAge_group30_to_39_years_old</vt:lpstr>
      <vt:lpstr>CharEalingAge_group40_to_49_years_oldAge_group40_to_49_years_old</vt:lpstr>
      <vt:lpstr>CharEalingAge_group50_years_old_and_overAge_group50_years_old_and_over</vt:lpstr>
      <vt:lpstr>CharEalingEthnicityAny_other_ethnic_groupEthnicityAny_other_ethnic_group</vt:lpstr>
      <vt:lpstr>CharEalingEthnicityAsian_or_Asian_BritishEthnicityAsian_or_Asian_British</vt:lpstr>
      <vt:lpstr>CharEalingEthnicityBlack_or_Black_BritishEthnicityBlack_or_Black_British</vt:lpstr>
      <vt:lpstr>CharEalingEthnicityMixedEthnicityMixed</vt:lpstr>
      <vt:lpstr>CharEalingEthnicityRefused_or_not_availableEthnicityRefused_or_not_available</vt:lpstr>
      <vt:lpstr>CharEalingEthnicityWhiteEthnicityWhite</vt:lpstr>
      <vt:lpstr>CharEalingFemaleGenderFemale</vt:lpstr>
      <vt:lpstr>CharEalingGenderFemaleGenderFemale</vt:lpstr>
      <vt:lpstr>CharEalingGenderMaleGenderMale</vt:lpstr>
      <vt:lpstr>CharEalingMaleGenderMale</vt:lpstr>
      <vt:lpstr>CharEalingRoleCase_holderRoleCase_holder</vt:lpstr>
      <vt:lpstr>CharEalingRoleFirst_line_managerRoleFirst_line_manager</vt:lpstr>
      <vt:lpstr>CharEalingRoleMiddle_managerRoleMiddle_manager</vt:lpstr>
      <vt:lpstr>CharEalingRoleQualified_without_casesRoleQualified_without_cases</vt:lpstr>
      <vt:lpstr>CharEalingRoleSenior_managerRoleSenior_manager</vt:lpstr>
      <vt:lpstr>CharEalingRoleSenior_practitionerRoleSenior_practitioner</vt:lpstr>
      <vt:lpstr>CharEalingTime_in_service10_years_or_more_but_less_than_20_yearsTime_in_service10_years_or_more_but_less_than_20_years</vt:lpstr>
      <vt:lpstr>CharEalingTime_in_service2_years_or_more_but_less_than_5_yearsTime_in_service2_years_or_more_but_less_than_5_years</vt:lpstr>
      <vt:lpstr>CharEalingTime_in_service20_years_or_more_but_less_than_30_yearsTime_in_service20_years_or_more_but_less_than_30_years</vt:lpstr>
      <vt:lpstr>CharEalingTime_in_service30_years_or_moreTime_in_service30_years_or_more</vt:lpstr>
      <vt:lpstr>CharEalingTime_in_service5_years_or_more_but_less_than_10_yearsTime_in_service5_years_or_more_but_less_than_10_years</vt:lpstr>
      <vt:lpstr>CharEalingTime_in_serviceLess_than_2_yearsTime_in_serviceLess_than_2_years</vt:lpstr>
      <vt:lpstr>CharEalingTotal</vt:lpstr>
      <vt:lpstr>CharEalingTotal_Total</vt:lpstr>
      <vt:lpstr>CharEast_Midlands</vt:lpstr>
      <vt:lpstr>CharEast_MidlandsAge_group20_to_29_years_oldAge_group20_to_29_years_old</vt:lpstr>
      <vt:lpstr>CharEast_MidlandsAge_group30_to_39_years_oldAge_group30_to_39_years_old</vt:lpstr>
      <vt:lpstr>CharEast_MidlandsAge_group40_to_49_years_oldAge_group40_to_49_years_old</vt:lpstr>
      <vt:lpstr>CharEast_MidlandsAge_group50_years_old_and_overAge_group50_years_old_and_over</vt:lpstr>
      <vt:lpstr>CharEast_MidlandsEthnicityAny_other_ethnic_groupEthnicityAny_other_ethnic_group</vt:lpstr>
      <vt:lpstr>CharEast_MidlandsEthnicityAsian_or_Asian_BritishEthnicityAsian_or_Asian_British</vt:lpstr>
      <vt:lpstr>CharEast_MidlandsEthnicityBlack_or_Black_BritishEthnicityBlack_or_Black_British</vt:lpstr>
      <vt:lpstr>CharEast_MidlandsEthnicityMixedEthnicityMixed</vt:lpstr>
      <vt:lpstr>CharEast_MidlandsEthnicityRefused_or_not_availableEthnicityRefused_or_not_available</vt:lpstr>
      <vt:lpstr>CharEast_MidlandsEthnicityWhiteEthnicityWhite</vt:lpstr>
      <vt:lpstr>CharEast_MidlandsFemaleGenderFemale</vt:lpstr>
      <vt:lpstr>CharEast_MidlandsGenderFemaleGenderFemale</vt:lpstr>
      <vt:lpstr>CharEast_MidlandsGenderMaleGenderMale</vt:lpstr>
      <vt:lpstr>CharEast_MidlandsMaleGenderMale</vt:lpstr>
      <vt:lpstr>CharEast_MidlandsRoleCase_holderRoleCase_holder</vt:lpstr>
      <vt:lpstr>CharEast_MidlandsRoleFirst_line_managerRoleFirst_line_manager</vt:lpstr>
      <vt:lpstr>CharEast_MidlandsRoleMiddle_managerRoleMiddle_manager</vt:lpstr>
      <vt:lpstr>CharEast_MidlandsRoleQualified_without_casesRoleQualified_without_cases</vt:lpstr>
      <vt:lpstr>CharEast_MidlandsRoleSenior_managerRoleSenior_manager</vt:lpstr>
      <vt:lpstr>CharEast_MidlandsRoleSenior_practitionerRoleSenior_practitioner</vt:lpstr>
      <vt:lpstr>CharEast_MidlandsTime_in_service10_years_or_more_but_less_than_20_yearsTime_in_service10_years_or_more_but_less_than_20_years</vt:lpstr>
      <vt:lpstr>CharEast_MidlandsTime_in_service2_years_or_more_but_less_than_5_yearsTime_in_service2_years_or_more_but_less_than_5_years</vt:lpstr>
      <vt:lpstr>CharEast_MidlandsTime_in_service20_years_or_more_but_less_than_30_yearsTime_in_service20_years_or_more_but_less_than_30_years</vt:lpstr>
      <vt:lpstr>CharEast_MidlandsTime_in_service30_years_or_moreTime_in_service30_years_or_more</vt:lpstr>
      <vt:lpstr>CharEast_MidlandsTime_in_service5_years_or_more_but_less_than_10_yearsTime_in_service5_years_or_more_but_less_than_10_years</vt:lpstr>
      <vt:lpstr>CharEast_MidlandsTime_in_serviceLess_than_2_yearsTime_in_serviceLess_than_2_years</vt:lpstr>
      <vt:lpstr>CharEast_MidlandsTotal</vt:lpstr>
      <vt:lpstr>CharEast_MidlandsTotal_Total</vt:lpstr>
      <vt:lpstr>CharEast_of_England</vt:lpstr>
      <vt:lpstr>CharEast_of_EnglandAge_group20_to_29_years_oldAge_group20_to_29_years_old</vt:lpstr>
      <vt:lpstr>CharEast_of_EnglandAge_group30_to_39_years_oldAge_group30_to_39_years_old</vt:lpstr>
      <vt:lpstr>CharEast_of_EnglandAge_group40_to_49_years_oldAge_group40_to_49_years_old</vt:lpstr>
      <vt:lpstr>CharEast_of_EnglandAge_group50_years_old_and_overAge_group50_years_old_and_over</vt:lpstr>
      <vt:lpstr>CharEast_of_EnglandEthnicityAny_other_ethnic_groupEthnicityAny_other_ethnic_group</vt:lpstr>
      <vt:lpstr>CharEast_of_EnglandEthnicityAsian_or_Asian_BritishEthnicityAsian_or_Asian_British</vt:lpstr>
      <vt:lpstr>CharEast_of_EnglandEthnicityBlack_or_Black_BritishEthnicityBlack_or_Black_British</vt:lpstr>
      <vt:lpstr>CharEast_of_EnglandEthnicityMixedEthnicityMixed</vt:lpstr>
      <vt:lpstr>CharEast_of_EnglandEthnicityRefused_or_not_availableEthnicityRefused_or_not_available</vt:lpstr>
      <vt:lpstr>CharEast_of_EnglandEthnicityWhiteEthnicityWhite</vt:lpstr>
      <vt:lpstr>CharEast_of_EnglandFemaleGenderFemale</vt:lpstr>
      <vt:lpstr>CharEast_of_EnglandGenderFemaleGenderFemale</vt:lpstr>
      <vt:lpstr>CharEast_of_EnglandGenderMaleGenderMale</vt:lpstr>
      <vt:lpstr>CharEast_of_EnglandMaleGenderMale</vt:lpstr>
      <vt:lpstr>CharEast_of_EnglandRoleCase_holderRoleCase_holder</vt:lpstr>
      <vt:lpstr>CharEast_of_EnglandRoleFirst_line_managerRoleFirst_line_manager</vt:lpstr>
      <vt:lpstr>CharEast_of_EnglandRoleMiddle_managerRoleMiddle_manager</vt:lpstr>
      <vt:lpstr>CharEast_of_EnglandRoleQualified_without_casesRoleQualified_without_cases</vt:lpstr>
      <vt:lpstr>CharEast_of_EnglandRoleSenior_managerRoleSenior_manager</vt:lpstr>
      <vt:lpstr>CharEast_of_EnglandRoleSenior_practitionerRoleSenior_practitioner</vt:lpstr>
      <vt:lpstr>CharEast_of_EnglandTime_in_service10_years_or_more_but_less_than_20_yearsTime_in_service10_years_or_more_but_less_than_20_years</vt:lpstr>
      <vt:lpstr>CharEast_of_EnglandTime_in_service2_years_or_more_but_less_than_5_yearsTime_in_service2_years_or_more_but_less_than_5_years</vt:lpstr>
      <vt:lpstr>CharEast_of_EnglandTime_in_service20_years_or_more_but_less_than_30_yearsTime_in_service20_years_or_more_but_less_than_30_years</vt:lpstr>
      <vt:lpstr>CharEast_of_EnglandTime_in_service30_years_or_moreTime_in_service30_years_or_more</vt:lpstr>
      <vt:lpstr>CharEast_of_EnglandTime_in_service5_years_or_more_but_less_than_10_yearsTime_in_service5_years_or_more_but_less_than_10_years</vt:lpstr>
      <vt:lpstr>CharEast_of_EnglandTime_in_serviceLess_than_2_yearsTime_in_serviceLess_than_2_years</vt:lpstr>
      <vt:lpstr>CharEast_of_EnglandTotal</vt:lpstr>
      <vt:lpstr>CharEast_of_EnglandTotal_Total</vt:lpstr>
      <vt:lpstr>CharEast_Riding_of_Yorkshire</vt:lpstr>
      <vt:lpstr>CharEast_Riding_of_YorkshireAge_group20_to_29_years_oldAge_group20_to_29_years_old</vt:lpstr>
      <vt:lpstr>CharEast_Riding_of_YorkshireAge_group30_to_39_years_oldAge_group30_to_39_years_old</vt:lpstr>
      <vt:lpstr>CharEast_Riding_of_YorkshireAge_group40_to_49_years_oldAge_group40_to_49_years_old</vt:lpstr>
      <vt:lpstr>CharEast_Riding_of_YorkshireAge_group50_years_old_and_overAge_group50_years_old_and_over</vt:lpstr>
      <vt:lpstr>CharEast_Riding_of_YorkshireEthnicityAny_other_ethnic_groupEthnicityAny_other_ethnic_group</vt:lpstr>
      <vt:lpstr>CharEast_Riding_of_YorkshireEthnicityAsian_or_Asian_BritishEthnicityAsian_or_Asian_British</vt:lpstr>
      <vt:lpstr>CharEast_Riding_of_YorkshireEthnicityBlack_or_Black_BritishEthnicityBlack_or_Black_British</vt:lpstr>
      <vt:lpstr>CharEast_Riding_of_YorkshireEthnicityMixedEthnicityMixed</vt:lpstr>
      <vt:lpstr>CharEast_Riding_of_YorkshireEthnicityRefused_or_not_availableEthnicityRefused_or_not_available</vt:lpstr>
      <vt:lpstr>CharEast_Riding_of_YorkshireEthnicityWhiteEthnicityWhite</vt:lpstr>
      <vt:lpstr>CharEast_Riding_of_YorkshireFemaleGenderFemale</vt:lpstr>
      <vt:lpstr>CharEast_Riding_of_YorkshireGenderFemaleGenderFemale</vt:lpstr>
      <vt:lpstr>CharEast_Riding_of_YorkshireGenderMaleGenderMale</vt:lpstr>
      <vt:lpstr>CharEast_Riding_of_YorkshireMaleGenderMale</vt:lpstr>
      <vt:lpstr>CharEast_Riding_of_YorkshireRoleCase_holderRoleCase_holder</vt:lpstr>
      <vt:lpstr>CharEast_Riding_of_YorkshireRoleFirst_line_managerRoleFirst_line_manager</vt:lpstr>
      <vt:lpstr>CharEast_Riding_of_YorkshireRoleMiddle_managerRoleMiddle_manager</vt:lpstr>
      <vt:lpstr>CharEast_Riding_of_YorkshireRoleQualified_without_casesRoleQualified_without_cases</vt:lpstr>
      <vt:lpstr>CharEast_Riding_of_YorkshireRoleSenior_managerRoleSenior_manager</vt:lpstr>
      <vt:lpstr>CharEast_Riding_of_YorkshireRoleSenior_practitionerRoleSenior_practitioner</vt:lpstr>
      <vt:lpstr>CharEast_Riding_of_YorkshireTime_in_service10_years_or_more_but_less_than_20_yearsTime_in_service10_years_or_more_but_less_than_20_years</vt:lpstr>
      <vt:lpstr>CharEast_Riding_of_YorkshireTime_in_service2_years_or_more_but_less_than_5_yearsTime_in_service2_years_or_more_but_less_than_5_years</vt:lpstr>
      <vt:lpstr>CharEast_Riding_of_YorkshireTime_in_service20_years_or_more_but_less_than_30_yearsTime_in_service20_years_or_more_but_less_than_30_years</vt:lpstr>
      <vt:lpstr>CharEast_Riding_of_YorkshireTime_in_service30_years_or_moreTime_in_service30_years_or_more</vt:lpstr>
      <vt:lpstr>CharEast_Riding_of_YorkshireTime_in_service5_years_or_more_but_less_than_10_yearsTime_in_service5_years_or_more_but_less_than_10_years</vt:lpstr>
      <vt:lpstr>CharEast_Riding_of_YorkshireTime_in_serviceLess_than_2_yearsTime_in_serviceLess_than_2_years</vt:lpstr>
      <vt:lpstr>CharEast_Riding_of_YorkshireTotal</vt:lpstr>
      <vt:lpstr>CharEast_Riding_of_YorkshireTotal_Total</vt:lpstr>
      <vt:lpstr>CharEast_Sussex</vt:lpstr>
      <vt:lpstr>CharEast_SussexAge_group20_to_29_years_oldAge_group20_to_29_years_old</vt:lpstr>
      <vt:lpstr>CharEast_SussexAge_group30_to_39_years_oldAge_group30_to_39_years_old</vt:lpstr>
      <vt:lpstr>CharEast_SussexAge_group40_to_49_years_oldAge_group40_to_49_years_old</vt:lpstr>
      <vt:lpstr>CharEast_SussexAge_group50_years_old_and_overAge_group50_years_old_and_over</vt:lpstr>
      <vt:lpstr>CharEast_SussexEthnicityAny_other_ethnic_groupEthnicityAny_other_ethnic_group</vt:lpstr>
      <vt:lpstr>CharEast_SussexEthnicityAsian_or_Asian_BritishEthnicityAsian_or_Asian_British</vt:lpstr>
      <vt:lpstr>CharEast_SussexEthnicityBlack_or_Black_BritishEthnicityBlack_or_Black_British</vt:lpstr>
      <vt:lpstr>CharEast_SussexEthnicityMixedEthnicityMixed</vt:lpstr>
      <vt:lpstr>CharEast_SussexEthnicityRefused_or_not_availableEthnicityRefused_or_not_available</vt:lpstr>
      <vt:lpstr>CharEast_SussexEthnicityWhiteEthnicityWhite</vt:lpstr>
      <vt:lpstr>CharEast_SussexFemaleGenderFemale</vt:lpstr>
      <vt:lpstr>CharEast_SussexGenderFemaleGenderFemale</vt:lpstr>
      <vt:lpstr>CharEast_SussexGenderMaleGenderMale</vt:lpstr>
      <vt:lpstr>CharEast_SussexMaleGenderMale</vt:lpstr>
      <vt:lpstr>CharEast_SussexRoleCase_holderRoleCase_holder</vt:lpstr>
      <vt:lpstr>CharEast_SussexRoleFirst_line_managerRoleFirst_line_manager</vt:lpstr>
      <vt:lpstr>CharEast_SussexRoleMiddle_managerRoleMiddle_manager</vt:lpstr>
      <vt:lpstr>CharEast_SussexRoleQualified_without_casesRoleQualified_without_cases</vt:lpstr>
      <vt:lpstr>CharEast_SussexRoleSenior_managerRoleSenior_manager</vt:lpstr>
      <vt:lpstr>CharEast_SussexRoleSenior_practitionerRoleSenior_practitioner</vt:lpstr>
      <vt:lpstr>CharEast_SussexTime_in_service10_years_or_more_but_less_than_20_yearsTime_in_service10_years_or_more_but_less_than_20_years</vt:lpstr>
      <vt:lpstr>CharEast_SussexTime_in_service2_years_or_more_but_less_than_5_yearsTime_in_service2_years_or_more_but_less_than_5_years</vt:lpstr>
      <vt:lpstr>CharEast_SussexTime_in_service20_years_or_more_but_less_than_30_yearsTime_in_service20_years_or_more_but_less_than_30_years</vt:lpstr>
      <vt:lpstr>CharEast_SussexTime_in_service30_years_or_moreTime_in_service30_years_or_more</vt:lpstr>
      <vt:lpstr>CharEast_SussexTime_in_service5_years_or_more_but_less_than_10_yearsTime_in_service5_years_or_more_but_less_than_10_years</vt:lpstr>
      <vt:lpstr>CharEast_SussexTime_in_serviceLess_than_2_yearsTime_in_serviceLess_than_2_years</vt:lpstr>
      <vt:lpstr>CharEast_SussexTotal</vt:lpstr>
      <vt:lpstr>CharEast_SussexTotal_Total</vt:lpstr>
      <vt:lpstr>CharEnfield</vt:lpstr>
      <vt:lpstr>CharEnfieldAge_group20_to_29_years_oldAge_group20_to_29_years_old</vt:lpstr>
      <vt:lpstr>CharEnfieldAge_group30_to_39_years_oldAge_group30_to_39_years_old</vt:lpstr>
      <vt:lpstr>CharEnfieldAge_group40_to_49_years_oldAge_group40_to_49_years_old</vt:lpstr>
      <vt:lpstr>CharEnfieldAge_group50_years_old_and_overAge_group50_years_old_and_over</vt:lpstr>
      <vt:lpstr>CharEnfieldEthnicityAny_other_ethnic_groupEthnicityAny_other_ethnic_group</vt:lpstr>
      <vt:lpstr>CharEnfieldEthnicityAsian_or_Asian_BritishEthnicityAsian_or_Asian_British</vt:lpstr>
      <vt:lpstr>CharEnfieldEthnicityBlack_or_Black_BritishEthnicityBlack_or_Black_British</vt:lpstr>
      <vt:lpstr>CharEnfieldEthnicityMixedEthnicityMixed</vt:lpstr>
      <vt:lpstr>CharEnfieldEthnicityRefused_or_not_availableEthnicityRefused_or_not_available</vt:lpstr>
      <vt:lpstr>CharEnfieldEthnicityWhiteEthnicityWhite</vt:lpstr>
      <vt:lpstr>CharEnfieldFemaleGenderFemale</vt:lpstr>
      <vt:lpstr>CharEnfieldGenderFemaleGenderFemale</vt:lpstr>
      <vt:lpstr>CharEnfieldGenderMaleGenderMale</vt:lpstr>
      <vt:lpstr>CharEnfieldMaleGenderMale</vt:lpstr>
      <vt:lpstr>CharEnfieldRoleCase_holderRoleCase_holder</vt:lpstr>
      <vt:lpstr>CharEnfieldRoleFirst_line_managerRoleFirst_line_manager</vt:lpstr>
      <vt:lpstr>CharEnfieldRoleMiddle_managerRoleMiddle_manager</vt:lpstr>
      <vt:lpstr>CharEnfieldRoleQualified_without_casesRoleQualified_without_cases</vt:lpstr>
      <vt:lpstr>CharEnfieldRoleSenior_managerRoleSenior_manager</vt:lpstr>
      <vt:lpstr>CharEnfieldRoleSenior_practitionerRoleSenior_practitioner</vt:lpstr>
      <vt:lpstr>CharEnfieldTime_in_service10_years_or_more_but_less_than_20_yearsTime_in_service10_years_or_more_but_less_than_20_years</vt:lpstr>
      <vt:lpstr>CharEnfieldTime_in_service2_years_or_more_but_less_than_5_yearsTime_in_service2_years_or_more_but_less_than_5_years</vt:lpstr>
      <vt:lpstr>CharEnfieldTime_in_service20_years_or_more_but_less_than_30_yearsTime_in_service20_years_or_more_but_less_than_30_years</vt:lpstr>
      <vt:lpstr>CharEnfieldTime_in_service30_years_or_moreTime_in_service30_years_or_more</vt:lpstr>
      <vt:lpstr>CharEnfieldTime_in_service5_years_or_more_but_less_than_10_yearsTime_in_service5_years_or_more_but_less_than_10_years</vt:lpstr>
      <vt:lpstr>CharEnfieldTime_in_serviceLess_than_2_yearsTime_in_serviceLess_than_2_years</vt:lpstr>
      <vt:lpstr>CharEnfieldTotal</vt:lpstr>
      <vt:lpstr>CharEnfieldTotal_Total</vt:lpstr>
      <vt:lpstr>CharEngland</vt:lpstr>
      <vt:lpstr>CharEnglandAge_group20_to_29_years_oldAge_group20_to_29_years_old</vt:lpstr>
      <vt:lpstr>CharEnglandAge_group30_to_39_years_oldAge_group30_to_39_years_old</vt:lpstr>
      <vt:lpstr>CharEnglandAge_group40_to_49_years_oldAge_group40_to_49_years_old</vt:lpstr>
      <vt:lpstr>CharEnglandAge_group50_years_old_and_overAge_group50_years_old_and_over</vt:lpstr>
      <vt:lpstr>CharEnglandEthnicityAny_other_ethnic_groupEthnicityAny_other_ethnic_group</vt:lpstr>
      <vt:lpstr>CharEnglandEthnicityAsian_or_Asian_BritishEthnicityAsian_or_Asian_British</vt:lpstr>
      <vt:lpstr>CharEnglandEthnicityBlack_or_Black_BritishEthnicityBlack_or_Black_British</vt:lpstr>
      <vt:lpstr>CharEnglandEthnicityMixedEthnicityMixed</vt:lpstr>
      <vt:lpstr>CharEnglandEthnicityRefused_or_not_availableEthnicityRefused_or_not_available</vt:lpstr>
      <vt:lpstr>CharEnglandEthnicityWhiteEthnicityWhite</vt:lpstr>
      <vt:lpstr>CharEnglandFemaleGenderFemale</vt:lpstr>
      <vt:lpstr>CharEnglandGenderFemaleGenderFemale</vt:lpstr>
      <vt:lpstr>CharEnglandGenderMaleGenderMale</vt:lpstr>
      <vt:lpstr>CharEnglandMaleGenderMale</vt:lpstr>
      <vt:lpstr>CharEnglandRoleCase_holderRoleCase_holder</vt:lpstr>
      <vt:lpstr>CharEnglandRoleFirst_line_managerRoleFirst_line_manager</vt:lpstr>
      <vt:lpstr>CharEnglandRoleMiddle_managerRoleMiddle_manager</vt:lpstr>
      <vt:lpstr>CharEnglandRoleQualified_without_casesRoleQualified_without_cases</vt:lpstr>
      <vt:lpstr>CharEnglandRoleSenior_managerRoleSenior_manager</vt:lpstr>
      <vt:lpstr>CharEnglandRoleSenior_practitionerRoleSenior_practitioner</vt:lpstr>
      <vt:lpstr>CharEnglandTime_in_service10_years_or_more_but_less_than_20_yearsTime_in_service10_years_or_more_but_less_than_20_years</vt:lpstr>
      <vt:lpstr>CharEnglandTime_in_service2_years_or_more_but_less_than_5_yearsTime_in_service2_years_or_more_but_less_than_5_years</vt:lpstr>
      <vt:lpstr>CharEnglandTime_in_service20_years_or_more_but_less_than_30_yearsTime_in_service20_years_or_more_but_less_than_30_years</vt:lpstr>
      <vt:lpstr>CharEnglandTime_in_service30_years_or_moreTime_in_service30_years_or_more</vt:lpstr>
      <vt:lpstr>CharEnglandTime_in_service5_years_or_more_but_less_than_10_yearsTime_in_service5_years_or_more_but_less_than_10_years</vt:lpstr>
      <vt:lpstr>CharEnglandTime_in_serviceLess_than_2_yearsTime_in_serviceLess_than_2_years</vt:lpstr>
      <vt:lpstr>CharEnglandTotal</vt:lpstr>
      <vt:lpstr>CharEnglandTotal_Total</vt:lpstr>
      <vt:lpstr>CharEssex</vt:lpstr>
      <vt:lpstr>CharEssexAge_group20_to_29_years_oldAge_group20_to_29_years_old</vt:lpstr>
      <vt:lpstr>CharEssexAge_group30_to_39_years_oldAge_group30_to_39_years_old</vt:lpstr>
      <vt:lpstr>CharEssexAge_group40_to_49_years_oldAge_group40_to_49_years_old</vt:lpstr>
      <vt:lpstr>CharEssexAge_group50_years_old_and_overAge_group50_years_old_and_over</vt:lpstr>
      <vt:lpstr>CharEssexEthnicityAny_other_ethnic_groupEthnicityAny_other_ethnic_group</vt:lpstr>
      <vt:lpstr>CharEssexEthnicityAsian_or_Asian_BritishEthnicityAsian_or_Asian_British</vt:lpstr>
      <vt:lpstr>CharEssexEthnicityBlack_or_Black_BritishEthnicityBlack_or_Black_British</vt:lpstr>
      <vt:lpstr>CharEssexEthnicityMixedEthnicityMixed</vt:lpstr>
      <vt:lpstr>CharEssexEthnicityRefused_or_not_availableEthnicityRefused_or_not_available</vt:lpstr>
      <vt:lpstr>CharEssexEthnicityWhiteEthnicityWhite</vt:lpstr>
      <vt:lpstr>CharEssexFemaleGenderFemale</vt:lpstr>
      <vt:lpstr>CharEssexGenderFemaleGenderFemale</vt:lpstr>
      <vt:lpstr>CharEssexGenderMaleGenderMale</vt:lpstr>
      <vt:lpstr>CharEssexMaleGenderMale</vt:lpstr>
      <vt:lpstr>CharEssexRoleCase_holderRoleCase_holder</vt:lpstr>
      <vt:lpstr>CharEssexRoleFirst_line_managerRoleFirst_line_manager</vt:lpstr>
      <vt:lpstr>CharEssexRoleMiddle_managerRoleMiddle_manager</vt:lpstr>
      <vt:lpstr>CharEssexRoleQualified_without_casesRoleQualified_without_cases</vt:lpstr>
      <vt:lpstr>CharEssexRoleSenior_managerRoleSenior_manager</vt:lpstr>
      <vt:lpstr>CharEssexRoleSenior_practitionerRoleSenior_practitioner</vt:lpstr>
      <vt:lpstr>CharEssexTime_in_service10_years_or_more_but_less_than_20_yearsTime_in_service10_years_or_more_but_less_than_20_years</vt:lpstr>
      <vt:lpstr>CharEssexTime_in_service2_years_or_more_but_less_than_5_yearsTime_in_service2_years_or_more_but_less_than_5_years</vt:lpstr>
      <vt:lpstr>CharEssexTime_in_service20_years_or_more_but_less_than_30_yearsTime_in_service20_years_or_more_but_less_than_30_years</vt:lpstr>
      <vt:lpstr>CharEssexTime_in_service30_years_or_moreTime_in_service30_years_or_more</vt:lpstr>
      <vt:lpstr>CharEssexTime_in_service5_years_or_more_but_less_than_10_yearsTime_in_service5_years_or_more_but_less_than_10_years</vt:lpstr>
      <vt:lpstr>CharEssexTime_in_serviceLess_than_2_yearsTime_in_serviceLess_than_2_years</vt:lpstr>
      <vt:lpstr>CharEssexTotal</vt:lpstr>
      <vt:lpstr>CharEssexTotal_Total</vt:lpstr>
      <vt:lpstr>CharGateshead</vt:lpstr>
      <vt:lpstr>CharGatesheadAge_group20_to_29_years_oldAge_group20_to_29_years_old</vt:lpstr>
      <vt:lpstr>CharGatesheadAge_group30_to_39_years_oldAge_group30_to_39_years_old</vt:lpstr>
      <vt:lpstr>CharGatesheadAge_group40_to_49_years_oldAge_group40_to_49_years_old</vt:lpstr>
      <vt:lpstr>CharGatesheadAge_group50_years_old_and_overAge_group50_years_old_and_over</vt:lpstr>
      <vt:lpstr>CharGatesheadEthnicityAny_other_ethnic_groupEthnicityAny_other_ethnic_group</vt:lpstr>
      <vt:lpstr>CharGatesheadEthnicityAsian_or_Asian_BritishEthnicityAsian_or_Asian_British</vt:lpstr>
      <vt:lpstr>CharGatesheadEthnicityBlack_or_Black_BritishEthnicityBlack_or_Black_British</vt:lpstr>
      <vt:lpstr>CharGatesheadEthnicityMixedEthnicityMixed</vt:lpstr>
      <vt:lpstr>CharGatesheadEthnicityRefused_or_not_availableEthnicityRefused_or_not_available</vt:lpstr>
      <vt:lpstr>CharGatesheadEthnicityWhiteEthnicityWhite</vt:lpstr>
      <vt:lpstr>CharGatesheadFemaleGenderFemale</vt:lpstr>
      <vt:lpstr>CharGatesheadGenderFemaleGenderFemale</vt:lpstr>
      <vt:lpstr>CharGatesheadGenderMaleGenderMale</vt:lpstr>
      <vt:lpstr>CharGatesheadMaleGenderMale</vt:lpstr>
      <vt:lpstr>CharGatesheadRoleCase_holderRoleCase_holder</vt:lpstr>
      <vt:lpstr>CharGatesheadRoleFirst_line_managerRoleFirst_line_manager</vt:lpstr>
      <vt:lpstr>CharGatesheadRoleMiddle_managerRoleMiddle_manager</vt:lpstr>
      <vt:lpstr>CharGatesheadRoleQualified_without_casesRoleQualified_without_cases</vt:lpstr>
      <vt:lpstr>CharGatesheadRoleSenior_managerRoleSenior_manager</vt:lpstr>
      <vt:lpstr>CharGatesheadRoleSenior_practitionerRoleSenior_practitioner</vt:lpstr>
      <vt:lpstr>CharGatesheadTime_in_service10_years_or_more_but_less_than_20_yearsTime_in_service10_years_or_more_but_less_than_20_years</vt:lpstr>
      <vt:lpstr>CharGatesheadTime_in_service2_years_or_more_but_less_than_5_yearsTime_in_service2_years_or_more_but_less_than_5_years</vt:lpstr>
      <vt:lpstr>CharGatesheadTime_in_service20_years_or_more_but_less_than_30_yearsTime_in_service20_years_or_more_but_less_than_30_years</vt:lpstr>
      <vt:lpstr>CharGatesheadTime_in_service30_years_or_moreTime_in_service30_years_or_more</vt:lpstr>
      <vt:lpstr>CharGatesheadTime_in_service5_years_or_more_but_less_than_10_yearsTime_in_service5_years_or_more_but_less_than_10_years</vt:lpstr>
      <vt:lpstr>CharGatesheadTime_in_serviceLess_than_2_yearsTime_in_serviceLess_than_2_years</vt:lpstr>
      <vt:lpstr>CharGatesheadTotal</vt:lpstr>
      <vt:lpstr>CharGatesheadTotal_Total</vt:lpstr>
      <vt:lpstr>CharGloucestershire</vt:lpstr>
      <vt:lpstr>CharGloucestershireAge_group20_to_29_years_oldAge_group20_to_29_years_old</vt:lpstr>
      <vt:lpstr>CharGloucestershireAge_group30_to_39_years_oldAge_group30_to_39_years_old</vt:lpstr>
      <vt:lpstr>CharGloucestershireAge_group40_to_49_years_oldAge_group40_to_49_years_old</vt:lpstr>
      <vt:lpstr>CharGloucestershireAge_group50_years_old_and_overAge_group50_years_old_and_over</vt:lpstr>
      <vt:lpstr>CharGloucestershireEthnicityAny_other_ethnic_groupEthnicityAny_other_ethnic_group</vt:lpstr>
      <vt:lpstr>CharGloucestershireEthnicityAsian_or_Asian_BritishEthnicityAsian_or_Asian_British</vt:lpstr>
      <vt:lpstr>CharGloucestershireEthnicityBlack_or_Black_BritishEthnicityBlack_or_Black_British</vt:lpstr>
      <vt:lpstr>CharGloucestershireEthnicityMixedEthnicityMixed</vt:lpstr>
      <vt:lpstr>CharGloucestershireEthnicityRefused_or_not_availableEthnicityRefused_or_not_available</vt:lpstr>
      <vt:lpstr>CharGloucestershireEthnicityWhiteEthnicityWhite</vt:lpstr>
      <vt:lpstr>CharGloucestershireFemaleGenderFemale</vt:lpstr>
      <vt:lpstr>CharGloucestershireGenderFemaleGenderFemale</vt:lpstr>
      <vt:lpstr>CharGloucestershireGenderMaleGenderMale</vt:lpstr>
      <vt:lpstr>CharGloucestershireMaleGenderMale</vt:lpstr>
      <vt:lpstr>CharGloucestershireRoleCase_holderRoleCase_holder</vt:lpstr>
      <vt:lpstr>CharGloucestershireRoleFirst_line_managerRoleFirst_line_manager</vt:lpstr>
      <vt:lpstr>CharGloucestershireRoleMiddle_managerRoleMiddle_manager</vt:lpstr>
      <vt:lpstr>CharGloucestershireRoleQualified_without_casesRoleQualified_without_cases</vt:lpstr>
      <vt:lpstr>CharGloucestershireRoleSenior_managerRoleSenior_manager</vt:lpstr>
      <vt:lpstr>CharGloucestershireRoleSenior_practitionerRoleSenior_practitioner</vt:lpstr>
      <vt:lpstr>CharGloucestershireTime_in_service10_years_or_more_but_less_than_20_yearsTime_in_service10_years_or_more_but_less_than_20_years</vt:lpstr>
      <vt:lpstr>CharGloucestershireTime_in_service2_years_or_more_but_less_than_5_yearsTime_in_service2_years_or_more_but_less_than_5_years</vt:lpstr>
      <vt:lpstr>CharGloucestershireTime_in_service20_years_or_more_but_less_than_30_yearsTime_in_service20_years_or_more_but_less_than_30_years</vt:lpstr>
      <vt:lpstr>CharGloucestershireTime_in_service30_years_or_moreTime_in_service30_years_or_more</vt:lpstr>
      <vt:lpstr>CharGloucestershireTime_in_service5_years_or_more_but_less_than_10_yearsTime_in_service5_years_or_more_but_less_than_10_years</vt:lpstr>
      <vt:lpstr>CharGloucestershireTime_in_serviceLess_than_2_yearsTime_in_serviceLess_than_2_years</vt:lpstr>
      <vt:lpstr>CharGloucestershireTotal</vt:lpstr>
      <vt:lpstr>CharGloucestershireTotal_Total</vt:lpstr>
      <vt:lpstr>CharGreenwich</vt:lpstr>
      <vt:lpstr>CharGreenwichAge_group20_to_29_years_oldAge_group20_to_29_years_old</vt:lpstr>
      <vt:lpstr>CharGreenwichAge_group30_to_39_years_oldAge_group30_to_39_years_old</vt:lpstr>
      <vt:lpstr>CharGreenwichAge_group40_to_49_years_oldAge_group40_to_49_years_old</vt:lpstr>
      <vt:lpstr>CharGreenwichAge_group50_years_old_and_overAge_group50_years_old_and_over</vt:lpstr>
      <vt:lpstr>CharGreenwichEthnicityAny_other_ethnic_groupEthnicityAny_other_ethnic_group</vt:lpstr>
      <vt:lpstr>CharGreenwichEthnicityAsian_or_Asian_BritishEthnicityAsian_or_Asian_British</vt:lpstr>
      <vt:lpstr>CharGreenwichEthnicityBlack_or_Black_BritishEthnicityBlack_or_Black_British</vt:lpstr>
      <vt:lpstr>CharGreenwichEthnicityMixedEthnicityMixed</vt:lpstr>
      <vt:lpstr>CharGreenwichEthnicityRefused_or_not_availableEthnicityRefused_or_not_available</vt:lpstr>
      <vt:lpstr>CharGreenwichEthnicityWhiteEthnicityWhite</vt:lpstr>
      <vt:lpstr>CharGreenwichFemaleGenderFemale</vt:lpstr>
      <vt:lpstr>CharGreenwichGenderFemaleGenderFemale</vt:lpstr>
      <vt:lpstr>CharGreenwichGenderMaleGenderMale</vt:lpstr>
      <vt:lpstr>CharGreenwichMaleGenderMale</vt:lpstr>
      <vt:lpstr>CharGreenwichRoleCase_holderRoleCase_holder</vt:lpstr>
      <vt:lpstr>CharGreenwichRoleFirst_line_managerRoleFirst_line_manager</vt:lpstr>
      <vt:lpstr>CharGreenwichRoleMiddle_managerRoleMiddle_manager</vt:lpstr>
      <vt:lpstr>CharGreenwichRoleQualified_without_casesRoleQualified_without_cases</vt:lpstr>
      <vt:lpstr>CharGreenwichRoleSenior_managerRoleSenior_manager</vt:lpstr>
      <vt:lpstr>CharGreenwichRoleSenior_practitionerRoleSenior_practitioner</vt:lpstr>
      <vt:lpstr>CharGreenwichTime_in_service10_years_or_more_but_less_than_20_yearsTime_in_service10_years_or_more_but_less_than_20_years</vt:lpstr>
      <vt:lpstr>CharGreenwichTime_in_service2_years_or_more_but_less_than_5_yearsTime_in_service2_years_or_more_but_less_than_5_years</vt:lpstr>
      <vt:lpstr>CharGreenwichTime_in_service20_years_or_more_but_less_than_30_yearsTime_in_service20_years_or_more_but_less_than_30_years</vt:lpstr>
      <vt:lpstr>CharGreenwichTime_in_service30_years_or_moreTime_in_service30_years_or_more</vt:lpstr>
      <vt:lpstr>CharGreenwichTime_in_service5_years_or_more_but_less_than_10_yearsTime_in_service5_years_or_more_but_less_than_10_years</vt:lpstr>
      <vt:lpstr>CharGreenwichTime_in_serviceLess_than_2_yearsTime_in_serviceLess_than_2_years</vt:lpstr>
      <vt:lpstr>CharGreenwichTotal</vt:lpstr>
      <vt:lpstr>CharGreenwichTotal_Total</vt:lpstr>
      <vt:lpstr>CharHackney</vt:lpstr>
      <vt:lpstr>CharHackneyAge_group20_to_29_years_oldAge_group20_to_29_years_old</vt:lpstr>
      <vt:lpstr>CharHackneyAge_group30_to_39_years_oldAge_group30_to_39_years_old</vt:lpstr>
      <vt:lpstr>CharHackneyAge_group40_to_49_years_oldAge_group40_to_49_years_old</vt:lpstr>
      <vt:lpstr>CharHackneyAge_group50_years_old_and_overAge_group50_years_old_and_over</vt:lpstr>
      <vt:lpstr>CharHackneyEthnicityAny_other_ethnic_groupEthnicityAny_other_ethnic_group</vt:lpstr>
      <vt:lpstr>CharHackneyEthnicityAsian_or_Asian_BritishEthnicityAsian_or_Asian_British</vt:lpstr>
      <vt:lpstr>CharHackneyEthnicityBlack_or_Black_BritishEthnicityBlack_or_Black_British</vt:lpstr>
      <vt:lpstr>CharHackneyEthnicityMixedEthnicityMixed</vt:lpstr>
      <vt:lpstr>CharHackneyEthnicityRefused_or_not_availableEthnicityRefused_or_not_available</vt:lpstr>
      <vt:lpstr>CharHackneyEthnicityWhiteEthnicityWhite</vt:lpstr>
      <vt:lpstr>CharHackneyFemaleGenderFemale</vt:lpstr>
      <vt:lpstr>CharHackneyGenderFemaleGenderFemale</vt:lpstr>
      <vt:lpstr>CharHackneyGenderMaleGenderMale</vt:lpstr>
      <vt:lpstr>CharHackneyMaleGenderMale</vt:lpstr>
      <vt:lpstr>CharHackneyRoleCase_holderRoleCase_holder</vt:lpstr>
      <vt:lpstr>CharHackneyRoleFirst_line_managerRoleFirst_line_manager</vt:lpstr>
      <vt:lpstr>CharHackneyRoleMiddle_managerRoleMiddle_manager</vt:lpstr>
      <vt:lpstr>CharHackneyRoleQualified_without_casesRoleQualified_without_cases</vt:lpstr>
      <vt:lpstr>CharHackneyRoleSenior_managerRoleSenior_manager</vt:lpstr>
      <vt:lpstr>CharHackneyRoleSenior_practitionerRoleSenior_practitioner</vt:lpstr>
      <vt:lpstr>CharHackneyTime_in_service10_years_or_more_but_less_than_20_yearsTime_in_service10_years_or_more_but_less_than_20_years</vt:lpstr>
      <vt:lpstr>CharHackneyTime_in_service2_years_or_more_but_less_than_5_yearsTime_in_service2_years_or_more_but_less_than_5_years</vt:lpstr>
      <vt:lpstr>CharHackneyTime_in_service20_years_or_more_but_less_than_30_yearsTime_in_service20_years_or_more_but_less_than_30_years</vt:lpstr>
      <vt:lpstr>CharHackneyTime_in_service30_years_or_moreTime_in_service30_years_or_more</vt:lpstr>
      <vt:lpstr>CharHackneyTime_in_service5_years_or_more_but_less_than_10_yearsTime_in_service5_years_or_more_but_less_than_10_years</vt:lpstr>
      <vt:lpstr>CharHackneyTime_in_serviceLess_than_2_yearsTime_in_serviceLess_than_2_years</vt:lpstr>
      <vt:lpstr>CharHackneyTotal</vt:lpstr>
      <vt:lpstr>CharHackneyTotal_Total</vt:lpstr>
      <vt:lpstr>CharHalton</vt:lpstr>
      <vt:lpstr>CharHaltonAge_group20_to_29_years_oldAge_group20_to_29_years_old</vt:lpstr>
      <vt:lpstr>CharHaltonAge_group30_to_39_years_oldAge_group30_to_39_years_old</vt:lpstr>
      <vt:lpstr>CharHaltonAge_group40_to_49_years_oldAge_group40_to_49_years_old</vt:lpstr>
      <vt:lpstr>CharHaltonAge_group50_years_old_and_overAge_group50_years_old_and_over</vt:lpstr>
      <vt:lpstr>CharHaltonEthnicityAny_other_ethnic_groupEthnicityAny_other_ethnic_group</vt:lpstr>
      <vt:lpstr>CharHaltonEthnicityAsian_or_Asian_BritishEthnicityAsian_or_Asian_British</vt:lpstr>
      <vt:lpstr>CharHaltonEthnicityBlack_or_Black_BritishEthnicityBlack_or_Black_British</vt:lpstr>
      <vt:lpstr>CharHaltonEthnicityMixedEthnicityMixed</vt:lpstr>
      <vt:lpstr>CharHaltonEthnicityRefused_or_not_availableEthnicityRefused_or_not_available</vt:lpstr>
      <vt:lpstr>CharHaltonEthnicityWhiteEthnicityWhite</vt:lpstr>
      <vt:lpstr>CharHaltonFemaleGenderFemale</vt:lpstr>
      <vt:lpstr>CharHaltonGenderFemaleGenderFemale</vt:lpstr>
      <vt:lpstr>CharHaltonGenderMaleGenderMale</vt:lpstr>
      <vt:lpstr>CharHaltonMaleGenderMale</vt:lpstr>
      <vt:lpstr>CharHaltonRoleCase_holderRoleCase_holder</vt:lpstr>
      <vt:lpstr>CharHaltonRoleFirst_line_managerRoleFirst_line_manager</vt:lpstr>
      <vt:lpstr>CharHaltonRoleMiddle_managerRoleMiddle_manager</vt:lpstr>
      <vt:lpstr>CharHaltonRoleQualified_without_casesRoleQualified_without_cases</vt:lpstr>
      <vt:lpstr>CharHaltonRoleSenior_managerRoleSenior_manager</vt:lpstr>
      <vt:lpstr>CharHaltonRoleSenior_practitionerRoleSenior_practitioner</vt:lpstr>
      <vt:lpstr>CharHaltonTime_in_service10_years_or_more_but_less_than_20_yearsTime_in_service10_years_or_more_but_less_than_20_years</vt:lpstr>
      <vt:lpstr>CharHaltonTime_in_service2_years_or_more_but_less_than_5_yearsTime_in_service2_years_or_more_but_less_than_5_years</vt:lpstr>
      <vt:lpstr>CharHaltonTime_in_service20_years_or_more_but_less_than_30_yearsTime_in_service20_years_or_more_but_less_than_30_years</vt:lpstr>
      <vt:lpstr>CharHaltonTime_in_service30_years_or_moreTime_in_service30_years_or_more</vt:lpstr>
      <vt:lpstr>CharHaltonTime_in_service5_years_or_more_but_less_than_10_yearsTime_in_service5_years_or_more_but_less_than_10_years</vt:lpstr>
      <vt:lpstr>CharHaltonTime_in_serviceLess_than_2_yearsTime_in_serviceLess_than_2_years</vt:lpstr>
      <vt:lpstr>CharHaltonTotal</vt:lpstr>
      <vt:lpstr>CharHaltonTotal_Total</vt:lpstr>
      <vt:lpstr>CharHammersmith_and_Fulham</vt:lpstr>
      <vt:lpstr>CharHammersmith_and_FulhamAge_group20_to_29_years_oldAge_group20_to_29_years_old</vt:lpstr>
      <vt:lpstr>CharHammersmith_and_FulhamAge_group30_to_39_years_oldAge_group30_to_39_years_old</vt:lpstr>
      <vt:lpstr>CharHammersmith_and_FulhamAge_group40_to_49_years_oldAge_group40_to_49_years_old</vt:lpstr>
      <vt:lpstr>CharHammersmith_and_FulhamAge_group50_years_old_and_overAge_group50_years_old_and_over</vt:lpstr>
      <vt:lpstr>CharHammersmith_and_FulhamEthnicityAny_other_ethnic_groupEthnicityAny_other_ethnic_group</vt:lpstr>
      <vt:lpstr>CharHammersmith_and_FulhamEthnicityAsian_or_Asian_BritishEthnicityAsian_or_Asian_British</vt:lpstr>
      <vt:lpstr>CharHammersmith_and_FulhamEthnicityBlack_or_Black_BritishEthnicityBlack_or_Black_British</vt:lpstr>
      <vt:lpstr>CharHammersmith_and_FulhamEthnicityMixedEthnicityMixed</vt:lpstr>
      <vt:lpstr>CharHammersmith_and_FulhamEthnicityRefused_or_not_availableEthnicityRefused_or_not_available</vt:lpstr>
      <vt:lpstr>CharHammersmith_and_FulhamEthnicityWhiteEthnicityWhite</vt:lpstr>
      <vt:lpstr>CharHammersmith_and_FulhamFemaleGenderFemale</vt:lpstr>
      <vt:lpstr>CharHammersmith_and_FulhamGenderFemaleGenderFemale</vt:lpstr>
      <vt:lpstr>CharHammersmith_and_FulhamGenderMaleGenderMale</vt:lpstr>
      <vt:lpstr>CharHammersmith_and_FulhamMaleGenderMale</vt:lpstr>
      <vt:lpstr>CharHammersmith_and_FulhamRoleCase_holderRoleCase_holder</vt:lpstr>
      <vt:lpstr>CharHammersmith_and_FulhamRoleFirst_line_managerRoleFirst_line_manager</vt:lpstr>
      <vt:lpstr>CharHammersmith_and_FulhamRoleMiddle_managerRoleMiddle_manager</vt:lpstr>
      <vt:lpstr>CharHammersmith_and_FulhamRoleQualified_without_casesRoleQualified_without_cases</vt:lpstr>
      <vt:lpstr>CharHammersmith_and_FulhamRoleSenior_managerRoleSenior_manager</vt:lpstr>
      <vt:lpstr>CharHammersmith_and_FulhamRoleSenior_practitionerRoleSenior_practitioner</vt:lpstr>
      <vt:lpstr>CharHammersmith_and_FulhamTime_in_service10_years_or_more_but_less_than_20_yearsTime_in_service10_years_or_more_but_less_than_20_years</vt:lpstr>
      <vt:lpstr>CharHammersmith_and_FulhamTime_in_service2_years_or_more_but_less_than_5_yearsTime_in_service2_years_or_more_but_less_than_5_years</vt:lpstr>
      <vt:lpstr>CharHammersmith_and_FulhamTime_in_service20_years_or_more_but_less_than_30_yearsTime_in_service20_years_or_more_but_less_than_30_years</vt:lpstr>
      <vt:lpstr>CharHammersmith_and_FulhamTime_in_service30_years_or_moreTime_in_service30_years_or_more</vt:lpstr>
      <vt:lpstr>CharHammersmith_and_FulhamTime_in_service5_years_or_more_but_less_than_10_yearsTime_in_service5_years_or_more_but_less_than_10_years</vt:lpstr>
      <vt:lpstr>CharHammersmith_and_FulhamTime_in_serviceLess_than_2_yearsTime_in_serviceLess_than_2_years</vt:lpstr>
      <vt:lpstr>CharHammersmith_and_FulhamTotal</vt:lpstr>
      <vt:lpstr>CharHammersmith_and_FulhamTotal_Total</vt:lpstr>
      <vt:lpstr>CharHampshire</vt:lpstr>
      <vt:lpstr>CharHampshireAge_group20_to_29_years_oldAge_group20_to_29_years_old</vt:lpstr>
      <vt:lpstr>CharHampshireAge_group30_to_39_years_oldAge_group30_to_39_years_old</vt:lpstr>
      <vt:lpstr>CharHampshireAge_group40_to_49_years_oldAge_group40_to_49_years_old</vt:lpstr>
      <vt:lpstr>CharHampshireAge_group50_years_old_and_overAge_group50_years_old_and_over</vt:lpstr>
      <vt:lpstr>CharHampshireEthnicityAny_other_ethnic_groupEthnicityAny_other_ethnic_group</vt:lpstr>
      <vt:lpstr>CharHampshireEthnicityAsian_or_Asian_BritishEthnicityAsian_or_Asian_British</vt:lpstr>
      <vt:lpstr>CharHampshireEthnicityBlack_or_Black_BritishEthnicityBlack_or_Black_British</vt:lpstr>
      <vt:lpstr>CharHampshireEthnicityMixedEthnicityMixed</vt:lpstr>
      <vt:lpstr>CharHampshireEthnicityRefused_or_not_availableEthnicityRefused_or_not_available</vt:lpstr>
      <vt:lpstr>CharHampshireEthnicityWhiteEthnicityWhite</vt:lpstr>
      <vt:lpstr>CharHampshireFemaleGenderFemale</vt:lpstr>
      <vt:lpstr>CharHampshireGenderFemaleGenderFemale</vt:lpstr>
      <vt:lpstr>CharHampshireGenderMaleGenderMale</vt:lpstr>
      <vt:lpstr>CharHampshireMaleGenderMale</vt:lpstr>
      <vt:lpstr>CharHampshireRoleCase_holderRoleCase_holder</vt:lpstr>
      <vt:lpstr>CharHampshireRoleFirst_line_managerRoleFirst_line_manager</vt:lpstr>
      <vt:lpstr>CharHampshireRoleMiddle_managerRoleMiddle_manager</vt:lpstr>
      <vt:lpstr>CharHampshireRoleQualified_without_casesRoleQualified_without_cases</vt:lpstr>
      <vt:lpstr>CharHampshireRoleSenior_managerRoleSenior_manager</vt:lpstr>
      <vt:lpstr>CharHampshireRoleSenior_practitionerRoleSenior_practitioner</vt:lpstr>
      <vt:lpstr>CharHampshireTime_in_service10_years_or_more_but_less_than_20_yearsTime_in_service10_years_or_more_but_less_than_20_years</vt:lpstr>
      <vt:lpstr>CharHampshireTime_in_service2_years_or_more_but_less_than_5_yearsTime_in_service2_years_or_more_but_less_than_5_years</vt:lpstr>
      <vt:lpstr>CharHampshireTime_in_service20_years_or_more_but_less_than_30_yearsTime_in_service20_years_or_more_but_less_than_30_years</vt:lpstr>
      <vt:lpstr>CharHampshireTime_in_service30_years_or_moreTime_in_service30_years_or_more</vt:lpstr>
      <vt:lpstr>CharHampshireTime_in_service5_years_or_more_but_less_than_10_yearsTime_in_service5_years_or_more_but_less_than_10_years</vt:lpstr>
      <vt:lpstr>CharHampshireTime_in_serviceLess_than_2_yearsTime_in_serviceLess_than_2_years</vt:lpstr>
      <vt:lpstr>CharHampshireTotal</vt:lpstr>
      <vt:lpstr>CharHampshireTotal_Total</vt:lpstr>
      <vt:lpstr>CharHaringey</vt:lpstr>
      <vt:lpstr>CharHaringeyAge_group20_to_29_years_oldAge_group20_to_29_years_old</vt:lpstr>
      <vt:lpstr>CharHaringeyAge_group30_to_39_years_oldAge_group30_to_39_years_old</vt:lpstr>
      <vt:lpstr>CharHaringeyAge_group40_to_49_years_oldAge_group40_to_49_years_old</vt:lpstr>
      <vt:lpstr>CharHaringeyAge_group50_years_old_and_overAge_group50_years_old_and_over</vt:lpstr>
      <vt:lpstr>CharHaringeyEthnicityAny_other_ethnic_groupEthnicityAny_other_ethnic_group</vt:lpstr>
      <vt:lpstr>CharHaringeyEthnicityAsian_or_Asian_BritishEthnicityAsian_or_Asian_British</vt:lpstr>
      <vt:lpstr>CharHaringeyEthnicityBlack_or_Black_BritishEthnicityBlack_or_Black_British</vt:lpstr>
      <vt:lpstr>CharHaringeyEthnicityMixedEthnicityMixed</vt:lpstr>
      <vt:lpstr>CharHaringeyEthnicityRefused_or_not_availableEthnicityRefused_or_not_available</vt:lpstr>
      <vt:lpstr>CharHaringeyEthnicityWhiteEthnicityWhite</vt:lpstr>
      <vt:lpstr>CharHaringeyFemaleGenderFemale</vt:lpstr>
      <vt:lpstr>CharHaringeyGenderFemaleGenderFemale</vt:lpstr>
      <vt:lpstr>CharHaringeyGenderMaleGenderMale</vt:lpstr>
      <vt:lpstr>CharHaringeyMaleGenderMale</vt:lpstr>
      <vt:lpstr>CharHaringeyRoleCase_holderRoleCase_holder</vt:lpstr>
      <vt:lpstr>CharHaringeyRoleFirst_line_managerRoleFirst_line_manager</vt:lpstr>
      <vt:lpstr>CharHaringeyRoleMiddle_managerRoleMiddle_manager</vt:lpstr>
      <vt:lpstr>CharHaringeyRoleQualified_without_casesRoleQualified_without_cases</vt:lpstr>
      <vt:lpstr>CharHaringeyRoleSenior_managerRoleSenior_manager</vt:lpstr>
      <vt:lpstr>CharHaringeyRoleSenior_practitionerRoleSenior_practitioner</vt:lpstr>
      <vt:lpstr>CharHaringeyTime_in_service10_years_or_more_but_less_than_20_yearsTime_in_service10_years_or_more_but_less_than_20_years</vt:lpstr>
      <vt:lpstr>CharHaringeyTime_in_service2_years_or_more_but_less_than_5_yearsTime_in_service2_years_or_more_but_less_than_5_years</vt:lpstr>
      <vt:lpstr>CharHaringeyTime_in_service20_years_or_more_but_less_than_30_yearsTime_in_service20_years_or_more_but_less_than_30_years</vt:lpstr>
      <vt:lpstr>CharHaringeyTime_in_service30_years_or_moreTime_in_service30_years_or_more</vt:lpstr>
      <vt:lpstr>CharHaringeyTime_in_service5_years_or_more_but_less_than_10_yearsTime_in_service5_years_or_more_but_less_than_10_years</vt:lpstr>
      <vt:lpstr>CharHaringeyTime_in_serviceLess_than_2_yearsTime_in_serviceLess_than_2_years</vt:lpstr>
      <vt:lpstr>CharHaringeyTotal</vt:lpstr>
      <vt:lpstr>CharHaringeyTotal_Total</vt:lpstr>
      <vt:lpstr>CharHarrow</vt:lpstr>
      <vt:lpstr>CharHarrowAge_group20_to_29_years_oldAge_group20_to_29_years_old</vt:lpstr>
      <vt:lpstr>CharHarrowAge_group30_to_39_years_oldAge_group30_to_39_years_old</vt:lpstr>
      <vt:lpstr>CharHarrowAge_group40_to_49_years_oldAge_group40_to_49_years_old</vt:lpstr>
      <vt:lpstr>CharHarrowAge_group50_years_old_and_overAge_group50_years_old_and_over</vt:lpstr>
      <vt:lpstr>CharHarrowEthnicityAny_other_ethnic_groupEthnicityAny_other_ethnic_group</vt:lpstr>
      <vt:lpstr>CharHarrowEthnicityAsian_or_Asian_BritishEthnicityAsian_or_Asian_British</vt:lpstr>
      <vt:lpstr>CharHarrowEthnicityBlack_or_Black_BritishEthnicityBlack_or_Black_British</vt:lpstr>
      <vt:lpstr>CharHarrowEthnicityMixedEthnicityMixed</vt:lpstr>
      <vt:lpstr>CharHarrowEthnicityRefused_or_not_availableEthnicityRefused_or_not_available</vt:lpstr>
      <vt:lpstr>CharHarrowEthnicityWhiteEthnicityWhite</vt:lpstr>
      <vt:lpstr>CharHarrowFemaleGenderFemale</vt:lpstr>
      <vt:lpstr>CharHarrowGenderFemaleGenderFemale</vt:lpstr>
      <vt:lpstr>CharHarrowGenderMaleGenderMale</vt:lpstr>
      <vt:lpstr>CharHarrowMaleGenderMale</vt:lpstr>
      <vt:lpstr>CharHarrowRoleCase_holderRoleCase_holder</vt:lpstr>
      <vt:lpstr>CharHarrowRoleFirst_line_managerRoleFirst_line_manager</vt:lpstr>
      <vt:lpstr>CharHarrowRoleMiddle_managerRoleMiddle_manager</vt:lpstr>
      <vt:lpstr>CharHarrowRoleQualified_without_casesRoleQualified_without_cases</vt:lpstr>
      <vt:lpstr>CharHarrowRoleSenior_managerRoleSenior_manager</vt:lpstr>
      <vt:lpstr>CharHarrowRoleSenior_practitionerRoleSenior_practitioner</vt:lpstr>
      <vt:lpstr>CharHarrowTime_in_service10_years_or_more_but_less_than_20_yearsTime_in_service10_years_or_more_but_less_than_20_years</vt:lpstr>
      <vt:lpstr>CharHarrowTime_in_service2_years_or_more_but_less_than_5_yearsTime_in_service2_years_or_more_but_less_than_5_years</vt:lpstr>
      <vt:lpstr>CharHarrowTime_in_service20_years_or_more_but_less_than_30_yearsTime_in_service20_years_or_more_but_less_than_30_years</vt:lpstr>
      <vt:lpstr>CharHarrowTime_in_service30_years_or_moreTime_in_service30_years_or_more</vt:lpstr>
      <vt:lpstr>CharHarrowTime_in_service5_years_or_more_but_less_than_10_yearsTime_in_service5_years_or_more_but_less_than_10_years</vt:lpstr>
      <vt:lpstr>CharHarrowTime_in_serviceLess_than_2_yearsTime_in_serviceLess_than_2_years</vt:lpstr>
      <vt:lpstr>CharHarrowTotal</vt:lpstr>
      <vt:lpstr>CharHarrowTotal_Total</vt:lpstr>
      <vt:lpstr>CharHartlepool</vt:lpstr>
      <vt:lpstr>CharHartlepoolAge_group20_to_29_years_oldAge_group20_to_29_years_old</vt:lpstr>
      <vt:lpstr>CharHartlepoolAge_group30_to_39_years_oldAge_group30_to_39_years_old</vt:lpstr>
      <vt:lpstr>CharHartlepoolAge_group40_to_49_years_oldAge_group40_to_49_years_old</vt:lpstr>
      <vt:lpstr>CharHartlepoolAge_group50_years_old_and_overAge_group50_years_old_and_over</vt:lpstr>
      <vt:lpstr>CharHartlepoolEthnicityAny_other_ethnic_groupEthnicityAny_other_ethnic_group</vt:lpstr>
      <vt:lpstr>CharHartlepoolEthnicityAsian_or_Asian_BritishEthnicityAsian_or_Asian_British</vt:lpstr>
      <vt:lpstr>CharHartlepoolEthnicityBlack_or_Black_BritishEthnicityBlack_or_Black_British</vt:lpstr>
      <vt:lpstr>CharHartlepoolEthnicityMixedEthnicityMixed</vt:lpstr>
      <vt:lpstr>CharHartlepoolEthnicityRefused_or_not_availableEthnicityRefused_or_not_available</vt:lpstr>
      <vt:lpstr>CharHartlepoolEthnicityWhiteEthnicityWhite</vt:lpstr>
      <vt:lpstr>CharHartlepoolFemaleGenderFemale</vt:lpstr>
      <vt:lpstr>CharHartlepoolGenderFemaleGenderFemale</vt:lpstr>
      <vt:lpstr>CharHartlepoolGenderMaleGenderMale</vt:lpstr>
      <vt:lpstr>CharHartlepoolMaleGenderMale</vt:lpstr>
      <vt:lpstr>CharHartlepoolRoleCase_holderRoleCase_holder</vt:lpstr>
      <vt:lpstr>CharHartlepoolRoleFirst_line_managerRoleFirst_line_manager</vt:lpstr>
      <vt:lpstr>CharHartlepoolRoleMiddle_managerRoleMiddle_manager</vt:lpstr>
      <vt:lpstr>CharHartlepoolRoleQualified_without_casesRoleQualified_without_cases</vt:lpstr>
      <vt:lpstr>CharHartlepoolRoleSenior_managerRoleSenior_manager</vt:lpstr>
      <vt:lpstr>CharHartlepoolRoleSenior_practitionerRoleSenior_practitioner</vt:lpstr>
      <vt:lpstr>CharHartlepoolTime_in_service10_years_or_more_but_less_than_20_yearsTime_in_service10_years_or_more_but_less_than_20_years</vt:lpstr>
      <vt:lpstr>CharHartlepoolTime_in_service2_years_or_more_but_less_than_5_yearsTime_in_service2_years_or_more_but_less_than_5_years</vt:lpstr>
      <vt:lpstr>CharHartlepoolTime_in_service20_years_or_more_but_less_than_30_yearsTime_in_service20_years_or_more_but_less_than_30_years</vt:lpstr>
      <vt:lpstr>CharHartlepoolTime_in_service30_years_or_moreTime_in_service30_years_or_more</vt:lpstr>
      <vt:lpstr>CharHartlepoolTime_in_service5_years_or_more_but_less_than_10_yearsTime_in_service5_years_or_more_but_less_than_10_years</vt:lpstr>
      <vt:lpstr>CharHartlepoolTime_in_serviceLess_than_2_yearsTime_in_serviceLess_than_2_years</vt:lpstr>
      <vt:lpstr>CharHartlepoolTotal</vt:lpstr>
      <vt:lpstr>CharHartlepoolTotal_Total</vt:lpstr>
      <vt:lpstr>CharHavering</vt:lpstr>
      <vt:lpstr>CharHaveringAge_group20_to_29_years_oldAge_group20_to_29_years_old</vt:lpstr>
      <vt:lpstr>CharHaveringAge_group30_to_39_years_oldAge_group30_to_39_years_old</vt:lpstr>
      <vt:lpstr>CharHaveringAge_group40_to_49_years_oldAge_group40_to_49_years_old</vt:lpstr>
      <vt:lpstr>CharHaveringAge_group50_years_old_and_overAge_group50_years_old_and_over</vt:lpstr>
      <vt:lpstr>CharHaveringEthnicityAny_other_ethnic_groupEthnicityAny_other_ethnic_group</vt:lpstr>
      <vt:lpstr>CharHaveringEthnicityAsian_or_Asian_BritishEthnicityAsian_or_Asian_British</vt:lpstr>
      <vt:lpstr>CharHaveringEthnicityBlack_or_Black_BritishEthnicityBlack_or_Black_British</vt:lpstr>
      <vt:lpstr>CharHaveringEthnicityMixedEthnicityMixed</vt:lpstr>
      <vt:lpstr>CharHaveringEthnicityRefused_or_not_availableEthnicityRefused_or_not_available</vt:lpstr>
      <vt:lpstr>CharHaveringEthnicityWhiteEthnicityWhite</vt:lpstr>
      <vt:lpstr>CharHaveringFemaleGenderFemale</vt:lpstr>
      <vt:lpstr>CharHaveringGenderFemaleGenderFemale</vt:lpstr>
      <vt:lpstr>CharHaveringGenderMaleGenderMale</vt:lpstr>
      <vt:lpstr>CharHaveringMaleGenderMale</vt:lpstr>
      <vt:lpstr>CharHaveringRoleCase_holderRoleCase_holder</vt:lpstr>
      <vt:lpstr>CharHaveringRoleFirst_line_managerRoleFirst_line_manager</vt:lpstr>
      <vt:lpstr>CharHaveringRoleMiddle_managerRoleMiddle_manager</vt:lpstr>
      <vt:lpstr>CharHaveringRoleQualified_without_casesRoleQualified_without_cases</vt:lpstr>
      <vt:lpstr>CharHaveringRoleSenior_managerRoleSenior_manager</vt:lpstr>
      <vt:lpstr>CharHaveringRoleSenior_practitionerRoleSenior_practitioner</vt:lpstr>
      <vt:lpstr>CharHaveringTime_in_service10_years_or_more_but_less_than_20_yearsTime_in_service10_years_or_more_but_less_than_20_years</vt:lpstr>
      <vt:lpstr>CharHaveringTime_in_service2_years_or_more_but_less_than_5_yearsTime_in_service2_years_or_more_but_less_than_5_years</vt:lpstr>
      <vt:lpstr>CharHaveringTime_in_service20_years_or_more_but_less_than_30_yearsTime_in_service20_years_or_more_but_less_than_30_years</vt:lpstr>
      <vt:lpstr>CharHaveringTime_in_service30_years_or_moreTime_in_service30_years_or_more</vt:lpstr>
      <vt:lpstr>CharHaveringTime_in_service5_years_or_more_but_less_than_10_yearsTime_in_service5_years_or_more_but_less_than_10_years</vt:lpstr>
      <vt:lpstr>CharHaveringTime_in_serviceLess_than_2_yearsTime_in_serviceLess_than_2_years</vt:lpstr>
      <vt:lpstr>CharHaveringTotal</vt:lpstr>
      <vt:lpstr>CharHaveringTotal_Total</vt:lpstr>
      <vt:lpstr>CharHerefordshire</vt:lpstr>
      <vt:lpstr>CharHerefordshireAge_group20_to_29_years_oldAge_group20_to_29_years_old</vt:lpstr>
      <vt:lpstr>CharHerefordshireAge_group30_to_39_years_oldAge_group30_to_39_years_old</vt:lpstr>
      <vt:lpstr>CharHerefordshireAge_group40_to_49_years_oldAge_group40_to_49_years_old</vt:lpstr>
      <vt:lpstr>CharHerefordshireAge_group50_years_old_and_overAge_group50_years_old_and_over</vt:lpstr>
      <vt:lpstr>CharHerefordshireEthnicityAny_other_ethnic_groupEthnicityAny_other_ethnic_group</vt:lpstr>
      <vt:lpstr>CharHerefordshireEthnicityAsian_or_Asian_BritishEthnicityAsian_or_Asian_British</vt:lpstr>
      <vt:lpstr>CharHerefordshireEthnicityBlack_or_Black_BritishEthnicityBlack_or_Black_British</vt:lpstr>
      <vt:lpstr>CharHerefordshireEthnicityMixedEthnicityMixed</vt:lpstr>
      <vt:lpstr>CharHerefordshireEthnicityRefused_or_not_availableEthnicityRefused_or_not_available</vt:lpstr>
      <vt:lpstr>CharHerefordshireEthnicityWhiteEthnicityWhite</vt:lpstr>
      <vt:lpstr>CharHerefordshireFemaleGenderFemale</vt:lpstr>
      <vt:lpstr>CharHerefordshireGenderFemaleGenderFemale</vt:lpstr>
      <vt:lpstr>CharHerefordshireGenderMaleGenderMale</vt:lpstr>
      <vt:lpstr>CharHerefordshireMaleGenderMale</vt:lpstr>
      <vt:lpstr>CharHerefordshireRoleCase_holderRoleCase_holder</vt:lpstr>
      <vt:lpstr>CharHerefordshireRoleFirst_line_managerRoleFirst_line_manager</vt:lpstr>
      <vt:lpstr>CharHerefordshireRoleMiddle_managerRoleMiddle_manager</vt:lpstr>
      <vt:lpstr>CharHerefordshireRoleQualified_without_casesRoleQualified_without_cases</vt:lpstr>
      <vt:lpstr>CharHerefordshireRoleSenior_managerRoleSenior_manager</vt:lpstr>
      <vt:lpstr>CharHerefordshireRoleSenior_practitionerRoleSenior_practitioner</vt:lpstr>
      <vt:lpstr>CharHerefordshireTime_in_service10_years_or_more_but_less_than_20_yearsTime_in_service10_years_or_more_but_less_than_20_years</vt:lpstr>
      <vt:lpstr>CharHerefordshireTime_in_service2_years_or_more_but_less_than_5_yearsTime_in_service2_years_or_more_but_less_than_5_years</vt:lpstr>
      <vt:lpstr>CharHerefordshireTime_in_service20_years_or_more_but_less_than_30_yearsTime_in_service20_years_or_more_but_less_than_30_years</vt:lpstr>
      <vt:lpstr>CharHerefordshireTime_in_service30_years_or_moreTime_in_service30_years_or_more</vt:lpstr>
      <vt:lpstr>CharHerefordshireTime_in_service5_years_or_more_but_less_than_10_yearsTime_in_service5_years_or_more_but_less_than_10_years</vt:lpstr>
      <vt:lpstr>CharHerefordshireTime_in_serviceLess_than_2_yearsTime_in_serviceLess_than_2_years</vt:lpstr>
      <vt:lpstr>CharHerefordshireTotal</vt:lpstr>
      <vt:lpstr>CharHerefordshireTotal_Total</vt:lpstr>
      <vt:lpstr>CharHertfordshire</vt:lpstr>
      <vt:lpstr>CharHertfordshireAge_group20_to_29_years_oldAge_group20_to_29_years_old</vt:lpstr>
      <vt:lpstr>CharHertfordshireAge_group30_to_39_years_oldAge_group30_to_39_years_old</vt:lpstr>
      <vt:lpstr>CharHertfordshireAge_group40_to_49_years_oldAge_group40_to_49_years_old</vt:lpstr>
      <vt:lpstr>CharHertfordshireAge_group50_years_old_and_overAge_group50_years_old_and_over</vt:lpstr>
      <vt:lpstr>CharHertfordshireEthnicityAny_other_ethnic_groupEthnicityAny_other_ethnic_group</vt:lpstr>
      <vt:lpstr>CharHertfordshireEthnicityAsian_or_Asian_BritishEthnicityAsian_or_Asian_British</vt:lpstr>
      <vt:lpstr>CharHertfordshireEthnicityBlack_or_Black_BritishEthnicityBlack_or_Black_British</vt:lpstr>
      <vt:lpstr>CharHertfordshireEthnicityMixedEthnicityMixed</vt:lpstr>
      <vt:lpstr>CharHertfordshireEthnicityRefused_or_not_availableEthnicityRefused_or_not_available</vt:lpstr>
      <vt:lpstr>CharHertfordshireEthnicityWhiteEthnicityWhite</vt:lpstr>
      <vt:lpstr>CharHertfordshireFemaleGenderFemale</vt:lpstr>
      <vt:lpstr>CharHertfordshireGenderFemaleGenderFemale</vt:lpstr>
      <vt:lpstr>CharHertfordshireGenderMaleGenderMale</vt:lpstr>
      <vt:lpstr>CharHertfordshireMaleGenderMale</vt:lpstr>
      <vt:lpstr>CharHertfordshireRoleCase_holderRoleCase_holder</vt:lpstr>
      <vt:lpstr>CharHertfordshireRoleFirst_line_managerRoleFirst_line_manager</vt:lpstr>
      <vt:lpstr>CharHertfordshireRoleMiddle_managerRoleMiddle_manager</vt:lpstr>
      <vt:lpstr>CharHertfordshireRoleQualified_without_casesRoleQualified_without_cases</vt:lpstr>
      <vt:lpstr>CharHertfordshireRoleSenior_managerRoleSenior_manager</vt:lpstr>
      <vt:lpstr>CharHertfordshireRoleSenior_practitionerRoleSenior_practitioner</vt:lpstr>
      <vt:lpstr>CharHertfordshireTime_in_service10_years_or_more_but_less_than_20_yearsTime_in_service10_years_or_more_but_less_than_20_years</vt:lpstr>
      <vt:lpstr>CharHertfordshireTime_in_service2_years_or_more_but_less_than_5_yearsTime_in_service2_years_or_more_but_less_than_5_years</vt:lpstr>
      <vt:lpstr>CharHertfordshireTime_in_service20_years_or_more_but_less_than_30_yearsTime_in_service20_years_or_more_but_less_than_30_years</vt:lpstr>
      <vt:lpstr>CharHertfordshireTime_in_service30_years_or_moreTime_in_service30_years_or_more</vt:lpstr>
      <vt:lpstr>CharHertfordshireTime_in_service5_years_or_more_but_less_than_10_yearsTime_in_service5_years_or_more_but_less_than_10_years</vt:lpstr>
      <vt:lpstr>CharHertfordshireTime_in_serviceLess_than_2_yearsTime_in_serviceLess_than_2_years</vt:lpstr>
      <vt:lpstr>CharHertfordshireTotal</vt:lpstr>
      <vt:lpstr>CharHertfordshireTotal_Total</vt:lpstr>
      <vt:lpstr>CharHillingdon</vt:lpstr>
      <vt:lpstr>CharHillingdonAge_group20_to_29_years_oldAge_group20_to_29_years_old</vt:lpstr>
      <vt:lpstr>CharHillingdonAge_group30_to_39_years_oldAge_group30_to_39_years_old</vt:lpstr>
      <vt:lpstr>CharHillingdonAge_group40_to_49_years_oldAge_group40_to_49_years_old</vt:lpstr>
      <vt:lpstr>CharHillingdonAge_group50_years_old_and_overAge_group50_years_old_and_over</vt:lpstr>
      <vt:lpstr>CharHillingdonEthnicityAny_other_ethnic_groupEthnicityAny_other_ethnic_group</vt:lpstr>
      <vt:lpstr>CharHillingdonEthnicityAsian_or_Asian_BritishEthnicityAsian_or_Asian_British</vt:lpstr>
      <vt:lpstr>CharHillingdonEthnicityBlack_or_Black_BritishEthnicityBlack_or_Black_British</vt:lpstr>
      <vt:lpstr>CharHillingdonEthnicityMixedEthnicityMixed</vt:lpstr>
      <vt:lpstr>CharHillingdonEthnicityRefused_or_not_availableEthnicityRefused_or_not_available</vt:lpstr>
      <vt:lpstr>CharHillingdonEthnicityWhiteEthnicityWhite</vt:lpstr>
      <vt:lpstr>CharHillingdonFemaleGenderFemale</vt:lpstr>
      <vt:lpstr>CharHillingdonGenderFemaleGenderFemale</vt:lpstr>
      <vt:lpstr>CharHillingdonGenderMaleGenderMale</vt:lpstr>
      <vt:lpstr>CharHillingdonMaleGenderMale</vt:lpstr>
      <vt:lpstr>CharHillingdonRoleCase_holderRoleCase_holder</vt:lpstr>
      <vt:lpstr>CharHillingdonRoleFirst_line_managerRoleFirst_line_manager</vt:lpstr>
      <vt:lpstr>CharHillingdonRoleMiddle_managerRoleMiddle_manager</vt:lpstr>
      <vt:lpstr>CharHillingdonRoleQualified_without_casesRoleQualified_without_cases</vt:lpstr>
      <vt:lpstr>CharHillingdonRoleSenior_managerRoleSenior_manager</vt:lpstr>
      <vt:lpstr>CharHillingdonRoleSenior_practitionerRoleSenior_practitioner</vt:lpstr>
      <vt:lpstr>CharHillingdonTime_in_service10_years_or_more_but_less_than_20_yearsTime_in_service10_years_or_more_but_less_than_20_years</vt:lpstr>
      <vt:lpstr>CharHillingdonTime_in_service2_years_or_more_but_less_than_5_yearsTime_in_service2_years_or_more_but_less_than_5_years</vt:lpstr>
      <vt:lpstr>CharHillingdonTime_in_service20_years_or_more_but_less_than_30_yearsTime_in_service20_years_or_more_but_less_than_30_years</vt:lpstr>
      <vt:lpstr>CharHillingdonTime_in_service30_years_or_moreTime_in_service30_years_or_more</vt:lpstr>
      <vt:lpstr>CharHillingdonTime_in_service5_years_or_more_but_less_than_10_yearsTime_in_service5_years_or_more_but_less_than_10_years</vt:lpstr>
      <vt:lpstr>CharHillingdonTime_in_serviceLess_than_2_yearsTime_in_serviceLess_than_2_years</vt:lpstr>
      <vt:lpstr>CharHillingdonTotal</vt:lpstr>
      <vt:lpstr>CharHillingdonTotal_Total</vt:lpstr>
      <vt:lpstr>CharHounslow</vt:lpstr>
      <vt:lpstr>CharHounslowAge_group20_to_29_years_oldAge_group20_to_29_years_old</vt:lpstr>
      <vt:lpstr>CharHounslowAge_group30_to_39_years_oldAge_group30_to_39_years_old</vt:lpstr>
      <vt:lpstr>CharHounslowAge_group40_to_49_years_oldAge_group40_to_49_years_old</vt:lpstr>
      <vt:lpstr>CharHounslowAge_group50_years_old_and_overAge_group50_years_old_and_over</vt:lpstr>
      <vt:lpstr>CharHounslowEthnicityAny_other_ethnic_groupEthnicityAny_other_ethnic_group</vt:lpstr>
      <vt:lpstr>CharHounslowEthnicityAsian_or_Asian_BritishEthnicityAsian_or_Asian_British</vt:lpstr>
      <vt:lpstr>CharHounslowEthnicityBlack_or_Black_BritishEthnicityBlack_or_Black_British</vt:lpstr>
      <vt:lpstr>CharHounslowEthnicityMixedEthnicityMixed</vt:lpstr>
      <vt:lpstr>CharHounslowEthnicityRefused_or_not_availableEthnicityRefused_or_not_available</vt:lpstr>
      <vt:lpstr>CharHounslowEthnicityWhiteEthnicityWhite</vt:lpstr>
      <vt:lpstr>CharHounslowFemaleGenderFemale</vt:lpstr>
      <vt:lpstr>CharHounslowGenderFemaleGenderFemale</vt:lpstr>
      <vt:lpstr>CharHounslowGenderMaleGenderMale</vt:lpstr>
      <vt:lpstr>CharHounslowMaleGenderMale</vt:lpstr>
      <vt:lpstr>CharHounslowRoleCase_holderRoleCase_holder</vt:lpstr>
      <vt:lpstr>CharHounslowRoleFirst_line_managerRoleFirst_line_manager</vt:lpstr>
      <vt:lpstr>CharHounslowRoleMiddle_managerRoleMiddle_manager</vt:lpstr>
      <vt:lpstr>CharHounslowRoleQualified_without_casesRoleQualified_without_cases</vt:lpstr>
      <vt:lpstr>CharHounslowRoleSenior_managerRoleSenior_manager</vt:lpstr>
      <vt:lpstr>CharHounslowRoleSenior_practitionerRoleSenior_practitioner</vt:lpstr>
      <vt:lpstr>CharHounslowTime_in_service10_years_or_more_but_less_than_20_yearsTime_in_service10_years_or_more_but_less_than_20_years</vt:lpstr>
      <vt:lpstr>CharHounslowTime_in_service2_years_or_more_but_less_than_5_yearsTime_in_service2_years_or_more_but_less_than_5_years</vt:lpstr>
      <vt:lpstr>CharHounslowTime_in_service20_years_or_more_but_less_than_30_yearsTime_in_service20_years_or_more_but_less_than_30_years</vt:lpstr>
      <vt:lpstr>CharHounslowTime_in_service30_years_or_moreTime_in_service30_years_or_more</vt:lpstr>
      <vt:lpstr>CharHounslowTime_in_service5_years_or_more_but_less_than_10_yearsTime_in_service5_years_or_more_but_less_than_10_years</vt:lpstr>
      <vt:lpstr>CharHounslowTime_in_serviceLess_than_2_yearsTime_in_serviceLess_than_2_years</vt:lpstr>
      <vt:lpstr>CharHounslowTotal</vt:lpstr>
      <vt:lpstr>CharHounslowTotal_Total</vt:lpstr>
      <vt:lpstr>CharInner_London</vt:lpstr>
      <vt:lpstr>CharInner_LondonAge_group20_to_29_years_oldAge_group20_to_29_years_old</vt:lpstr>
      <vt:lpstr>CharInner_LondonAge_group30_to_39_years_oldAge_group30_to_39_years_old</vt:lpstr>
      <vt:lpstr>CharInner_LondonAge_group40_to_49_years_oldAge_group40_to_49_years_old</vt:lpstr>
      <vt:lpstr>CharInner_LondonAge_group50_years_old_and_overAge_group50_years_old_and_over</vt:lpstr>
      <vt:lpstr>CharInner_LondonEthnicityAny_other_ethnic_groupEthnicityAny_other_ethnic_group</vt:lpstr>
      <vt:lpstr>CharInner_LondonEthnicityAsian_or_Asian_BritishEthnicityAsian_or_Asian_British</vt:lpstr>
      <vt:lpstr>CharInner_LondonEthnicityBlack_or_Black_BritishEthnicityBlack_or_Black_British</vt:lpstr>
      <vt:lpstr>CharInner_LondonEthnicityMixedEthnicityMixed</vt:lpstr>
      <vt:lpstr>CharInner_LondonEthnicityRefused_or_not_availableEthnicityRefused_or_not_available</vt:lpstr>
      <vt:lpstr>CharInner_LondonEthnicityWhiteEthnicityWhite</vt:lpstr>
      <vt:lpstr>CharInner_LondonFemaleGenderFemale</vt:lpstr>
      <vt:lpstr>CharInner_LondonGenderFemaleGenderFemale</vt:lpstr>
      <vt:lpstr>CharInner_LondonGenderMaleGenderMale</vt:lpstr>
      <vt:lpstr>CharInner_LondonMaleGenderMale</vt:lpstr>
      <vt:lpstr>CharInner_LondonRoleCase_holderRoleCase_holder</vt:lpstr>
      <vt:lpstr>CharInner_LondonRoleFirst_line_managerRoleFirst_line_manager</vt:lpstr>
      <vt:lpstr>CharInner_LondonRoleMiddle_managerRoleMiddle_manager</vt:lpstr>
      <vt:lpstr>CharInner_LondonRoleQualified_without_casesRoleQualified_without_cases</vt:lpstr>
      <vt:lpstr>CharInner_LondonRoleSenior_managerRoleSenior_manager</vt:lpstr>
      <vt:lpstr>CharInner_LondonRoleSenior_practitionerRoleSenior_practitioner</vt:lpstr>
      <vt:lpstr>CharInner_LondonTime_in_service10_years_or_more_but_less_than_20_yearsTime_in_service10_years_or_more_but_less_than_20_years</vt:lpstr>
      <vt:lpstr>CharInner_LondonTime_in_service2_years_or_more_but_less_than_5_yearsTime_in_service2_years_or_more_but_less_than_5_years</vt:lpstr>
      <vt:lpstr>CharInner_LondonTime_in_service20_years_or_more_but_less_than_30_yearsTime_in_service20_years_or_more_but_less_than_30_years</vt:lpstr>
      <vt:lpstr>CharInner_LondonTime_in_service30_years_or_moreTime_in_service30_years_or_more</vt:lpstr>
      <vt:lpstr>CharInner_LondonTime_in_service5_years_or_more_but_less_than_10_yearsTime_in_service5_years_or_more_but_less_than_10_years</vt:lpstr>
      <vt:lpstr>CharInner_LondonTime_in_serviceLess_than_2_yearsTime_in_serviceLess_than_2_years</vt:lpstr>
      <vt:lpstr>CharInner_LondonTotal</vt:lpstr>
      <vt:lpstr>CharInner_LondonTotal_Total</vt:lpstr>
      <vt:lpstr>CharIsle_of_Wight</vt:lpstr>
      <vt:lpstr>CharIsle_of_WightAge_group20_to_29_years_oldAge_group20_to_29_years_old</vt:lpstr>
      <vt:lpstr>CharIsle_of_WightAge_group30_to_39_years_oldAge_group30_to_39_years_old</vt:lpstr>
      <vt:lpstr>CharIsle_of_WightAge_group40_to_49_years_oldAge_group40_to_49_years_old</vt:lpstr>
      <vt:lpstr>CharIsle_of_WightAge_group50_years_old_and_overAge_group50_years_old_and_over</vt:lpstr>
      <vt:lpstr>CharIsle_of_WightEthnicityAny_other_ethnic_groupEthnicityAny_other_ethnic_group</vt:lpstr>
      <vt:lpstr>CharIsle_of_WightEthnicityAsian_or_Asian_BritishEthnicityAsian_or_Asian_British</vt:lpstr>
      <vt:lpstr>CharIsle_of_WightEthnicityBlack_or_Black_BritishEthnicityBlack_or_Black_British</vt:lpstr>
      <vt:lpstr>CharIsle_of_WightEthnicityMixedEthnicityMixed</vt:lpstr>
      <vt:lpstr>CharIsle_of_WightEthnicityRefused_or_not_availableEthnicityRefused_or_not_available</vt:lpstr>
      <vt:lpstr>CharIsle_of_WightEthnicityWhiteEthnicityWhite</vt:lpstr>
      <vt:lpstr>CharIsle_of_WightFemaleGenderFemale</vt:lpstr>
      <vt:lpstr>CharIsle_of_WightGenderFemaleGenderFemale</vt:lpstr>
      <vt:lpstr>CharIsle_of_WightGenderMaleGenderMale</vt:lpstr>
      <vt:lpstr>CharIsle_of_WightMaleGenderMale</vt:lpstr>
      <vt:lpstr>CharIsle_of_WightRoleCase_holderRoleCase_holder</vt:lpstr>
      <vt:lpstr>CharIsle_of_WightRoleFirst_line_managerRoleFirst_line_manager</vt:lpstr>
      <vt:lpstr>CharIsle_of_WightRoleMiddle_managerRoleMiddle_manager</vt:lpstr>
      <vt:lpstr>CharIsle_of_WightRoleQualified_without_casesRoleQualified_without_cases</vt:lpstr>
      <vt:lpstr>CharIsle_of_WightRoleSenior_managerRoleSenior_manager</vt:lpstr>
      <vt:lpstr>CharIsle_of_WightRoleSenior_practitionerRoleSenior_practitioner</vt:lpstr>
      <vt:lpstr>CharIsle_of_WightTime_in_service10_years_or_more_but_less_than_20_yearsTime_in_service10_years_or_more_but_less_than_20_years</vt:lpstr>
      <vt:lpstr>CharIsle_of_WightTime_in_service2_years_or_more_but_less_than_5_yearsTime_in_service2_years_or_more_but_less_than_5_years</vt:lpstr>
      <vt:lpstr>CharIsle_of_WightTime_in_service20_years_or_more_but_less_than_30_yearsTime_in_service20_years_or_more_but_less_than_30_years</vt:lpstr>
      <vt:lpstr>CharIsle_of_WightTime_in_service30_years_or_moreTime_in_service30_years_or_more</vt:lpstr>
      <vt:lpstr>CharIsle_of_WightTime_in_service5_years_or_more_but_less_than_10_yearsTime_in_service5_years_or_more_but_less_than_10_years</vt:lpstr>
      <vt:lpstr>CharIsle_of_WightTime_in_serviceLess_than_2_yearsTime_in_serviceLess_than_2_years</vt:lpstr>
      <vt:lpstr>CharIsle_of_WightTotal</vt:lpstr>
      <vt:lpstr>CharIsle_of_WightTotal_Total</vt:lpstr>
      <vt:lpstr>CharIsles_of_Scilly</vt:lpstr>
      <vt:lpstr>CharIsles_of_ScillyAge_group20_to_29_years_oldAge_group20_to_29_years_old</vt:lpstr>
      <vt:lpstr>CharIsles_of_ScillyAge_group30_to_39_years_oldAge_group30_to_39_years_old</vt:lpstr>
      <vt:lpstr>CharIsles_of_ScillyAge_group40_to_49_years_oldAge_group40_to_49_years_old</vt:lpstr>
      <vt:lpstr>CharIsles_of_ScillyAge_group50_years_old_and_overAge_group50_years_old_and_over</vt:lpstr>
      <vt:lpstr>CharIsles_of_ScillyEthnicityAny_other_ethnic_groupEthnicityAny_other_ethnic_group</vt:lpstr>
      <vt:lpstr>CharIsles_of_ScillyEthnicityAsian_or_Asian_BritishEthnicityAsian_or_Asian_British</vt:lpstr>
      <vt:lpstr>CharIsles_of_ScillyEthnicityBlack_or_Black_BritishEthnicityBlack_or_Black_British</vt:lpstr>
      <vt:lpstr>CharIsles_of_ScillyEthnicityMixedEthnicityMixed</vt:lpstr>
      <vt:lpstr>CharIsles_of_ScillyEthnicityRefused_or_not_availableEthnicityRefused_or_not_available</vt:lpstr>
      <vt:lpstr>CharIsles_of_ScillyEthnicityWhiteEthnicityWhite</vt:lpstr>
      <vt:lpstr>CharIsles_of_ScillyFemaleGenderFemale</vt:lpstr>
      <vt:lpstr>CharIsles_of_ScillyGenderFemaleGenderFemale</vt:lpstr>
      <vt:lpstr>CharIsles_of_ScillyGenderMaleGenderMale</vt:lpstr>
      <vt:lpstr>CharIsles_of_ScillyMaleGenderMale</vt:lpstr>
      <vt:lpstr>CharIsles_of_ScillyRoleCase_holderRoleCase_holder</vt:lpstr>
      <vt:lpstr>CharIsles_of_ScillyRoleFirst_line_managerRoleFirst_line_manager</vt:lpstr>
      <vt:lpstr>CharIsles_of_ScillyRoleMiddle_managerRoleMiddle_manager</vt:lpstr>
      <vt:lpstr>CharIsles_of_ScillyRoleQualified_without_casesRoleQualified_without_cases</vt:lpstr>
      <vt:lpstr>CharIsles_of_ScillyRoleSenior_managerRoleSenior_manager</vt:lpstr>
      <vt:lpstr>CharIsles_of_ScillyRoleSenior_practitionerRoleSenior_practitioner</vt:lpstr>
      <vt:lpstr>CharIsles_of_ScillyTime_in_service10_years_or_more_but_less_than_20_yearsTime_in_service10_years_or_more_but_less_than_20_years</vt:lpstr>
      <vt:lpstr>CharIsles_of_ScillyTime_in_service2_years_or_more_but_less_than_5_yearsTime_in_service2_years_or_more_but_less_than_5_years</vt:lpstr>
      <vt:lpstr>CharIsles_of_ScillyTime_in_service20_years_or_more_but_less_than_30_yearsTime_in_service20_years_or_more_but_less_than_30_years</vt:lpstr>
      <vt:lpstr>CharIsles_of_ScillyTime_in_service30_years_or_moreTime_in_service30_years_or_more</vt:lpstr>
      <vt:lpstr>CharIsles_of_ScillyTime_in_service5_years_or_more_but_less_than_10_yearsTime_in_service5_years_or_more_but_less_than_10_years</vt:lpstr>
      <vt:lpstr>CharIsles_of_ScillyTime_in_serviceLess_than_2_yearsTime_in_serviceLess_than_2_years</vt:lpstr>
      <vt:lpstr>CharIsles_of_ScillyTotal</vt:lpstr>
      <vt:lpstr>CharIsles_of_ScillyTotal_Total</vt:lpstr>
      <vt:lpstr>CharIslington</vt:lpstr>
      <vt:lpstr>CharIslingtonAge_group20_to_29_years_oldAge_group20_to_29_years_old</vt:lpstr>
      <vt:lpstr>CharIslingtonAge_group30_to_39_years_oldAge_group30_to_39_years_old</vt:lpstr>
      <vt:lpstr>CharIslingtonAge_group40_to_49_years_oldAge_group40_to_49_years_old</vt:lpstr>
      <vt:lpstr>CharIslingtonAge_group50_years_old_and_overAge_group50_years_old_and_over</vt:lpstr>
      <vt:lpstr>CharIslingtonEthnicityAny_other_ethnic_groupEthnicityAny_other_ethnic_group</vt:lpstr>
      <vt:lpstr>CharIslingtonEthnicityAsian_or_Asian_BritishEthnicityAsian_or_Asian_British</vt:lpstr>
      <vt:lpstr>CharIslingtonEthnicityBlack_or_Black_BritishEthnicityBlack_or_Black_British</vt:lpstr>
      <vt:lpstr>CharIslingtonEthnicityMixedEthnicityMixed</vt:lpstr>
      <vt:lpstr>CharIslingtonEthnicityRefused_or_not_availableEthnicityRefused_or_not_available</vt:lpstr>
      <vt:lpstr>CharIslingtonEthnicityWhiteEthnicityWhite</vt:lpstr>
      <vt:lpstr>CharIslingtonFemaleGenderFemale</vt:lpstr>
      <vt:lpstr>CharIslingtonGenderFemaleGenderFemale</vt:lpstr>
      <vt:lpstr>CharIslingtonGenderMaleGenderMale</vt:lpstr>
      <vt:lpstr>CharIslingtonMaleGenderMale</vt:lpstr>
      <vt:lpstr>CharIslingtonRoleCase_holderRoleCase_holder</vt:lpstr>
      <vt:lpstr>CharIslingtonRoleFirst_line_managerRoleFirst_line_manager</vt:lpstr>
      <vt:lpstr>CharIslingtonRoleMiddle_managerRoleMiddle_manager</vt:lpstr>
      <vt:lpstr>CharIslingtonRoleQualified_without_casesRoleQualified_without_cases</vt:lpstr>
      <vt:lpstr>CharIslingtonRoleSenior_managerRoleSenior_manager</vt:lpstr>
      <vt:lpstr>CharIslingtonRoleSenior_practitionerRoleSenior_practitioner</vt:lpstr>
      <vt:lpstr>CharIslingtonTime_in_service10_years_or_more_but_less_than_20_yearsTime_in_service10_years_or_more_but_less_than_20_years</vt:lpstr>
      <vt:lpstr>CharIslingtonTime_in_service2_years_or_more_but_less_than_5_yearsTime_in_service2_years_or_more_but_less_than_5_years</vt:lpstr>
      <vt:lpstr>CharIslingtonTime_in_service20_years_or_more_but_less_than_30_yearsTime_in_service20_years_or_more_but_less_than_30_years</vt:lpstr>
      <vt:lpstr>CharIslingtonTime_in_service30_years_or_moreTime_in_service30_years_or_more</vt:lpstr>
      <vt:lpstr>CharIslingtonTime_in_service5_years_or_more_but_less_than_10_yearsTime_in_service5_years_or_more_but_less_than_10_years</vt:lpstr>
      <vt:lpstr>CharIslingtonTime_in_serviceLess_than_2_yearsTime_in_serviceLess_than_2_years</vt:lpstr>
      <vt:lpstr>CharIslingtonTotal</vt:lpstr>
      <vt:lpstr>CharIslingtonTotal_Total</vt:lpstr>
      <vt:lpstr>CharKensington_and_Chelsea</vt:lpstr>
      <vt:lpstr>CharKensington_and_ChelseaAge_group20_to_29_years_oldAge_group20_to_29_years_old</vt:lpstr>
      <vt:lpstr>CharKensington_and_ChelseaAge_group30_to_39_years_oldAge_group30_to_39_years_old</vt:lpstr>
      <vt:lpstr>CharKensington_and_ChelseaAge_group40_to_49_years_oldAge_group40_to_49_years_old</vt:lpstr>
      <vt:lpstr>CharKensington_and_ChelseaAge_group50_years_old_and_overAge_group50_years_old_and_over</vt:lpstr>
      <vt:lpstr>CharKensington_and_ChelseaEthnicityAny_other_ethnic_groupEthnicityAny_other_ethnic_group</vt:lpstr>
      <vt:lpstr>CharKensington_and_ChelseaEthnicityAsian_or_Asian_BritishEthnicityAsian_or_Asian_British</vt:lpstr>
      <vt:lpstr>CharKensington_and_ChelseaEthnicityBlack_or_Black_BritishEthnicityBlack_or_Black_British</vt:lpstr>
      <vt:lpstr>CharKensington_and_ChelseaEthnicityMixedEthnicityMixed</vt:lpstr>
      <vt:lpstr>CharKensington_and_ChelseaEthnicityRefused_or_not_availableEthnicityRefused_or_not_available</vt:lpstr>
      <vt:lpstr>CharKensington_and_ChelseaEthnicityWhiteEthnicityWhite</vt:lpstr>
      <vt:lpstr>CharKensington_and_ChelseaFemaleGenderFemale</vt:lpstr>
      <vt:lpstr>CharKensington_and_ChelseaGenderFemaleGenderFemale</vt:lpstr>
      <vt:lpstr>CharKensington_and_ChelseaGenderMaleGenderMale</vt:lpstr>
      <vt:lpstr>CharKensington_and_ChelseaMaleGenderMale</vt:lpstr>
      <vt:lpstr>CharKensington_and_ChelseaRoleCase_holderRoleCase_holder</vt:lpstr>
      <vt:lpstr>CharKensington_and_ChelseaRoleFirst_line_managerRoleFirst_line_manager</vt:lpstr>
      <vt:lpstr>CharKensington_and_ChelseaRoleMiddle_managerRoleMiddle_manager</vt:lpstr>
      <vt:lpstr>CharKensington_and_ChelseaRoleQualified_without_casesRoleQualified_without_cases</vt:lpstr>
      <vt:lpstr>CharKensington_and_ChelseaRoleSenior_managerRoleSenior_manager</vt:lpstr>
      <vt:lpstr>CharKensington_and_ChelseaRoleSenior_practitionerRoleSenior_practitioner</vt:lpstr>
      <vt:lpstr>CharKensington_and_ChelseaTime_in_service10_years_or_more_but_less_than_20_yearsTime_in_service10_years_or_more_but_less_than_20_years</vt:lpstr>
      <vt:lpstr>CharKensington_and_ChelseaTime_in_service2_years_or_more_but_less_than_5_yearsTime_in_service2_years_or_more_but_less_than_5_years</vt:lpstr>
      <vt:lpstr>CharKensington_and_ChelseaTime_in_service20_years_or_more_but_less_than_30_yearsTime_in_service20_years_or_more_but_less_than_30_years</vt:lpstr>
      <vt:lpstr>CharKensington_and_ChelseaTime_in_service30_years_or_moreTime_in_service30_years_or_more</vt:lpstr>
      <vt:lpstr>CharKensington_and_ChelseaTime_in_service5_years_or_more_but_less_than_10_yearsTime_in_service5_years_or_more_but_less_than_10_years</vt:lpstr>
      <vt:lpstr>CharKensington_and_ChelseaTime_in_serviceLess_than_2_yearsTime_in_serviceLess_than_2_years</vt:lpstr>
      <vt:lpstr>CharKensington_and_ChelseaTotal</vt:lpstr>
      <vt:lpstr>CharKensington_and_ChelseaTotal_Total</vt:lpstr>
      <vt:lpstr>CharKent</vt:lpstr>
      <vt:lpstr>CharKentAge_group20_to_29_years_oldAge_group20_to_29_years_old</vt:lpstr>
      <vt:lpstr>CharKentAge_group30_to_39_years_oldAge_group30_to_39_years_old</vt:lpstr>
      <vt:lpstr>CharKentAge_group40_to_49_years_oldAge_group40_to_49_years_old</vt:lpstr>
      <vt:lpstr>CharKentAge_group50_years_old_and_overAge_group50_years_old_and_over</vt:lpstr>
      <vt:lpstr>CharKentEthnicityAny_other_ethnic_groupEthnicityAny_other_ethnic_group</vt:lpstr>
      <vt:lpstr>CharKentEthnicityAsian_or_Asian_BritishEthnicityAsian_or_Asian_British</vt:lpstr>
      <vt:lpstr>CharKentEthnicityBlack_or_Black_BritishEthnicityBlack_or_Black_British</vt:lpstr>
      <vt:lpstr>CharKentEthnicityMixedEthnicityMixed</vt:lpstr>
      <vt:lpstr>CharKentEthnicityRefused_or_not_availableEthnicityRefused_or_not_available</vt:lpstr>
      <vt:lpstr>CharKentEthnicityWhiteEthnicityWhite</vt:lpstr>
      <vt:lpstr>CharKentFemaleGenderFemale</vt:lpstr>
      <vt:lpstr>CharKentGenderFemaleGenderFemale</vt:lpstr>
      <vt:lpstr>CharKentGenderMaleGenderMale</vt:lpstr>
      <vt:lpstr>CharKentMaleGenderMale</vt:lpstr>
      <vt:lpstr>CharKentRoleCase_holderRoleCase_holder</vt:lpstr>
      <vt:lpstr>CharKentRoleFirst_line_managerRoleFirst_line_manager</vt:lpstr>
      <vt:lpstr>CharKentRoleMiddle_managerRoleMiddle_manager</vt:lpstr>
      <vt:lpstr>CharKentRoleQualified_without_casesRoleQualified_without_cases</vt:lpstr>
      <vt:lpstr>CharKentRoleSenior_managerRoleSenior_manager</vt:lpstr>
      <vt:lpstr>CharKentRoleSenior_practitionerRoleSenior_practitioner</vt:lpstr>
      <vt:lpstr>CharKentTime_in_service10_years_or_more_but_less_than_20_yearsTime_in_service10_years_or_more_but_less_than_20_years</vt:lpstr>
      <vt:lpstr>CharKentTime_in_service2_years_or_more_but_less_than_5_yearsTime_in_service2_years_or_more_but_less_than_5_years</vt:lpstr>
      <vt:lpstr>CharKentTime_in_service20_years_or_more_but_less_than_30_yearsTime_in_service20_years_or_more_but_less_than_30_years</vt:lpstr>
      <vt:lpstr>CharKentTime_in_service30_years_or_moreTime_in_service30_years_or_more</vt:lpstr>
      <vt:lpstr>CharKentTime_in_service5_years_or_more_but_less_than_10_yearsTime_in_service5_years_or_more_but_less_than_10_years</vt:lpstr>
      <vt:lpstr>CharKentTime_in_serviceLess_than_2_yearsTime_in_serviceLess_than_2_years</vt:lpstr>
      <vt:lpstr>CharKentTotal</vt:lpstr>
      <vt:lpstr>CharKentTotal_Total</vt:lpstr>
      <vt:lpstr>CharKingston_Upon_Hull_City_of</vt:lpstr>
      <vt:lpstr>CharKingston_Upon_Hull_City_ofAge_group20_to_29_years_oldAge_group20_to_29_years_old</vt:lpstr>
      <vt:lpstr>CharKingston_Upon_Hull_City_ofAge_group30_to_39_years_oldAge_group30_to_39_years_old</vt:lpstr>
      <vt:lpstr>CharKingston_Upon_Hull_City_ofAge_group40_to_49_years_oldAge_group40_to_49_years_old</vt:lpstr>
      <vt:lpstr>CharKingston_Upon_Hull_City_ofAge_group50_years_old_and_overAge_group50_years_old_and_over</vt:lpstr>
      <vt:lpstr>CharKingston_Upon_Hull_City_ofEthnicityAny_other_ethnic_groupEthnicityAny_other_ethnic_group</vt:lpstr>
      <vt:lpstr>CharKingston_Upon_Hull_City_ofEthnicityAsian_or_Asian_BritishEthnicityAsian_or_Asian_British</vt:lpstr>
      <vt:lpstr>CharKingston_Upon_Hull_City_ofEthnicityBlack_or_Black_BritishEthnicityBlack_or_Black_British</vt:lpstr>
      <vt:lpstr>CharKingston_Upon_Hull_City_ofEthnicityMixedEthnicityMixed</vt:lpstr>
      <vt:lpstr>CharKingston_Upon_Hull_City_ofEthnicityRefused_or_not_availableEthnicityRefused_or_not_available</vt:lpstr>
      <vt:lpstr>CharKingston_Upon_Hull_City_ofEthnicityWhiteEthnicityWhite</vt:lpstr>
      <vt:lpstr>CharKingston_Upon_Hull_City_ofFemaleGenderFemale</vt:lpstr>
      <vt:lpstr>CharKingston_Upon_Hull_City_ofGenderFemaleGenderFemale</vt:lpstr>
      <vt:lpstr>CharKingston_Upon_Hull_City_ofGenderMaleGenderMale</vt:lpstr>
      <vt:lpstr>CharKingston_Upon_Hull_City_ofMaleGenderMale</vt:lpstr>
      <vt:lpstr>CharKingston_Upon_Hull_City_ofRoleCase_holderRoleCase_holder</vt:lpstr>
      <vt:lpstr>CharKingston_Upon_Hull_City_ofRoleFirst_line_managerRoleFirst_line_manager</vt:lpstr>
      <vt:lpstr>CharKingston_Upon_Hull_City_ofRoleMiddle_managerRoleMiddle_manager</vt:lpstr>
      <vt:lpstr>CharKingston_Upon_Hull_City_ofRoleQualified_without_casesRoleQualified_without_cases</vt:lpstr>
      <vt:lpstr>CharKingston_Upon_Hull_City_ofRoleSenior_managerRoleSenior_manager</vt:lpstr>
      <vt:lpstr>CharKingston_Upon_Hull_City_ofRoleSenior_practitionerRoleSenior_practitioner</vt:lpstr>
      <vt:lpstr>CharKingston_Upon_Hull_City_ofTime_in_service10_years_or_more_but_less_than_20_yearsTime_in_service10_years_or_more_but_less_than_20_years</vt:lpstr>
      <vt:lpstr>CharKingston_Upon_Hull_City_ofTime_in_service2_years_or_more_but_less_than_5_yearsTime_in_service2_years_or_more_but_less_than_5_years</vt:lpstr>
      <vt:lpstr>CharKingston_Upon_Hull_City_ofTime_in_service20_years_or_more_but_less_than_30_yearsTime_in_service20_years_or_more_but_less_than_30_years</vt:lpstr>
      <vt:lpstr>CharKingston_Upon_Hull_City_ofTime_in_service30_years_or_moreTime_in_service30_years_or_more</vt:lpstr>
      <vt:lpstr>CharKingston_Upon_Hull_City_ofTime_in_service5_years_or_more_but_less_than_10_yearsTime_in_service5_years_or_more_but_less_than_10_years</vt:lpstr>
      <vt:lpstr>CharKingston_Upon_Hull_City_ofTime_in_serviceLess_than_2_yearsTime_in_serviceLess_than_2_years</vt:lpstr>
      <vt:lpstr>CharKingston_Upon_Hull_City_ofTotal</vt:lpstr>
      <vt:lpstr>CharKingston_Upon_Hull_City_ofTotal_Total</vt:lpstr>
      <vt:lpstr>CharKingston_upon_Thames</vt:lpstr>
      <vt:lpstr>CharKingston_upon_ThamesAge_group20_to_29_years_oldAge_group20_to_29_years_old</vt:lpstr>
      <vt:lpstr>CharKingston_upon_ThamesAge_group30_to_39_years_oldAge_group30_to_39_years_old</vt:lpstr>
      <vt:lpstr>CharKingston_upon_ThamesAge_group40_to_49_years_oldAge_group40_to_49_years_old</vt:lpstr>
      <vt:lpstr>CharKingston_upon_ThamesAge_group50_years_old_and_overAge_group50_years_old_and_over</vt:lpstr>
      <vt:lpstr>CharKingston_upon_ThamesEthnicityAny_other_ethnic_groupEthnicityAny_other_ethnic_group</vt:lpstr>
      <vt:lpstr>CharKingston_upon_ThamesEthnicityAsian_or_Asian_BritishEthnicityAsian_or_Asian_British</vt:lpstr>
      <vt:lpstr>CharKingston_upon_ThamesEthnicityBlack_or_Black_BritishEthnicityBlack_or_Black_British</vt:lpstr>
      <vt:lpstr>CharKingston_upon_ThamesEthnicityMixedEthnicityMixed</vt:lpstr>
      <vt:lpstr>CharKingston_upon_ThamesEthnicityRefused_or_not_availableEthnicityRefused_or_not_available</vt:lpstr>
      <vt:lpstr>CharKingston_upon_ThamesEthnicityWhiteEthnicityWhite</vt:lpstr>
      <vt:lpstr>CharKingston_upon_ThamesFemaleGenderFemale</vt:lpstr>
      <vt:lpstr>CharKingston_upon_ThamesGenderFemaleGenderFemale</vt:lpstr>
      <vt:lpstr>CharKingston_upon_ThamesGenderMaleGenderMale</vt:lpstr>
      <vt:lpstr>CharKingston_upon_ThamesMaleGenderMale</vt:lpstr>
      <vt:lpstr>CharKingston_upon_ThamesRoleCase_holderRoleCase_holder</vt:lpstr>
      <vt:lpstr>CharKingston_upon_ThamesRoleFirst_line_managerRoleFirst_line_manager</vt:lpstr>
      <vt:lpstr>CharKingston_upon_ThamesRoleMiddle_managerRoleMiddle_manager</vt:lpstr>
      <vt:lpstr>CharKingston_upon_ThamesRoleQualified_without_casesRoleQualified_without_cases</vt:lpstr>
      <vt:lpstr>CharKingston_upon_ThamesRoleSenior_managerRoleSenior_manager</vt:lpstr>
      <vt:lpstr>CharKingston_upon_ThamesRoleSenior_practitionerRoleSenior_practitioner</vt:lpstr>
      <vt:lpstr>CharKingston_upon_ThamesTime_in_service10_years_or_more_but_less_than_20_yearsTime_in_service10_years_or_more_but_less_than_20_years</vt:lpstr>
      <vt:lpstr>CharKingston_upon_ThamesTime_in_service2_years_or_more_but_less_than_5_yearsTime_in_service2_years_or_more_but_less_than_5_years</vt:lpstr>
      <vt:lpstr>CharKingston_upon_ThamesTime_in_service20_years_or_more_but_less_than_30_yearsTime_in_service20_years_or_more_but_less_than_30_years</vt:lpstr>
      <vt:lpstr>CharKingston_upon_ThamesTime_in_service30_years_or_moreTime_in_service30_years_or_more</vt:lpstr>
      <vt:lpstr>CharKingston_upon_ThamesTime_in_service5_years_or_more_but_less_than_10_yearsTime_in_service5_years_or_more_but_less_than_10_years</vt:lpstr>
      <vt:lpstr>CharKingston_upon_ThamesTime_in_serviceLess_than_2_yearsTime_in_serviceLess_than_2_years</vt:lpstr>
      <vt:lpstr>CharKingston_upon_ThamesTotal</vt:lpstr>
      <vt:lpstr>CharKingston_upon_ThamesTotal_Total</vt:lpstr>
      <vt:lpstr>CharKirklees</vt:lpstr>
      <vt:lpstr>CharKirkleesAge_group20_to_29_years_oldAge_group20_to_29_years_old</vt:lpstr>
      <vt:lpstr>CharKirkleesAge_group30_to_39_years_oldAge_group30_to_39_years_old</vt:lpstr>
      <vt:lpstr>CharKirkleesAge_group40_to_49_years_oldAge_group40_to_49_years_old</vt:lpstr>
      <vt:lpstr>CharKirkleesAge_group50_years_old_and_overAge_group50_years_old_and_over</vt:lpstr>
      <vt:lpstr>CharKirkleesEthnicityAny_other_ethnic_groupEthnicityAny_other_ethnic_group</vt:lpstr>
      <vt:lpstr>CharKirkleesEthnicityAsian_or_Asian_BritishEthnicityAsian_or_Asian_British</vt:lpstr>
      <vt:lpstr>CharKirkleesEthnicityBlack_or_Black_BritishEthnicityBlack_or_Black_British</vt:lpstr>
      <vt:lpstr>CharKirkleesEthnicityMixedEthnicityMixed</vt:lpstr>
      <vt:lpstr>CharKirkleesEthnicityRefused_or_not_availableEthnicityRefused_or_not_available</vt:lpstr>
      <vt:lpstr>CharKirkleesEthnicityWhiteEthnicityWhite</vt:lpstr>
      <vt:lpstr>CharKirkleesFemaleGenderFemale</vt:lpstr>
      <vt:lpstr>CharKirkleesGenderFemaleGenderFemale</vt:lpstr>
      <vt:lpstr>CharKirkleesGenderMaleGenderMale</vt:lpstr>
      <vt:lpstr>CharKirkleesMaleGenderMale</vt:lpstr>
      <vt:lpstr>CharKirkleesRoleCase_holderRoleCase_holder</vt:lpstr>
      <vt:lpstr>CharKirkleesRoleFirst_line_managerRoleFirst_line_manager</vt:lpstr>
      <vt:lpstr>CharKirkleesRoleMiddle_managerRoleMiddle_manager</vt:lpstr>
      <vt:lpstr>CharKirkleesRoleQualified_without_casesRoleQualified_without_cases</vt:lpstr>
      <vt:lpstr>CharKirkleesRoleSenior_managerRoleSenior_manager</vt:lpstr>
      <vt:lpstr>CharKirkleesRoleSenior_practitionerRoleSenior_practitioner</vt:lpstr>
      <vt:lpstr>CharKirkleesTime_in_service10_years_or_more_but_less_than_20_yearsTime_in_service10_years_or_more_but_less_than_20_years</vt:lpstr>
      <vt:lpstr>CharKirkleesTime_in_service2_years_or_more_but_less_than_5_yearsTime_in_service2_years_or_more_but_less_than_5_years</vt:lpstr>
      <vt:lpstr>CharKirkleesTime_in_service20_years_or_more_but_less_than_30_yearsTime_in_service20_years_or_more_but_less_than_30_years</vt:lpstr>
      <vt:lpstr>CharKirkleesTime_in_service30_years_or_moreTime_in_service30_years_or_more</vt:lpstr>
      <vt:lpstr>CharKirkleesTime_in_service5_years_or_more_but_less_than_10_yearsTime_in_service5_years_or_more_but_less_than_10_years</vt:lpstr>
      <vt:lpstr>CharKirkleesTime_in_serviceLess_than_2_yearsTime_in_serviceLess_than_2_years</vt:lpstr>
      <vt:lpstr>CharKirkleesTotal</vt:lpstr>
      <vt:lpstr>CharKirkleesTotal_Total</vt:lpstr>
      <vt:lpstr>CharKnowsley</vt:lpstr>
      <vt:lpstr>CharKnowsleyAge_group20_to_29_years_oldAge_group20_to_29_years_old</vt:lpstr>
      <vt:lpstr>CharKnowsleyAge_group30_to_39_years_oldAge_group30_to_39_years_old</vt:lpstr>
      <vt:lpstr>CharKnowsleyAge_group40_to_49_years_oldAge_group40_to_49_years_old</vt:lpstr>
      <vt:lpstr>CharKnowsleyAge_group50_years_old_and_overAge_group50_years_old_and_over</vt:lpstr>
      <vt:lpstr>CharKnowsleyEthnicityAny_other_ethnic_groupEthnicityAny_other_ethnic_group</vt:lpstr>
      <vt:lpstr>CharKnowsleyEthnicityAsian_or_Asian_BritishEthnicityAsian_or_Asian_British</vt:lpstr>
      <vt:lpstr>CharKnowsleyEthnicityBlack_or_Black_BritishEthnicityBlack_or_Black_British</vt:lpstr>
      <vt:lpstr>CharKnowsleyEthnicityMixedEthnicityMixed</vt:lpstr>
      <vt:lpstr>CharKnowsleyEthnicityRefused_or_not_availableEthnicityRefused_or_not_available</vt:lpstr>
      <vt:lpstr>CharKnowsleyEthnicityWhiteEthnicityWhite</vt:lpstr>
      <vt:lpstr>CharKnowsleyFemaleGenderFemale</vt:lpstr>
      <vt:lpstr>CharKnowsleyGenderFemaleGenderFemale</vt:lpstr>
      <vt:lpstr>CharKnowsleyGenderMaleGenderMale</vt:lpstr>
      <vt:lpstr>CharKnowsleyMaleGenderMale</vt:lpstr>
      <vt:lpstr>CharKnowsleyRoleCase_holderRoleCase_holder</vt:lpstr>
      <vt:lpstr>CharKnowsleyRoleFirst_line_managerRoleFirst_line_manager</vt:lpstr>
      <vt:lpstr>CharKnowsleyRoleMiddle_managerRoleMiddle_manager</vt:lpstr>
      <vt:lpstr>CharKnowsleyRoleQualified_without_casesRoleQualified_without_cases</vt:lpstr>
      <vt:lpstr>CharKnowsleyRoleSenior_managerRoleSenior_manager</vt:lpstr>
      <vt:lpstr>CharKnowsleyRoleSenior_practitionerRoleSenior_practitioner</vt:lpstr>
      <vt:lpstr>CharKnowsleyTime_in_service10_years_or_more_but_less_than_20_yearsTime_in_service10_years_or_more_but_less_than_20_years</vt:lpstr>
      <vt:lpstr>CharKnowsleyTime_in_service2_years_or_more_but_less_than_5_yearsTime_in_service2_years_or_more_but_less_than_5_years</vt:lpstr>
      <vt:lpstr>CharKnowsleyTime_in_service20_years_or_more_but_less_than_30_yearsTime_in_service20_years_or_more_but_less_than_30_years</vt:lpstr>
      <vt:lpstr>CharKnowsleyTime_in_service30_years_or_moreTime_in_service30_years_or_more</vt:lpstr>
      <vt:lpstr>CharKnowsleyTime_in_service5_years_or_more_but_less_than_10_yearsTime_in_service5_years_or_more_but_less_than_10_years</vt:lpstr>
      <vt:lpstr>CharKnowsleyTime_in_serviceLess_than_2_yearsTime_in_serviceLess_than_2_years</vt:lpstr>
      <vt:lpstr>CharKnowsleyTotal</vt:lpstr>
      <vt:lpstr>CharKnowsleyTotal_Total</vt:lpstr>
      <vt:lpstr>CharLambeth</vt:lpstr>
      <vt:lpstr>CharLambethAge_group20_to_29_years_oldAge_group20_to_29_years_old</vt:lpstr>
      <vt:lpstr>CharLambethAge_group30_to_39_years_oldAge_group30_to_39_years_old</vt:lpstr>
      <vt:lpstr>CharLambethAge_group40_to_49_years_oldAge_group40_to_49_years_old</vt:lpstr>
      <vt:lpstr>CharLambethAge_group50_years_old_and_overAge_group50_years_old_and_over</vt:lpstr>
      <vt:lpstr>CharLambethEthnicityAny_other_ethnic_groupEthnicityAny_other_ethnic_group</vt:lpstr>
      <vt:lpstr>CharLambethEthnicityAsian_or_Asian_BritishEthnicityAsian_or_Asian_British</vt:lpstr>
      <vt:lpstr>CharLambethEthnicityBlack_or_Black_BritishEthnicityBlack_or_Black_British</vt:lpstr>
      <vt:lpstr>CharLambethEthnicityMixedEthnicityMixed</vt:lpstr>
      <vt:lpstr>CharLambethEthnicityRefused_or_not_availableEthnicityRefused_or_not_available</vt:lpstr>
      <vt:lpstr>CharLambethEthnicityWhiteEthnicityWhite</vt:lpstr>
      <vt:lpstr>CharLambethFemaleGenderFemale</vt:lpstr>
      <vt:lpstr>CharLambethGenderFemaleGenderFemale</vt:lpstr>
      <vt:lpstr>CharLambethGenderMaleGenderMale</vt:lpstr>
      <vt:lpstr>CharLambethMaleGenderMale</vt:lpstr>
      <vt:lpstr>CharLambethRoleCase_holderRoleCase_holder</vt:lpstr>
      <vt:lpstr>CharLambethRoleFirst_line_managerRoleFirst_line_manager</vt:lpstr>
      <vt:lpstr>CharLambethRoleMiddle_managerRoleMiddle_manager</vt:lpstr>
      <vt:lpstr>CharLambethRoleQualified_without_casesRoleQualified_without_cases</vt:lpstr>
      <vt:lpstr>CharLambethRoleSenior_managerRoleSenior_manager</vt:lpstr>
      <vt:lpstr>CharLambethRoleSenior_practitionerRoleSenior_practitioner</vt:lpstr>
      <vt:lpstr>CharLambethTime_in_service10_years_or_more_but_less_than_20_yearsTime_in_service10_years_or_more_but_less_than_20_years</vt:lpstr>
      <vt:lpstr>CharLambethTime_in_service2_years_or_more_but_less_than_5_yearsTime_in_service2_years_or_more_but_less_than_5_years</vt:lpstr>
      <vt:lpstr>CharLambethTime_in_service20_years_or_more_but_less_than_30_yearsTime_in_service20_years_or_more_but_less_than_30_years</vt:lpstr>
      <vt:lpstr>CharLambethTime_in_service30_years_or_moreTime_in_service30_years_or_more</vt:lpstr>
      <vt:lpstr>CharLambethTime_in_service5_years_or_more_but_less_than_10_yearsTime_in_service5_years_or_more_but_less_than_10_years</vt:lpstr>
      <vt:lpstr>CharLambethTime_in_serviceLess_than_2_yearsTime_in_serviceLess_than_2_years</vt:lpstr>
      <vt:lpstr>CharLambethTotal</vt:lpstr>
      <vt:lpstr>CharLambethTotal_Total</vt:lpstr>
      <vt:lpstr>CharLancashire</vt:lpstr>
      <vt:lpstr>CharLancashireAge_group20_to_29_years_oldAge_group20_to_29_years_old</vt:lpstr>
      <vt:lpstr>CharLancashireAge_group30_to_39_years_oldAge_group30_to_39_years_old</vt:lpstr>
      <vt:lpstr>CharLancashireAge_group40_to_49_years_oldAge_group40_to_49_years_old</vt:lpstr>
      <vt:lpstr>CharLancashireAge_group50_years_old_and_overAge_group50_years_old_and_over</vt:lpstr>
      <vt:lpstr>CharLancashireEthnicityAny_other_ethnic_groupEthnicityAny_other_ethnic_group</vt:lpstr>
      <vt:lpstr>CharLancashireEthnicityAsian_or_Asian_BritishEthnicityAsian_or_Asian_British</vt:lpstr>
      <vt:lpstr>CharLancashireEthnicityBlack_or_Black_BritishEthnicityBlack_or_Black_British</vt:lpstr>
      <vt:lpstr>CharLancashireEthnicityMixedEthnicityMixed</vt:lpstr>
      <vt:lpstr>CharLancashireEthnicityRefused_or_not_availableEthnicityRefused_or_not_available</vt:lpstr>
      <vt:lpstr>CharLancashireEthnicityWhiteEthnicityWhite</vt:lpstr>
      <vt:lpstr>CharLancashireFemaleGenderFemale</vt:lpstr>
      <vt:lpstr>CharLancashireGenderFemaleGenderFemale</vt:lpstr>
      <vt:lpstr>CharLancashireGenderMaleGenderMale</vt:lpstr>
      <vt:lpstr>CharLancashireMaleGenderMale</vt:lpstr>
      <vt:lpstr>CharLancashireRoleCase_holderRoleCase_holder</vt:lpstr>
      <vt:lpstr>CharLancashireRoleFirst_line_managerRoleFirst_line_manager</vt:lpstr>
      <vt:lpstr>CharLancashireRoleMiddle_managerRoleMiddle_manager</vt:lpstr>
      <vt:lpstr>CharLancashireRoleQualified_without_casesRoleQualified_without_cases</vt:lpstr>
      <vt:lpstr>CharLancashireRoleSenior_managerRoleSenior_manager</vt:lpstr>
      <vt:lpstr>CharLancashireRoleSenior_practitionerRoleSenior_practitioner</vt:lpstr>
      <vt:lpstr>CharLancashireTime_in_service10_years_or_more_but_less_than_20_yearsTime_in_service10_years_or_more_but_less_than_20_years</vt:lpstr>
      <vt:lpstr>CharLancashireTime_in_service2_years_or_more_but_less_than_5_yearsTime_in_service2_years_or_more_but_less_than_5_years</vt:lpstr>
      <vt:lpstr>CharLancashireTime_in_service20_years_or_more_but_less_than_30_yearsTime_in_service20_years_or_more_but_less_than_30_years</vt:lpstr>
      <vt:lpstr>CharLancashireTime_in_service30_years_or_moreTime_in_service30_years_or_more</vt:lpstr>
      <vt:lpstr>CharLancashireTime_in_service5_years_or_more_but_less_than_10_yearsTime_in_service5_years_or_more_but_less_than_10_years</vt:lpstr>
      <vt:lpstr>CharLancashireTime_in_serviceLess_than_2_yearsTime_in_serviceLess_than_2_years</vt:lpstr>
      <vt:lpstr>CharLancashireTotal</vt:lpstr>
      <vt:lpstr>CharLancashireTotal_Total</vt:lpstr>
      <vt:lpstr>CharLeeds</vt:lpstr>
      <vt:lpstr>CharLeedsAge_group20_to_29_years_oldAge_group20_to_29_years_old</vt:lpstr>
      <vt:lpstr>CharLeedsAge_group30_to_39_years_oldAge_group30_to_39_years_old</vt:lpstr>
      <vt:lpstr>CharLeedsAge_group40_to_49_years_oldAge_group40_to_49_years_old</vt:lpstr>
      <vt:lpstr>CharLeedsAge_group50_years_old_and_overAge_group50_years_old_and_over</vt:lpstr>
      <vt:lpstr>CharLeedsEthnicityAny_other_ethnic_groupEthnicityAny_other_ethnic_group</vt:lpstr>
      <vt:lpstr>CharLeedsEthnicityAsian_or_Asian_BritishEthnicityAsian_or_Asian_British</vt:lpstr>
      <vt:lpstr>CharLeedsEthnicityBlack_or_Black_BritishEthnicityBlack_or_Black_British</vt:lpstr>
      <vt:lpstr>CharLeedsEthnicityMixedEthnicityMixed</vt:lpstr>
      <vt:lpstr>CharLeedsEthnicityRefused_or_not_availableEthnicityRefused_or_not_available</vt:lpstr>
      <vt:lpstr>CharLeedsEthnicityWhiteEthnicityWhite</vt:lpstr>
      <vt:lpstr>CharLeedsFemaleGenderFemale</vt:lpstr>
      <vt:lpstr>CharLeedsGenderFemaleGenderFemale</vt:lpstr>
      <vt:lpstr>CharLeedsGenderMaleGenderMale</vt:lpstr>
      <vt:lpstr>CharLeedsMaleGenderMale</vt:lpstr>
      <vt:lpstr>CharLeedsRoleCase_holderRoleCase_holder</vt:lpstr>
      <vt:lpstr>CharLeedsRoleFirst_line_managerRoleFirst_line_manager</vt:lpstr>
      <vt:lpstr>CharLeedsRoleMiddle_managerRoleMiddle_manager</vt:lpstr>
      <vt:lpstr>CharLeedsRoleQualified_without_casesRoleQualified_without_cases</vt:lpstr>
      <vt:lpstr>CharLeedsRoleSenior_managerRoleSenior_manager</vt:lpstr>
      <vt:lpstr>CharLeedsRoleSenior_practitionerRoleSenior_practitioner</vt:lpstr>
      <vt:lpstr>CharLeedsTime_in_service10_years_or_more_but_less_than_20_yearsTime_in_service10_years_or_more_but_less_than_20_years</vt:lpstr>
      <vt:lpstr>CharLeedsTime_in_service2_years_or_more_but_less_than_5_yearsTime_in_service2_years_or_more_but_less_than_5_years</vt:lpstr>
      <vt:lpstr>CharLeedsTime_in_service20_years_or_more_but_less_than_30_yearsTime_in_service20_years_or_more_but_less_than_30_years</vt:lpstr>
      <vt:lpstr>CharLeedsTime_in_service30_years_or_moreTime_in_service30_years_or_more</vt:lpstr>
      <vt:lpstr>CharLeedsTime_in_service5_years_or_more_but_less_than_10_yearsTime_in_service5_years_or_more_but_less_than_10_years</vt:lpstr>
      <vt:lpstr>CharLeedsTime_in_serviceLess_than_2_yearsTime_in_serviceLess_than_2_years</vt:lpstr>
      <vt:lpstr>CharLeedsTotal</vt:lpstr>
      <vt:lpstr>CharLeedsTotal_Total</vt:lpstr>
      <vt:lpstr>CharLeicester</vt:lpstr>
      <vt:lpstr>CharLeicesterAge_group20_to_29_years_oldAge_group20_to_29_years_old</vt:lpstr>
      <vt:lpstr>CharLeicesterAge_group30_to_39_years_oldAge_group30_to_39_years_old</vt:lpstr>
      <vt:lpstr>CharLeicesterAge_group40_to_49_years_oldAge_group40_to_49_years_old</vt:lpstr>
      <vt:lpstr>CharLeicesterAge_group50_years_old_and_overAge_group50_years_old_and_over</vt:lpstr>
      <vt:lpstr>CharLeicesterEthnicityAny_other_ethnic_groupEthnicityAny_other_ethnic_group</vt:lpstr>
      <vt:lpstr>CharLeicesterEthnicityAsian_or_Asian_BritishEthnicityAsian_or_Asian_British</vt:lpstr>
      <vt:lpstr>CharLeicesterEthnicityBlack_or_Black_BritishEthnicityBlack_or_Black_British</vt:lpstr>
      <vt:lpstr>CharLeicesterEthnicityMixedEthnicityMixed</vt:lpstr>
      <vt:lpstr>CharLeicesterEthnicityRefused_or_not_availableEthnicityRefused_or_not_available</vt:lpstr>
      <vt:lpstr>CharLeicesterEthnicityWhiteEthnicityWhite</vt:lpstr>
      <vt:lpstr>CharLeicesterFemaleGenderFemale</vt:lpstr>
      <vt:lpstr>CharLeicesterGenderFemaleGenderFemale</vt:lpstr>
      <vt:lpstr>CharLeicesterGenderMaleGenderMale</vt:lpstr>
      <vt:lpstr>CharLeicesterMaleGenderMale</vt:lpstr>
      <vt:lpstr>CharLeicesterRoleCase_holderRoleCase_holder</vt:lpstr>
      <vt:lpstr>CharLeicesterRoleFirst_line_managerRoleFirst_line_manager</vt:lpstr>
      <vt:lpstr>CharLeicesterRoleMiddle_managerRoleMiddle_manager</vt:lpstr>
      <vt:lpstr>CharLeicesterRoleQualified_without_casesRoleQualified_without_cases</vt:lpstr>
      <vt:lpstr>CharLeicesterRoleSenior_managerRoleSenior_manager</vt:lpstr>
      <vt:lpstr>CharLeicesterRoleSenior_practitionerRoleSenior_practitioner</vt:lpstr>
      <vt:lpstr>CharLeicestershire</vt:lpstr>
      <vt:lpstr>CharLeicestershireAge_group20_to_29_years_oldAge_group20_to_29_years_old</vt:lpstr>
      <vt:lpstr>CharLeicestershireAge_group30_to_39_years_oldAge_group30_to_39_years_old</vt:lpstr>
      <vt:lpstr>CharLeicestershireAge_group40_to_49_years_oldAge_group40_to_49_years_old</vt:lpstr>
      <vt:lpstr>CharLeicestershireAge_group50_years_old_and_overAge_group50_years_old_and_over</vt:lpstr>
      <vt:lpstr>CharLeicestershireEthnicityAny_other_ethnic_groupEthnicityAny_other_ethnic_group</vt:lpstr>
      <vt:lpstr>CharLeicestershireEthnicityAsian_or_Asian_BritishEthnicityAsian_or_Asian_British</vt:lpstr>
      <vt:lpstr>CharLeicestershireEthnicityBlack_or_Black_BritishEthnicityBlack_or_Black_British</vt:lpstr>
      <vt:lpstr>CharLeicestershireEthnicityMixedEthnicityMixed</vt:lpstr>
      <vt:lpstr>CharLeicestershireEthnicityRefused_or_not_availableEthnicityRefused_or_not_available</vt:lpstr>
      <vt:lpstr>CharLeicestershireEthnicityWhiteEthnicityWhite</vt:lpstr>
      <vt:lpstr>CharLeicestershireFemaleGenderFemale</vt:lpstr>
      <vt:lpstr>CharLeicestershireGenderFemaleGenderFemale</vt:lpstr>
      <vt:lpstr>CharLeicestershireGenderMaleGenderMale</vt:lpstr>
      <vt:lpstr>CharLeicestershireMaleGenderMale</vt:lpstr>
      <vt:lpstr>CharLeicestershireRoleCase_holderRoleCase_holder</vt:lpstr>
      <vt:lpstr>CharLeicestershireRoleFirst_line_managerRoleFirst_line_manager</vt:lpstr>
      <vt:lpstr>CharLeicestershireRoleMiddle_managerRoleMiddle_manager</vt:lpstr>
      <vt:lpstr>CharLeicestershireRoleQualified_without_casesRoleQualified_without_cases</vt:lpstr>
      <vt:lpstr>CharLeicestershireRoleSenior_managerRoleSenior_manager</vt:lpstr>
      <vt:lpstr>CharLeicestershireRoleSenior_practitionerRoleSenior_practitioner</vt:lpstr>
      <vt:lpstr>CharLeicestershireTime_in_service10_years_or_more_but_less_than_20_yearsTime_in_service10_years_or_more_but_less_than_20_years</vt:lpstr>
      <vt:lpstr>CharLeicestershireTime_in_service2_years_or_more_but_less_than_5_yearsTime_in_service2_years_or_more_but_less_than_5_years</vt:lpstr>
      <vt:lpstr>CharLeicestershireTime_in_service20_years_or_more_but_less_than_30_yearsTime_in_service20_years_or_more_but_less_than_30_years</vt:lpstr>
      <vt:lpstr>CharLeicestershireTime_in_service30_years_or_moreTime_in_service30_years_or_more</vt:lpstr>
      <vt:lpstr>CharLeicestershireTime_in_service5_years_or_more_but_less_than_10_yearsTime_in_service5_years_or_more_but_less_than_10_years</vt:lpstr>
      <vt:lpstr>CharLeicestershireTime_in_serviceLess_than_2_yearsTime_in_serviceLess_than_2_years</vt:lpstr>
      <vt:lpstr>CharLeicestershireTotal</vt:lpstr>
      <vt:lpstr>CharLeicestershireTotal_Total</vt:lpstr>
      <vt:lpstr>CharLeicesterTime_in_service10_years_or_more_but_less_than_20_yearsTime_in_service10_years_or_more_but_less_than_20_years</vt:lpstr>
      <vt:lpstr>CharLeicesterTime_in_service2_years_or_more_but_less_than_5_yearsTime_in_service2_years_or_more_but_less_than_5_years</vt:lpstr>
      <vt:lpstr>CharLeicesterTime_in_service20_years_or_more_but_less_than_30_yearsTime_in_service20_years_or_more_but_less_than_30_years</vt:lpstr>
      <vt:lpstr>CharLeicesterTime_in_service30_years_or_moreTime_in_service30_years_or_more</vt:lpstr>
      <vt:lpstr>CharLeicesterTime_in_service5_years_or_more_but_less_than_10_yearsTime_in_service5_years_or_more_but_less_than_10_years</vt:lpstr>
      <vt:lpstr>CharLeicesterTime_in_serviceLess_than_2_yearsTime_in_serviceLess_than_2_years</vt:lpstr>
      <vt:lpstr>CharLeicesterTotal</vt:lpstr>
      <vt:lpstr>CharLeicesterTotal_Total</vt:lpstr>
      <vt:lpstr>CharLewisham</vt:lpstr>
      <vt:lpstr>CharLewishamAge_group20_to_29_years_oldAge_group20_to_29_years_old</vt:lpstr>
      <vt:lpstr>CharLewishamAge_group30_to_39_years_oldAge_group30_to_39_years_old</vt:lpstr>
      <vt:lpstr>CharLewishamAge_group40_to_49_years_oldAge_group40_to_49_years_old</vt:lpstr>
      <vt:lpstr>CharLewishamAge_group50_years_old_and_overAge_group50_years_old_and_over</vt:lpstr>
      <vt:lpstr>CharLewishamEthnicityAny_other_ethnic_groupEthnicityAny_other_ethnic_group</vt:lpstr>
      <vt:lpstr>CharLewishamEthnicityAsian_or_Asian_BritishEthnicityAsian_or_Asian_British</vt:lpstr>
      <vt:lpstr>CharLewishamEthnicityBlack_or_Black_BritishEthnicityBlack_or_Black_British</vt:lpstr>
      <vt:lpstr>CharLewishamEthnicityMixedEthnicityMixed</vt:lpstr>
      <vt:lpstr>CharLewishamEthnicityRefused_or_not_availableEthnicityRefused_or_not_available</vt:lpstr>
      <vt:lpstr>CharLewishamEthnicityWhiteEthnicityWhite</vt:lpstr>
      <vt:lpstr>CharLewishamFemaleGenderFemale</vt:lpstr>
      <vt:lpstr>CharLewishamGenderFemaleGenderFemale</vt:lpstr>
      <vt:lpstr>CharLewishamGenderMaleGenderMale</vt:lpstr>
      <vt:lpstr>CharLewishamMaleGenderMale</vt:lpstr>
      <vt:lpstr>CharLewishamRoleCase_holderRoleCase_holder</vt:lpstr>
      <vt:lpstr>CharLewishamRoleFirst_line_managerRoleFirst_line_manager</vt:lpstr>
      <vt:lpstr>CharLewishamRoleMiddle_managerRoleMiddle_manager</vt:lpstr>
      <vt:lpstr>CharLewishamRoleQualified_without_casesRoleQualified_without_cases</vt:lpstr>
      <vt:lpstr>CharLewishamRoleSenior_managerRoleSenior_manager</vt:lpstr>
      <vt:lpstr>CharLewishamRoleSenior_practitionerRoleSenior_practitioner</vt:lpstr>
      <vt:lpstr>CharLewishamTime_in_service10_years_or_more_but_less_than_20_yearsTime_in_service10_years_or_more_but_less_than_20_years</vt:lpstr>
      <vt:lpstr>CharLewishamTime_in_service2_years_or_more_but_less_than_5_yearsTime_in_service2_years_or_more_but_less_than_5_years</vt:lpstr>
      <vt:lpstr>CharLewishamTime_in_service20_years_or_more_but_less_than_30_yearsTime_in_service20_years_or_more_but_less_than_30_years</vt:lpstr>
      <vt:lpstr>CharLewishamTime_in_service30_years_or_moreTime_in_service30_years_or_more</vt:lpstr>
      <vt:lpstr>CharLewishamTime_in_service5_years_or_more_but_less_than_10_yearsTime_in_service5_years_or_more_but_less_than_10_years</vt:lpstr>
      <vt:lpstr>CharLewishamTime_in_serviceLess_than_2_yearsTime_in_serviceLess_than_2_years</vt:lpstr>
      <vt:lpstr>CharLewishamTotal</vt:lpstr>
      <vt:lpstr>CharLewishamTotal_Total</vt:lpstr>
      <vt:lpstr>CharLincolnshire</vt:lpstr>
      <vt:lpstr>CharLincolnshireAge_group20_to_29_years_oldAge_group20_to_29_years_old</vt:lpstr>
      <vt:lpstr>CharLincolnshireAge_group30_to_39_years_oldAge_group30_to_39_years_old</vt:lpstr>
      <vt:lpstr>CharLincolnshireAge_group40_to_49_years_oldAge_group40_to_49_years_old</vt:lpstr>
      <vt:lpstr>CharLincolnshireAge_group50_years_old_and_overAge_group50_years_old_and_over</vt:lpstr>
      <vt:lpstr>CharLincolnshireEthnicityAny_other_ethnic_groupEthnicityAny_other_ethnic_group</vt:lpstr>
      <vt:lpstr>CharLincolnshireEthnicityAsian_or_Asian_BritishEthnicityAsian_or_Asian_British</vt:lpstr>
      <vt:lpstr>CharLincolnshireEthnicityBlack_or_Black_BritishEthnicityBlack_or_Black_British</vt:lpstr>
      <vt:lpstr>CharLincolnshireEthnicityMixedEthnicityMixed</vt:lpstr>
      <vt:lpstr>CharLincolnshireEthnicityRefused_or_not_availableEthnicityRefused_or_not_available</vt:lpstr>
      <vt:lpstr>CharLincolnshireEthnicityWhiteEthnicityWhite</vt:lpstr>
      <vt:lpstr>CharLincolnshireFemaleGenderFemale</vt:lpstr>
      <vt:lpstr>CharLincolnshireGenderFemaleGenderFemale</vt:lpstr>
      <vt:lpstr>CharLincolnshireGenderMaleGenderMale</vt:lpstr>
      <vt:lpstr>CharLincolnshireMaleGenderMale</vt:lpstr>
      <vt:lpstr>CharLincolnshireRoleCase_holderRoleCase_holder</vt:lpstr>
      <vt:lpstr>CharLincolnshireRoleFirst_line_managerRoleFirst_line_manager</vt:lpstr>
      <vt:lpstr>CharLincolnshireRoleMiddle_managerRoleMiddle_manager</vt:lpstr>
      <vt:lpstr>CharLincolnshireRoleQualified_without_casesRoleQualified_without_cases</vt:lpstr>
      <vt:lpstr>CharLincolnshireRoleSenior_managerRoleSenior_manager</vt:lpstr>
      <vt:lpstr>CharLincolnshireRoleSenior_practitionerRoleSenior_practitioner</vt:lpstr>
      <vt:lpstr>CharLincolnshireTime_in_service10_years_or_more_but_less_than_20_yearsTime_in_service10_years_or_more_but_less_than_20_years</vt:lpstr>
      <vt:lpstr>CharLincolnshireTime_in_service2_years_or_more_but_less_than_5_yearsTime_in_service2_years_or_more_but_less_than_5_years</vt:lpstr>
      <vt:lpstr>CharLincolnshireTime_in_service20_years_or_more_but_less_than_30_yearsTime_in_service20_years_or_more_but_less_than_30_years</vt:lpstr>
      <vt:lpstr>CharLincolnshireTime_in_service30_years_or_moreTime_in_service30_years_or_more</vt:lpstr>
      <vt:lpstr>CharLincolnshireTime_in_service5_years_or_more_but_less_than_10_yearsTime_in_service5_years_or_more_but_less_than_10_years</vt:lpstr>
      <vt:lpstr>CharLincolnshireTime_in_serviceLess_than_2_yearsTime_in_serviceLess_than_2_years</vt:lpstr>
      <vt:lpstr>CharLincolnshireTotal</vt:lpstr>
      <vt:lpstr>CharLincolnshireTotal_Total</vt:lpstr>
      <vt:lpstr>CharLiverpool</vt:lpstr>
      <vt:lpstr>CharLiverpoolAge_group20_to_29_years_oldAge_group20_to_29_years_old</vt:lpstr>
      <vt:lpstr>CharLiverpoolAge_group30_to_39_years_oldAge_group30_to_39_years_old</vt:lpstr>
      <vt:lpstr>CharLiverpoolAge_group40_to_49_years_oldAge_group40_to_49_years_old</vt:lpstr>
      <vt:lpstr>CharLiverpoolAge_group50_years_old_and_overAge_group50_years_old_and_over</vt:lpstr>
      <vt:lpstr>CharLiverpoolEthnicityAny_other_ethnic_groupEthnicityAny_other_ethnic_group</vt:lpstr>
      <vt:lpstr>CharLiverpoolEthnicityAsian_or_Asian_BritishEthnicityAsian_or_Asian_British</vt:lpstr>
      <vt:lpstr>CharLiverpoolEthnicityBlack_or_Black_BritishEthnicityBlack_or_Black_British</vt:lpstr>
      <vt:lpstr>CharLiverpoolEthnicityMixedEthnicityMixed</vt:lpstr>
      <vt:lpstr>CharLiverpoolEthnicityRefused_or_not_availableEthnicityRefused_or_not_available</vt:lpstr>
      <vt:lpstr>CharLiverpoolEthnicityWhiteEthnicityWhite</vt:lpstr>
      <vt:lpstr>CharLiverpoolFemaleGenderFemale</vt:lpstr>
      <vt:lpstr>CharLiverpoolGenderFemaleGenderFemale</vt:lpstr>
      <vt:lpstr>CharLiverpoolGenderMaleGenderMale</vt:lpstr>
      <vt:lpstr>CharLiverpoolMaleGenderMale</vt:lpstr>
      <vt:lpstr>CharLiverpoolRoleCase_holderRoleCase_holder</vt:lpstr>
      <vt:lpstr>CharLiverpoolRoleFirst_line_managerRoleFirst_line_manager</vt:lpstr>
      <vt:lpstr>CharLiverpoolRoleMiddle_managerRoleMiddle_manager</vt:lpstr>
      <vt:lpstr>CharLiverpoolRoleQualified_without_casesRoleQualified_without_cases</vt:lpstr>
      <vt:lpstr>CharLiverpoolRoleSenior_managerRoleSenior_manager</vt:lpstr>
      <vt:lpstr>CharLiverpoolRoleSenior_practitionerRoleSenior_practitioner</vt:lpstr>
      <vt:lpstr>CharLiverpoolTime_in_service10_years_or_more_but_less_than_20_yearsTime_in_service10_years_or_more_but_less_than_20_years</vt:lpstr>
      <vt:lpstr>CharLiverpoolTime_in_service2_years_or_more_but_less_than_5_yearsTime_in_service2_years_or_more_but_less_than_5_years</vt:lpstr>
      <vt:lpstr>CharLiverpoolTime_in_service20_years_or_more_but_less_than_30_yearsTime_in_service20_years_or_more_but_less_than_30_years</vt:lpstr>
      <vt:lpstr>CharLiverpoolTime_in_service30_years_or_moreTime_in_service30_years_or_more</vt:lpstr>
      <vt:lpstr>CharLiverpoolTime_in_service5_years_or_more_but_less_than_10_yearsTime_in_service5_years_or_more_but_less_than_10_years</vt:lpstr>
      <vt:lpstr>CharLiverpoolTime_in_serviceLess_than_2_yearsTime_in_serviceLess_than_2_years</vt:lpstr>
      <vt:lpstr>CharLiverpoolTotal</vt:lpstr>
      <vt:lpstr>CharLiverpoolTotal_Total</vt:lpstr>
      <vt:lpstr>CharLuton</vt:lpstr>
      <vt:lpstr>CharLutonAge_group20_to_29_years_oldAge_group20_to_29_years_old</vt:lpstr>
      <vt:lpstr>CharLutonAge_group30_to_39_years_oldAge_group30_to_39_years_old</vt:lpstr>
      <vt:lpstr>CharLutonAge_group40_to_49_years_oldAge_group40_to_49_years_old</vt:lpstr>
      <vt:lpstr>CharLutonAge_group50_years_old_and_overAge_group50_years_old_and_over</vt:lpstr>
      <vt:lpstr>CharLutonEthnicityAny_other_ethnic_groupEthnicityAny_other_ethnic_group</vt:lpstr>
      <vt:lpstr>CharLutonEthnicityAsian_or_Asian_BritishEthnicityAsian_or_Asian_British</vt:lpstr>
      <vt:lpstr>CharLutonEthnicityBlack_or_Black_BritishEthnicityBlack_or_Black_British</vt:lpstr>
      <vt:lpstr>CharLutonEthnicityMixedEthnicityMixed</vt:lpstr>
      <vt:lpstr>CharLutonEthnicityRefused_or_not_availableEthnicityRefused_or_not_available</vt:lpstr>
      <vt:lpstr>CharLutonEthnicityWhiteEthnicityWhite</vt:lpstr>
      <vt:lpstr>CharLutonFemaleGenderFemale</vt:lpstr>
      <vt:lpstr>CharLutonGenderFemaleGenderFemale</vt:lpstr>
      <vt:lpstr>CharLutonGenderMaleGenderMale</vt:lpstr>
      <vt:lpstr>CharLutonMaleGenderMale</vt:lpstr>
      <vt:lpstr>CharLutonRoleCase_holderRoleCase_holder</vt:lpstr>
      <vt:lpstr>CharLutonRoleFirst_line_managerRoleFirst_line_manager</vt:lpstr>
      <vt:lpstr>CharLutonRoleMiddle_managerRoleMiddle_manager</vt:lpstr>
      <vt:lpstr>CharLutonRoleQualified_without_casesRoleQualified_without_cases</vt:lpstr>
      <vt:lpstr>CharLutonRoleSenior_managerRoleSenior_manager</vt:lpstr>
      <vt:lpstr>CharLutonRoleSenior_practitionerRoleSenior_practitioner</vt:lpstr>
      <vt:lpstr>CharLutonTime_in_service10_years_or_more_but_less_than_20_yearsTime_in_service10_years_or_more_but_less_than_20_years</vt:lpstr>
      <vt:lpstr>CharLutonTime_in_service2_years_or_more_but_less_than_5_yearsTime_in_service2_years_or_more_but_less_than_5_years</vt:lpstr>
      <vt:lpstr>CharLutonTime_in_service20_years_or_more_but_less_than_30_yearsTime_in_service20_years_or_more_but_less_than_30_years</vt:lpstr>
      <vt:lpstr>CharLutonTime_in_service30_years_or_moreTime_in_service30_years_or_more</vt:lpstr>
      <vt:lpstr>CharLutonTime_in_service5_years_or_more_but_less_than_10_yearsTime_in_service5_years_or_more_but_less_than_10_years</vt:lpstr>
      <vt:lpstr>CharLutonTime_in_serviceLess_than_2_yearsTime_in_serviceLess_than_2_years</vt:lpstr>
      <vt:lpstr>CharLutonTotal</vt:lpstr>
      <vt:lpstr>CharLutonTotal_Total</vt:lpstr>
      <vt:lpstr>CharManchester</vt:lpstr>
      <vt:lpstr>CharManchesterAge_group20_to_29_years_oldAge_group20_to_29_years_old</vt:lpstr>
      <vt:lpstr>CharManchesterAge_group30_to_39_years_oldAge_group30_to_39_years_old</vt:lpstr>
      <vt:lpstr>CharManchesterAge_group40_to_49_years_oldAge_group40_to_49_years_old</vt:lpstr>
      <vt:lpstr>CharManchesterAge_group50_years_old_and_overAge_group50_years_old_and_over</vt:lpstr>
      <vt:lpstr>CharManchesterEthnicityAny_other_ethnic_groupEthnicityAny_other_ethnic_group</vt:lpstr>
      <vt:lpstr>CharManchesterEthnicityAsian_or_Asian_BritishEthnicityAsian_or_Asian_British</vt:lpstr>
      <vt:lpstr>CharManchesterEthnicityBlack_or_Black_BritishEthnicityBlack_or_Black_British</vt:lpstr>
      <vt:lpstr>CharManchesterEthnicityMixedEthnicityMixed</vt:lpstr>
      <vt:lpstr>CharManchesterEthnicityRefused_or_not_availableEthnicityRefused_or_not_available</vt:lpstr>
      <vt:lpstr>CharManchesterEthnicityWhiteEthnicityWhite</vt:lpstr>
      <vt:lpstr>CharManchesterFemaleGenderFemale</vt:lpstr>
      <vt:lpstr>CharManchesterGenderFemaleGenderFemale</vt:lpstr>
      <vt:lpstr>CharManchesterGenderMaleGenderMale</vt:lpstr>
      <vt:lpstr>CharManchesterMaleGenderMale</vt:lpstr>
      <vt:lpstr>CharManchesterRoleCase_holderRoleCase_holder</vt:lpstr>
      <vt:lpstr>CharManchesterRoleFirst_line_managerRoleFirst_line_manager</vt:lpstr>
      <vt:lpstr>CharManchesterRoleMiddle_managerRoleMiddle_manager</vt:lpstr>
      <vt:lpstr>CharManchesterRoleQualified_without_casesRoleQualified_without_cases</vt:lpstr>
      <vt:lpstr>CharManchesterRoleSenior_managerRoleSenior_manager</vt:lpstr>
      <vt:lpstr>CharManchesterRoleSenior_practitionerRoleSenior_practitioner</vt:lpstr>
      <vt:lpstr>CharManchesterTime_in_service10_years_or_more_but_less_than_20_yearsTime_in_service10_years_or_more_but_less_than_20_years</vt:lpstr>
      <vt:lpstr>CharManchesterTime_in_service2_years_or_more_but_less_than_5_yearsTime_in_service2_years_or_more_but_less_than_5_years</vt:lpstr>
      <vt:lpstr>CharManchesterTime_in_service20_years_or_more_but_less_than_30_yearsTime_in_service20_years_or_more_but_less_than_30_years</vt:lpstr>
      <vt:lpstr>CharManchesterTime_in_service30_years_or_moreTime_in_service30_years_or_more</vt:lpstr>
      <vt:lpstr>CharManchesterTime_in_service5_years_or_more_but_less_than_10_yearsTime_in_service5_years_or_more_but_less_than_10_years</vt:lpstr>
      <vt:lpstr>CharManchesterTime_in_serviceLess_than_2_yearsTime_in_serviceLess_than_2_years</vt:lpstr>
      <vt:lpstr>CharManchesterTotal</vt:lpstr>
      <vt:lpstr>CharManchesterTotal_Total</vt:lpstr>
      <vt:lpstr>CharMedway</vt:lpstr>
      <vt:lpstr>CharMedwayAge_group20_to_29_years_oldAge_group20_to_29_years_old</vt:lpstr>
      <vt:lpstr>CharMedwayAge_group30_to_39_years_oldAge_group30_to_39_years_old</vt:lpstr>
      <vt:lpstr>CharMedwayAge_group40_to_49_years_oldAge_group40_to_49_years_old</vt:lpstr>
      <vt:lpstr>CharMedwayAge_group50_years_old_and_overAge_group50_years_old_and_over</vt:lpstr>
      <vt:lpstr>CharMedwayEthnicityAny_other_ethnic_groupEthnicityAny_other_ethnic_group</vt:lpstr>
      <vt:lpstr>CharMedwayEthnicityAsian_or_Asian_BritishEthnicityAsian_or_Asian_British</vt:lpstr>
      <vt:lpstr>CharMedwayEthnicityBlack_or_Black_BritishEthnicityBlack_or_Black_British</vt:lpstr>
      <vt:lpstr>CharMedwayEthnicityMixedEthnicityMixed</vt:lpstr>
      <vt:lpstr>CharMedwayEthnicityRefused_or_not_availableEthnicityRefused_or_not_available</vt:lpstr>
      <vt:lpstr>CharMedwayEthnicityWhiteEthnicityWhite</vt:lpstr>
      <vt:lpstr>CharMedwayFemaleGenderFemale</vt:lpstr>
      <vt:lpstr>CharMedwayGenderFemaleGenderFemale</vt:lpstr>
      <vt:lpstr>CharMedwayGenderMaleGenderMale</vt:lpstr>
      <vt:lpstr>CharMedwayMaleGenderMale</vt:lpstr>
      <vt:lpstr>CharMedwayRoleCase_holderRoleCase_holder</vt:lpstr>
      <vt:lpstr>CharMedwayRoleFirst_line_managerRoleFirst_line_manager</vt:lpstr>
      <vt:lpstr>CharMedwayRoleMiddle_managerRoleMiddle_manager</vt:lpstr>
      <vt:lpstr>CharMedwayRoleQualified_without_casesRoleQualified_without_cases</vt:lpstr>
      <vt:lpstr>CharMedwayRoleSenior_managerRoleSenior_manager</vt:lpstr>
      <vt:lpstr>CharMedwayRoleSenior_practitionerRoleSenior_practitioner</vt:lpstr>
      <vt:lpstr>CharMedwayTime_in_service10_years_or_more_but_less_than_20_yearsTime_in_service10_years_or_more_but_less_than_20_years</vt:lpstr>
      <vt:lpstr>CharMedwayTime_in_service2_years_or_more_but_less_than_5_yearsTime_in_service2_years_or_more_but_less_than_5_years</vt:lpstr>
      <vt:lpstr>CharMedwayTime_in_service20_years_or_more_but_less_than_30_yearsTime_in_service20_years_or_more_but_less_than_30_years</vt:lpstr>
      <vt:lpstr>CharMedwayTime_in_service30_years_or_moreTime_in_service30_years_or_more</vt:lpstr>
      <vt:lpstr>CharMedwayTime_in_service5_years_or_more_but_less_than_10_yearsTime_in_service5_years_or_more_but_less_than_10_years</vt:lpstr>
      <vt:lpstr>CharMedwayTime_in_serviceLess_than_2_yearsTime_in_serviceLess_than_2_years</vt:lpstr>
      <vt:lpstr>CharMedwayTotal</vt:lpstr>
      <vt:lpstr>CharMedwayTotal_Total</vt:lpstr>
      <vt:lpstr>CharMerton</vt:lpstr>
      <vt:lpstr>CharMertonAge_group20_to_29_years_oldAge_group20_to_29_years_old</vt:lpstr>
      <vt:lpstr>CharMertonAge_group30_to_39_years_oldAge_group30_to_39_years_old</vt:lpstr>
      <vt:lpstr>CharMertonAge_group40_to_49_years_oldAge_group40_to_49_years_old</vt:lpstr>
      <vt:lpstr>CharMertonAge_group50_years_old_and_overAge_group50_years_old_and_over</vt:lpstr>
      <vt:lpstr>CharMertonEthnicityAny_other_ethnic_groupEthnicityAny_other_ethnic_group</vt:lpstr>
      <vt:lpstr>CharMertonEthnicityAsian_or_Asian_BritishEthnicityAsian_or_Asian_British</vt:lpstr>
      <vt:lpstr>CharMertonEthnicityBlack_or_Black_BritishEthnicityBlack_or_Black_British</vt:lpstr>
      <vt:lpstr>CharMertonEthnicityMixedEthnicityMixed</vt:lpstr>
      <vt:lpstr>CharMertonEthnicityRefused_or_not_availableEthnicityRefused_or_not_available</vt:lpstr>
      <vt:lpstr>CharMertonEthnicityWhiteEthnicityWhite</vt:lpstr>
      <vt:lpstr>CharMertonFemaleGenderFemale</vt:lpstr>
      <vt:lpstr>CharMertonGenderFemaleGenderFemale</vt:lpstr>
      <vt:lpstr>CharMertonGenderMaleGenderMale</vt:lpstr>
      <vt:lpstr>CharMertonMaleGenderMale</vt:lpstr>
      <vt:lpstr>CharMertonRoleCase_holderRoleCase_holder</vt:lpstr>
      <vt:lpstr>CharMertonRoleFirst_line_managerRoleFirst_line_manager</vt:lpstr>
      <vt:lpstr>CharMertonRoleMiddle_managerRoleMiddle_manager</vt:lpstr>
      <vt:lpstr>CharMertonRoleQualified_without_casesRoleQualified_without_cases</vt:lpstr>
      <vt:lpstr>CharMertonRoleSenior_managerRoleSenior_manager</vt:lpstr>
      <vt:lpstr>CharMertonRoleSenior_practitionerRoleSenior_practitioner</vt:lpstr>
      <vt:lpstr>CharMertonTime_in_service10_years_or_more_but_less_than_20_yearsTime_in_service10_years_or_more_but_less_than_20_years</vt:lpstr>
      <vt:lpstr>CharMertonTime_in_service2_years_or_more_but_less_than_5_yearsTime_in_service2_years_or_more_but_less_than_5_years</vt:lpstr>
      <vt:lpstr>CharMertonTime_in_service20_years_or_more_but_less_than_30_yearsTime_in_service20_years_or_more_but_less_than_30_years</vt:lpstr>
      <vt:lpstr>CharMertonTime_in_service30_years_or_moreTime_in_service30_years_or_more</vt:lpstr>
      <vt:lpstr>CharMertonTime_in_service5_years_or_more_but_less_than_10_yearsTime_in_service5_years_or_more_but_less_than_10_years</vt:lpstr>
      <vt:lpstr>CharMertonTime_in_serviceLess_than_2_yearsTime_in_serviceLess_than_2_years</vt:lpstr>
      <vt:lpstr>CharMertonTotal</vt:lpstr>
      <vt:lpstr>CharMertonTotal_Total</vt:lpstr>
      <vt:lpstr>CharMiddlesbrough</vt:lpstr>
      <vt:lpstr>CharMiddlesbroughAge_group20_to_29_years_oldAge_group20_to_29_years_old</vt:lpstr>
      <vt:lpstr>CharMiddlesbroughAge_group30_to_39_years_oldAge_group30_to_39_years_old</vt:lpstr>
      <vt:lpstr>CharMiddlesbroughAge_group40_to_49_years_oldAge_group40_to_49_years_old</vt:lpstr>
      <vt:lpstr>CharMiddlesbroughAge_group50_years_old_and_overAge_group50_years_old_and_over</vt:lpstr>
      <vt:lpstr>CharMiddlesbroughEthnicityAny_other_ethnic_groupEthnicityAny_other_ethnic_group</vt:lpstr>
      <vt:lpstr>CharMiddlesbroughEthnicityAsian_or_Asian_BritishEthnicityAsian_or_Asian_British</vt:lpstr>
      <vt:lpstr>CharMiddlesbroughEthnicityBlack_or_Black_BritishEthnicityBlack_or_Black_British</vt:lpstr>
      <vt:lpstr>CharMiddlesbroughEthnicityMixedEthnicityMixed</vt:lpstr>
      <vt:lpstr>CharMiddlesbroughEthnicityRefused_or_not_availableEthnicityRefused_or_not_available</vt:lpstr>
      <vt:lpstr>CharMiddlesbroughEthnicityWhiteEthnicityWhite</vt:lpstr>
      <vt:lpstr>CharMiddlesbroughFemaleGenderFemale</vt:lpstr>
      <vt:lpstr>CharMiddlesbroughGenderFemaleGenderFemale</vt:lpstr>
      <vt:lpstr>CharMiddlesbroughGenderMaleGenderMale</vt:lpstr>
      <vt:lpstr>CharMiddlesbroughMaleGenderMale</vt:lpstr>
      <vt:lpstr>CharMiddlesbroughRoleCase_holderRoleCase_holder</vt:lpstr>
      <vt:lpstr>CharMiddlesbroughRoleFirst_line_managerRoleFirst_line_manager</vt:lpstr>
      <vt:lpstr>CharMiddlesbroughRoleMiddle_managerRoleMiddle_manager</vt:lpstr>
      <vt:lpstr>CharMiddlesbroughRoleQualified_without_casesRoleQualified_without_cases</vt:lpstr>
      <vt:lpstr>CharMiddlesbroughRoleSenior_managerRoleSenior_manager</vt:lpstr>
      <vt:lpstr>CharMiddlesbroughRoleSenior_practitionerRoleSenior_practitioner</vt:lpstr>
      <vt:lpstr>CharMiddlesbroughTime_in_service10_years_or_more_but_less_than_20_yearsTime_in_service10_years_or_more_but_less_than_20_years</vt:lpstr>
      <vt:lpstr>CharMiddlesbroughTime_in_service2_years_or_more_but_less_than_5_yearsTime_in_service2_years_or_more_but_less_than_5_years</vt:lpstr>
      <vt:lpstr>CharMiddlesbroughTime_in_service20_years_or_more_but_less_than_30_yearsTime_in_service20_years_or_more_but_less_than_30_years</vt:lpstr>
      <vt:lpstr>CharMiddlesbroughTime_in_service30_years_or_moreTime_in_service30_years_or_more</vt:lpstr>
      <vt:lpstr>CharMiddlesbroughTime_in_service5_years_or_more_but_less_than_10_yearsTime_in_service5_years_or_more_but_less_than_10_years</vt:lpstr>
      <vt:lpstr>CharMiddlesbroughTime_in_serviceLess_than_2_yearsTime_in_serviceLess_than_2_years</vt:lpstr>
      <vt:lpstr>CharMiddlesbroughTotal</vt:lpstr>
      <vt:lpstr>CharMiddlesbroughTotal_Total</vt:lpstr>
      <vt:lpstr>CharMilton_Keynes</vt:lpstr>
      <vt:lpstr>CharMilton_KeynesAge_group20_to_29_years_oldAge_group20_to_29_years_old</vt:lpstr>
      <vt:lpstr>CharMilton_KeynesAge_group30_to_39_years_oldAge_group30_to_39_years_old</vt:lpstr>
      <vt:lpstr>CharMilton_KeynesAge_group40_to_49_years_oldAge_group40_to_49_years_old</vt:lpstr>
      <vt:lpstr>CharMilton_KeynesAge_group50_years_old_and_overAge_group50_years_old_and_over</vt:lpstr>
      <vt:lpstr>CharMilton_KeynesEthnicityAny_other_ethnic_groupEthnicityAny_other_ethnic_group</vt:lpstr>
      <vt:lpstr>CharMilton_KeynesEthnicityAsian_or_Asian_BritishEthnicityAsian_or_Asian_British</vt:lpstr>
      <vt:lpstr>CharMilton_KeynesEthnicityBlack_or_Black_BritishEthnicityBlack_or_Black_British</vt:lpstr>
      <vt:lpstr>CharMilton_KeynesEthnicityMixedEthnicityMixed</vt:lpstr>
      <vt:lpstr>CharMilton_KeynesEthnicityRefused_or_not_availableEthnicityRefused_or_not_available</vt:lpstr>
      <vt:lpstr>CharMilton_KeynesEthnicityWhiteEthnicityWhite</vt:lpstr>
      <vt:lpstr>CharMilton_KeynesFemaleGenderFemale</vt:lpstr>
      <vt:lpstr>CharMilton_KeynesGenderFemaleGenderFemale</vt:lpstr>
      <vt:lpstr>CharMilton_KeynesGenderMaleGenderMale</vt:lpstr>
      <vt:lpstr>CharMilton_KeynesMaleGenderMale</vt:lpstr>
      <vt:lpstr>CharMilton_KeynesRoleCase_holderRoleCase_holder</vt:lpstr>
      <vt:lpstr>CharMilton_KeynesRoleFirst_line_managerRoleFirst_line_manager</vt:lpstr>
      <vt:lpstr>CharMilton_KeynesRoleMiddle_managerRoleMiddle_manager</vt:lpstr>
      <vt:lpstr>CharMilton_KeynesRoleQualified_without_casesRoleQualified_without_cases</vt:lpstr>
      <vt:lpstr>CharMilton_KeynesRoleSenior_managerRoleSenior_manager</vt:lpstr>
      <vt:lpstr>CharMilton_KeynesRoleSenior_practitionerRoleSenior_practitioner</vt:lpstr>
      <vt:lpstr>CharMilton_KeynesTime_in_service10_years_or_more_but_less_than_20_yearsTime_in_service10_years_or_more_but_less_than_20_years</vt:lpstr>
      <vt:lpstr>CharMilton_KeynesTime_in_service2_years_or_more_but_less_than_5_yearsTime_in_service2_years_or_more_but_less_than_5_years</vt:lpstr>
      <vt:lpstr>CharMilton_KeynesTime_in_service20_years_or_more_but_less_than_30_yearsTime_in_service20_years_or_more_but_less_than_30_years</vt:lpstr>
      <vt:lpstr>CharMilton_KeynesTime_in_service30_years_or_moreTime_in_service30_years_or_more</vt:lpstr>
      <vt:lpstr>CharMilton_KeynesTime_in_service5_years_or_more_but_less_than_10_yearsTime_in_service5_years_or_more_but_less_than_10_years</vt:lpstr>
      <vt:lpstr>CharMilton_KeynesTime_in_serviceLess_than_2_yearsTime_in_serviceLess_than_2_years</vt:lpstr>
      <vt:lpstr>CharMilton_KeynesTotal</vt:lpstr>
      <vt:lpstr>CharMilton_KeynesTotal_Total</vt:lpstr>
      <vt:lpstr>CharNewcastle_upon_Tyne</vt:lpstr>
      <vt:lpstr>CharNewcastle_upon_TyneAge_group20_to_29_years_oldAge_group20_to_29_years_old</vt:lpstr>
      <vt:lpstr>CharNewcastle_upon_TyneAge_group30_to_39_years_oldAge_group30_to_39_years_old</vt:lpstr>
      <vt:lpstr>CharNewcastle_upon_TyneAge_group40_to_49_years_oldAge_group40_to_49_years_old</vt:lpstr>
      <vt:lpstr>CharNewcastle_upon_TyneAge_group50_years_old_and_overAge_group50_years_old_and_over</vt:lpstr>
      <vt:lpstr>CharNewcastle_upon_TyneEthnicityAny_other_ethnic_groupEthnicityAny_other_ethnic_group</vt:lpstr>
      <vt:lpstr>CharNewcastle_upon_TyneEthnicityAsian_or_Asian_BritishEthnicityAsian_or_Asian_British</vt:lpstr>
      <vt:lpstr>CharNewcastle_upon_TyneEthnicityBlack_or_Black_BritishEthnicityBlack_or_Black_British</vt:lpstr>
      <vt:lpstr>CharNewcastle_upon_TyneEthnicityMixedEthnicityMixed</vt:lpstr>
      <vt:lpstr>CharNewcastle_upon_TyneEthnicityRefused_or_not_availableEthnicityRefused_or_not_available</vt:lpstr>
      <vt:lpstr>CharNewcastle_upon_TyneEthnicityWhiteEthnicityWhite</vt:lpstr>
      <vt:lpstr>CharNewcastle_upon_TyneFemaleGenderFemale</vt:lpstr>
      <vt:lpstr>CharNewcastle_upon_TyneGenderFemaleGenderFemale</vt:lpstr>
      <vt:lpstr>CharNewcastle_upon_TyneGenderMaleGenderMale</vt:lpstr>
      <vt:lpstr>CharNewcastle_upon_TyneMaleGenderMale</vt:lpstr>
      <vt:lpstr>CharNewcastle_upon_TyneRoleCase_holderRoleCase_holder</vt:lpstr>
      <vt:lpstr>CharNewcastle_upon_TyneRoleFirst_line_managerRoleFirst_line_manager</vt:lpstr>
      <vt:lpstr>CharNewcastle_upon_TyneRoleMiddle_managerRoleMiddle_manager</vt:lpstr>
      <vt:lpstr>CharNewcastle_upon_TyneRoleQualified_without_casesRoleQualified_without_cases</vt:lpstr>
      <vt:lpstr>CharNewcastle_upon_TyneRoleSenior_managerRoleSenior_manager</vt:lpstr>
      <vt:lpstr>CharNewcastle_upon_TyneRoleSenior_practitionerRoleSenior_practitioner</vt:lpstr>
      <vt:lpstr>CharNewcastle_upon_TyneTime_in_service10_years_or_more_but_less_than_20_yearsTime_in_service10_years_or_more_but_less_than_20_years</vt:lpstr>
      <vt:lpstr>CharNewcastle_upon_TyneTime_in_service2_years_or_more_but_less_than_5_yearsTime_in_service2_years_or_more_but_less_than_5_years</vt:lpstr>
      <vt:lpstr>CharNewcastle_upon_TyneTime_in_service20_years_or_more_but_less_than_30_yearsTime_in_service20_years_or_more_but_less_than_30_years</vt:lpstr>
      <vt:lpstr>CharNewcastle_upon_TyneTime_in_service30_years_or_moreTime_in_service30_years_or_more</vt:lpstr>
      <vt:lpstr>CharNewcastle_upon_TyneTime_in_service5_years_or_more_but_less_than_10_yearsTime_in_service5_years_or_more_but_less_than_10_years</vt:lpstr>
      <vt:lpstr>CharNewcastle_upon_TyneTime_in_serviceLess_than_2_yearsTime_in_serviceLess_than_2_years</vt:lpstr>
      <vt:lpstr>CharNewcastle_upon_TyneTotal</vt:lpstr>
      <vt:lpstr>CharNewcastle_upon_TyneTotal_Total</vt:lpstr>
      <vt:lpstr>CharNewham</vt:lpstr>
      <vt:lpstr>CharNewhamAge_group20_to_29_years_oldAge_group20_to_29_years_old</vt:lpstr>
      <vt:lpstr>CharNewhamAge_group30_to_39_years_oldAge_group30_to_39_years_old</vt:lpstr>
      <vt:lpstr>CharNewhamAge_group40_to_49_years_oldAge_group40_to_49_years_old</vt:lpstr>
      <vt:lpstr>CharNewhamAge_group50_years_old_and_overAge_group50_years_old_and_over</vt:lpstr>
      <vt:lpstr>CharNewhamEthnicityAny_other_ethnic_groupEthnicityAny_other_ethnic_group</vt:lpstr>
      <vt:lpstr>CharNewhamEthnicityAsian_or_Asian_BritishEthnicityAsian_or_Asian_British</vt:lpstr>
      <vt:lpstr>CharNewhamEthnicityBlack_or_Black_BritishEthnicityBlack_or_Black_British</vt:lpstr>
      <vt:lpstr>CharNewhamEthnicityMixedEthnicityMixed</vt:lpstr>
      <vt:lpstr>CharNewhamEthnicityRefused_or_not_availableEthnicityRefused_or_not_available</vt:lpstr>
      <vt:lpstr>CharNewhamEthnicityWhiteEthnicityWhite</vt:lpstr>
      <vt:lpstr>CharNewhamFemaleGenderFemale</vt:lpstr>
      <vt:lpstr>CharNewhamGenderFemaleGenderFemale</vt:lpstr>
      <vt:lpstr>CharNewhamGenderMaleGenderMale</vt:lpstr>
      <vt:lpstr>CharNewhamMaleGenderMale</vt:lpstr>
      <vt:lpstr>CharNewhamRoleCase_holderRoleCase_holder</vt:lpstr>
      <vt:lpstr>CharNewhamRoleFirst_line_managerRoleFirst_line_manager</vt:lpstr>
      <vt:lpstr>CharNewhamRoleMiddle_managerRoleMiddle_manager</vt:lpstr>
      <vt:lpstr>CharNewhamRoleQualified_without_casesRoleQualified_without_cases</vt:lpstr>
      <vt:lpstr>CharNewhamRoleSenior_managerRoleSenior_manager</vt:lpstr>
      <vt:lpstr>CharNewhamRoleSenior_practitionerRoleSenior_practitioner</vt:lpstr>
      <vt:lpstr>CharNewhamTime_in_service10_years_or_more_but_less_than_20_yearsTime_in_service10_years_or_more_but_less_than_20_years</vt:lpstr>
      <vt:lpstr>CharNewhamTime_in_service2_years_or_more_but_less_than_5_yearsTime_in_service2_years_or_more_but_less_than_5_years</vt:lpstr>
      <vt:lpstr>CharNewhamTime_in_service20_years_or_more_but_less_than_30_yearsTime_in_service20_years_or_more_but_less_than_30_years</vt:lpstr>
      <vt:lpstr>CharNewhamTime_in_service30_years_or_moreTime_in_service30_years_or_more</vt:lpstr>
      <vt:lpstr>CharNewhamTime_in_service5_years_or_more_but_less_than_10_yearsTime_in_service5_years_or_more_but_less_than_10_years</vt:lpstr>
      <vt:lpstr>CharNewhamTime_in_serviceLess_than_2_yearsTime_in_serviceLess_than_2_years</vt:lpstr>
      <vt:lpstr>CharNewhamTotal</vt:lpstr>
      <vt:lpstr>CharNewhamTotal_Total</vt:lpstr>
      <vt:lpstr>CharNorfolk</vt:lpstr>
      <vt:lpstr>CharNorfolkAge_group20_to_29_years_oldAge_group20_to_29_years_old</vt:lpstr>
      <vt:lpstr>CharNorfolkAge_group30_to_39_years_oldAge_group30_to_39_years_old</vt:lpstr>
      <vt:lpstr>CharNorfolkAge_group40_to_49_years_oldAge_group40_to_49_years_old</vt:lpstr>
      <vt:lpstr>CharNorfolkAge_group50_years_old_and_overAge_group50_years_old_and_over</vt:lpstr>
      <vt:lpstr>CharNorfolkEthnicityAny_other_ethnic_groupEthnicityAny_other_ethnic_group</vt:lpstr>
      <vt:lpstr>CharNorfolkEthnicityAsian_or_Asian_BritishEthnicityAsian_or_Asian_British</vt:lpstr>
      <vt:lpstr>CharNorfolkEthnicityBlack_or_Black_BritishEthnicityBlack_or_Black_British</vt:lpstr>
      <vt:lpstr>CharNorfolkEthnicityMixedEthnicityMixed</vt:lpstr>
      <vt:lpstr>CharNorfolkEthnicityRefused_or_not_availableEthnicityRefused_or_not_available</vt:lpstr>
      <vt:lpstr>CharNorfolkEthnicityWhiteEthnicityWhite</vt:lpstr>
      <vt:lpstr>CharNorfolkFemaleGenderFemale</vt:lpstr>
      <vt:lpstr>CharNorfolkGenderFemaleGenderFemale</vt:lpstr>
      <vt:lpstr>CharNorfolkGenderMaleGenderMale</vt:lpstr>
      <vt:lpstr>CharNorfolkMaleGenderMale</vt:lpstr>
      <vt:lpstr>CharNorfolkRoleCase_holderRoleCase_holder</vt:lpstr>
      <vt:lpstr>CharNorfolkRoleFirst_line_managerRoleFirst_line_manager</vt:lpstr>
      <vt:lpstr>CharNorfolkRoleMiddle_managerRoleMiddle_manager</vt:lpstr>
      <vt:lpstr>CharNorfolkRoleQualified_without_casesRoleQualified_without_cases</vt:lpstr>
      <vt:lpstr>CharNorfolkRoleSenior_managerRoleSenior_manager</vt:lpstr>
      <vt:lpstr>CharNorfolkRoleSenior_practitionerRoleSenior_practitioner</vt:lpstr>
      <vt:lpstr>CharNorfolkTime_in_service10_years_or_more_but_less_than_20_yearsTime_in_service10_years_or_more_but_less_than_20_years</vt:lpstr>
      <vt:lpstr>CharNorfolkTime_in_service2_years_or_more_but_less_than_5_yearsTime_in_service2_years_or_more_but_less_than_5_years</vt:lpstr>
      <vt:lpstr>CharNorfolkTime_in_service20_years_or_more_but_less_than_30_yearsTime_in_service20_years_or_more_but_less_than_30_years</vt:lpstr>
      <vt:lpstr>CharNorfolkTime_in_service30_years_or_moreTime_in_service30_years_or_more</vt:lpstr>
      <vt:lpstr>CharNorfolkTime_in_service5_years_or_more_but_less_than_10_yearsTime_in_service5_years_or_more_but_less_than_10_years</vt:lpstr>
      <vt:lpstr>CharNorfolkTime_in_serviceLess_than_2_yearsTime_in_serviceLess_than_2_years</vt:lpstr>
      <vt:lpstr>CharNorfolkTotal</vt:lpstr>
      <vt:lpstr>CharNorfolkTotal_Total</vt:lpstr>
      <vt:lpstr>CharNorth_East</vt:lpstr>
      <vt:lpstr>CharNorth_East_Lincolnshire</vt:lpstr>
      <vt:lpstr>CharNorth_East_LincolnshireAge_group20_to_29_years_oldAge_group20_to_29_years_old</vt:lpstr>
      <vt:lpstr>CharNorth_East_LincolnshireAge_group30_to_39_years_oldAge_group30_to_39_years_old</vt:lpstr>
      <vt:lpstr>CharNorth_East_LincolnshireAge_group40_to_49_years_oldAge_group40_to_49_years_old</vt:lpstr>
      <vt:lpstr>CharNorth_East_LincolnshireAge_group50_years_old_and_overAge_group50_years_old_and_over</vt:lpstr>
      <vt:lpstr>CharNorth_East_LincolnshireEthnicityAny_other_ethnic_groupEthnicityAny_other_ethnic_group</vt:lpstr>
      <vt:lpstr>CharNorth_East_LincolnshireEthnicityAsian_or_Asian_BritishEthnicityAsian_or_Asian_British</vt:lpstr>
      <vt:lpstr>CharNorth_East_LincolnshireEthnicityBlack_or_Black_BritishEthnicityBlack_or_Black_British</vt:lpstr>
      <vt:lpstr>CharNorth_East_LincolnshireEthnicityMixedEthnicityMixed</vt:lpstr>
      <vt:lpstr>CharNorth_East_LincolnshireEthnicityRefused_or_not_availableEthnicityRefused_or_not_available</vt:lpstr>
      <vt:lpstr>CharNorth_East_LincolnshireEthnicityWhiteEthnicityWhite</vt:lpstr>
      <vt:lpstr>CharNorth_East_LincolnshireFemaleGenderFemale</vt:lpstr>
      <vt:lpstr>CharNorth_East_LincolnshireGenderFemaleGenderFemale</vt:lpstr>
      <vt:lpstr>CharNorth_East_LincolnshireGenderMaleGenderMale</vt:lpstr>
      <vt:lpstr>CharNorth_East_LincolnshireMaleGenderMale</vt:lpstr>
      <vt:lpstr>CharNorth_East_LincolnshireRoleCase_holderRoleCase_holder</vt:lpstr>
      <vt:lpstr>CharNorth_East_LincolnshireRoleFirst_line_managerRoleFirst_line_manager</vt:lpstr>
      <vt:lpstr>CharNorth_East_LincolnshireRoleMiddle_managerRoleMiddle_manager</vt:lpstr>
      <vt:lpstr>CharNorth_East_LincolnshireRoleQualified_without_casesRoleQualified_without_cases</vt:lpstr>
      <vt:lpstr>CharNorth_East_LincolnshireRoleSenior_managerRoleSenior_manager</vt:lpstr>
      <vt:lpstr>CharNorth_East_LincolnshireRoleSenior_practitionerRoleSenior_practitioner</vt:lpstr>
      <vt:lpstr>CharNorth_East_LincolnshireTime_in_service10_years_or_more_but_less_than_20_yearsTime_in_service10_years_or_more_but_less_than_20_years</vt:lpstr>
      <vt:lpstr>CharNorth_East_LincolnshireTime_in_service2_years_or_more_but_less_than_5_yearsTime_in_service2_years_or_more_but_less_than_5_years</vt:lpstr>
      <vt:lpstr>CharNorth_East_LincolnshireTime_in_service20_years_or_more_but_less_than_30_yearsTime_in_service20_years_or_more_but_less_than_30_years</vt:lpstr>
      <vt:lpstr>CharNorth_East_LincolnshireTime_in_service30_years_or_moreTime_in_service30_years_or_more</vt:lpstr>
      <vt:lpstr>CharNorth_East_LincolnshireTime_in_service5_years_or_more_but_less_than_10_yearsTime_in_service5_years_or_more_but_less_than_10_years</vt:lpstr>
      <vt:lpstr>CharNorth_East_LincolnshireTime_in_serviceLess_than_2_yearsTime_in_serviceLess_than_2_years</vt:lpstr>
      <vt:lpstr>CharNorth_East_LincolnshireTotal</vt:lpstr>
      <vt:lpstr>CharNorth_East_LincolnshireTotal_Total</vt:lpstr>
      <vt:lpstr>CharNorth_EastAge_group20_to_29_years_oldAge_group20_to_29_years_old</vt:lpstr>
      <vt:lpstr>CharNorth_EastAge_group30_to_39_years_oldAge_group30_to_39_years_old</vt:lpstr>
      <vt:lpstr>CharNorth_EastAge_group40_to_49_years_oldAge_group40_to_49_years_old</vt:lpstr>
      <vt:lpstr>CharNorth_EastAge_group50_years_old_and_overAge_group50_years_old_and_over</vt:lpstr>
      <vt:lpstr>CharNorth_EastEthnicityAny_other_ethnic_groupEthnicityAny_other_ethnic_group</vt:lpstr>
      <vt:lpstr>CharNorth_EastEthnicityAsian_or_Asian_BritishEthnicityAsian_or_Asian_British</vt:lpstr>
      <vt:lpstr>CharNorth_EastEthnicityBlack_or_Black_BritishEthnicityBlack_or_Black_British</vt:lpstr>
      <vt:lpstr>CharNorth_EastEthnicityMixedEthnicityMixed</vt:lpstr>
      <vt:lpstr>CharNorth_EastEthnicityRefused_or_not_availableEthnicityRefused_or_not_available</vt:lpstr>
      <vt:lpstr>CharNorth_EastEthnicityWhiteEthnicityWhite</vt:lpstr>
      <vt:lpstr>CharNorth_EastFemaleGenderFemale</vt:lpstr>
      <vt:lpstr>CharNorth_EastGenderFemaleGenderFemale</vt:lpstr>
      <vt:lpstr>CharNorth_EastGenderMaleGenderMale</vt:lpstr>
      <vt:lpstr>CharNorth_EastMaleGenderMale</vt:lpstr>
      <vt:lpstr>CharNorth_EastRoleCase_holderRoleCase_holder</vt:lpstr>
      <vt:lpstr>CharNorth_EastRoleFirst_line_managerRoleFirst_line_manager</vt:lpstr>
      <vt:lpstr>CharNorth_EastRoleMiddle_managerRoleMiddle_manager</vt:lpstr>
      <vt:lpstr>CharNorth_EastRoleQualified_without_casesRoleQualified_without_cases</vt:lpstr>
      <vt:lpstr>CharNorth_EastRoleSenior_managerRoleSenior_manager</vt:lpstr>
      <vt:lpstr>CharNorth_EastRoleSenior_practitionerRoleSenior_practitioner</vt:lpstr>
      <vt:lpstr>CharNorth_EastTime_in_service10_years_or_more_but_less_than_20_yearsTime_in_service10_years_or_more_but_less_than_20_years</vt:lpstr>
      <vt:lpstr>CharNorth_EastTime_in_service2_years_or_more_but_less_than_5_yearsTime_in_service2_years_or_more_but_less_than_5_years</vt:lpstr>
      <vt:lpstr>CharNorth_EastTime_in_service20_years_or_more_but_less_than_30_yearsTime_in_service20_years_or_more_but_less_than_30_years</vt:lpstr>
      <vt:lpstr>CharNorth_EastTime_in_service30_years_or_moreTime_in_service30_years_or_more</vt:lpstr>
      <vt:lpstr>CharNorth_EastTime_in_service5_years_or_more_but_less_than_10_yearsTime_in_service5_years_or_more_but_less_than_10_years</vt:lpstr>
      <vt:lpstr>CharNorth_EastTime_in_serviceLess_than_2_yearsTime_in_serviceLess_than_2_years</vt:lpstr>
      <vt:lpstr>CharNorth_EastTotal</vt:lpstr>
      <vt:lpstr>CharNorth_EastTotal_Total</vt:lpstr>
      <vt:lpstr>CharNorth_Lincolnshire</vt:lpstr>
      <vt:lpstr>CharNorth_LincolnshireAge_group20_to_29_years_oldAge_group20_to_29_years_old</vt:lpstr>
      <vt:lpstr>CharNorth_LincolnshireAge_group30_to_39_years_oldAge_group30_to_39_years_old</vt:lpstr>
      <vt:lpstr>CharNorth_LincolnshireAge_group40_to_49_years_oldAge_group40_to_49_years_old</vt:lpstr>
      <vt:lpstr>CharNorth_LincolnshireAge_group50_years_old_and_overAge_group50_years_old_and_over</vt:lpstr>
      <vt:lpstr>CharNorth_LincolnshireEthnicityAny_other_ethnic_groupEthnicityAny_other_ethnic_group</vt:lpstr>
      <vt:lpstr>CharNorth_LincolnshireEthnicityAsian_or_Asian_BritishEthnicityAsian_or_Asian_British</vt:lpstr>
      <vt:lpstr>CharNorth_LincolnshireEthnicityBlack_or_Black_BritishEthnicityBlack_or_Black_British</vt:lpstr>
      <vt:lpstr>CharNorth_LincolnshireEthnicityMixedEthnicityMixed</vt:lpstr>
      <vt:lpstr>CharNorth_LincolnshireEthnicityRefused_or_not_availableEthnicityRefused_or_not_available</vt:lpstr>
      <vt:lpstr>CharNorth_LincolnshireEthnicityWhiteEthnicityWhite</vt:lpstr>
      <vt:lpstr>CharNorth_LincolnshireFemaleGenderFemale</vt:lpstr>
      <vt:lpstr>CharNorth_LincolnshireGenderFemaleGenderFemale</vt:lpstr>
      <vt:lpstr>CharNorth_LincolnshireGenderMaleGenderMale</vt:lpstr>
      <vt:lpstr>CharNorth_LincolnshireMaleGenderMale</vt:lpstr>
      <vt:lpstr>CharNorth_LincolnshireRoleCase_holderRoleCase_holder</vt:lpstr>
      <vt:lpstr>CharNorth_LincolnshireRoleFirst_line_managerRoleFirst_line_manager</vt:lpstr>
      <vt:lpstr>CharNorth_LincolnshireRoleMiddle_managerRoleMiddle_manager</vt:lpstr>
      <vt:lpstr>CharNorth_LincolnshireRoleQualified_without_casesRoleQualified_without_cases</vt:lpstr>
      <vt:lpstr>CharNorth_LincolnshireRoleSenior_managerRoleSenior_manager</vt:lpstr>
      <vt:lpstr>CharNorth_LincolnshireRoleSenior_practitionerRoleSenior_practitioner</vt:lpstr>
      <vt:lpstr>CharNorth_LincolnshireTime_in_service10_years_or_more_but_less_than_20_yearsTime_in_service10_years_or_more_but_less_than_20_years</vt:lpstr>
      <vt:lpstr>CharNorth_LincolnshireTime_in_service2_years_or_more_but_less_than_5_yearsTime_in_service2_years_or_more_but_less_than_5_years</vt:lpstr>
      <vt:lpstr>CharNorth_LincolnshireTime_in_service20_years_or_more_but_less_than_30_yearsTime_in_service20_years_or_more_but_less_than_30_years</vt:lpstr>
      <vt:lpstr>CharNorth_LincolnshireTime_in_service30_years_or_moreTime_in_service30_years_or_more</vt:lpstr>
      <vt:lpstr>CharNorth_LincolnshireTime_in_service5_years_or_more_but_less_than_10_yearsTime_in_service5_years_or_more_but_less_than_10_years</vt:lpstr>
      <vt:lpstr>CharNorth_LincolnshireTime_in_serviceLess_than_2_yearsTime_in_serviceLess_than_2_years</vt:lpstr>
      <vt:lpstr>CharNorth_LincolnshireTotal</vt:lpstr>
      <vt:lpstr>CharNorth_LincolnshireTotal_Total</vt:lpstr>
      <vt:lpstr>CharNorth_Somerset</vt:lpstr>
      <vt:lpstr>CharNorth_SomersetAge_group20_to_29_years_oldAge_group20_to_29_years_old</vt:lpstr>
      <vt:lpstr>CharNorth_SomersetAge_group30_to_39_years_oldAge_group30_to_39_years_old</vt:lpstr>
      <vt:lpstr>CharNorth_SomersetAge_group40_to_49_years_oldAge_group40_to_49_years_old</vt:lpstr>
      <vt:lpstr>CharNorth_SomersetAge_group50_years_old_and_overAge_group50_years_old_and_over</vt:lpstr>
      <vt:lpstr>CharNorth_SomersetEthnicityAny_other_ethnic_groupEthnicityAny_other_ethnic_group</vt:lpstr>
      <vt:lpstr>CharNorth_SomersetEthnicityAsian_or_Asian_BritishEthnicityAsian_or_Asian_British</vt:lpstr>
      <vt:lpstr>CharNorth_SomersetEthnicityBlack_or_Black_BritishEthnicityBlack_or_Black_British</vt:lpstr>
      <vt:lpstr>CharNorth_SomersetEthnicityMixedEthnicityMixed</vt:lpstr>
      <vt:lpstr>CharNorth_SomersetEthnicityRefused_or_not_availableEthnicityRefused_or_not_available</vt:lpstr>
      <vt:lpstr>CharNorth_SomersetEthnicityWhiteEthnicityWhite</vt:lpstr>
      <vt:lpstr>CharNorth_SomersetFemaleGenderFemale</vt:lpstr>
      <vt:lpstr>CharNorth_SomersetGenderFemaleGenderFemale</vt:lpstr>
      <vt:lpstr>CharNorth_SomersetGenderMaleGenderMale</vt:lpstr>
      <vt:lpstr>CharNorth_SomersetMaleGenderMale</vt:lpstr>
      <vt:lpstr>CharNorth_SomersetRoleCase_holderRoleCase_holder</vt:lpstr>
      <vt:lpstr>CharNorth_SomersetRoleFirst_line_managerRoleFirst_line_manager</vt:lpstr>
      <vt:lpstr>CharNorth_SomersetRoleMiddle_managerRoleMiddle_manager</vt:lpstr>
      <vt:lpstr>CharNorth_SomersetRoleQualified_without_casesRoleQualified_without_cases</vt:lpstr>
      <vt:lpstr>CharNorth_SomersetRoleSenior_managerRoleSenior_manager</vt:lpstr>
      <vt:lpstr>CharNorth_SomersetRoleSenior_practitionerRoleSenior_practitioner</vt:lpstr>
      <vt:lpstr>CharNorth_SomersetTime_in_service10_years_or_more_but_less_than_20_yearsTime_in_service10_years_or_more_but_less_than_20_years</vt:lpstr>
      <vt:lpstr>CharNorth_SomersetTime_in_service2_years_or_more_but_less_than_5_yearsTime_in_service2_years_or_more_but_less_than_5_years</vt:lpstr>
      <vt:lpstr>CharNorth_SomersetTime_in_service20_years_or_more_but_less_than_30_yearsTime_in_service20_years_or_more_but_less_than_30_years</vt:lpstr>
      <vt:lpstr>CharNorth_SomersetTime_in_service30_years_or_moreTime_in_service30_years_or_more</vt:lpstr>
      <vt:lpstr>CharNorth_SomersetTime_in_service5_years_or_more_but_less_than_10_yearsTime_in_service5_years_or_more_but_less_than_10_years</vt:lpstr>
      <vt:lpstr>CharNorth_SomersetTime_in_serviceLess_than_2_yearsTime_in_serviceLess_than_2_years</vt:lpstr>
      <vt:lpstr>CharNorth_SomersetTotal</vt:lpstr>
      <vt:lpstr>CharNorth_SomersetTotal_Total</vt:lpstr>
      <vt:lpstr>CharNorth_Tyneside</vt:lpstr>
      <vt:lpstr>CharNorth_TynesideAge_group20_to_29_years_oldAge_group20_to_29_years_old</vt:lpstr>
      <vt:lpstr>CharNorth_TynesideAge_group30_to_39_years_oldAge_group30_to_39_years_old</vt:lpstr>
      <vt:lpstr>CharNorth_TynesideAge_group40_to_49_years_oldAge_group40_to_49_years_old</vt:lpstr>
      <vt:lpstr>CharNorth_TynesideAge_group50_years_old_and_overAge_group50_years_old_and_over</vt:lpstr>
      <vt:lpstr>CharNorth_TynesideEthnicityAny_other_ethnic_groupEthnicityAny_other_ethnic_group</vt:lpstr>
      <vt:lpstr>CharNorth_TynesideEthnicityAsian_or_Asian_BritishEthnicityAsian_or_Asian_British</vt:lpstr>
      <vt:lpstr>CharNorth_TynesideEthnicityBlack_or_Black_BritishEthnicityBlack_or_Black_British</vt:lpstr>
      <vt:lpstr>CharNorth_TynesideEthnicityMixedEthnicityMixed</vt:lpstr>
      <vt:lpstr>CharNorth_TynesideEthnicityRefused_or_not_availableEthnicityRefused_or_not_available</vt:lpstr>
      <vt:lpstr>CharNorth_TynesideEthnicityWhiteEthnicityWhite</vt:lpstr>
      <vt:lpstr>CharNorth_TynesideFemaleGenderFemale</vt:lpstr>
      <vt:lpstr>CharNorth_TynesideGenderFemaleGenderFemale</vt:lpstr>
      <vt:lpstr>CharNorth_TynesideGenderMaleGenderMale</vt:lpstr>
      <vt:lpstr>CharNorth_TynesideMaleGenderMale</vt:lpstr>
      <vt:lpstr>CharNorth_TynesideRoleCase_holderRoleCase_holder</vt:lpstr>
      <vt:lpstr>CharNorth_TynesideRoleFirst_line_managerRoleFirst_line_manager</vt:lpstr>
      <vt:lpstr>CharNorth_TynesideRoleMiddle_managerRoleMiddle_manager</vt:lpstr>
      <vt:lpstr>CharNorth_TynesideRoleQualified_without_casesRoleQualified_without_cases</vt:lpstr>
      <vt:lpstr>CharNorth_TynesideRoleSenior_managerRoleSenior_manager</vt:lpstr>
      <vt:lpstr>CharNorth_TynesideRoleSenior_practitionerRoleSenior_practitioner</vt:lpstr>
      <vt:lpstr>CharNorth_TynesideTime_in_service10_years_or_more_but_less_than_20_yearsTime_in_service10_years_or_more_but_less_than_20_years</vt:lpstr>
      <vt:lpstr>CharNorth_TynesideTime_in_service2_years_or_more_but_less_than_5_yearsTime_in_service2_years_or_more_but_less_than_5_years</vt:lpstr>
      <vt:lpstr>CharNorth_TynesideTime_in_service20_years_or_more_but_less_than_30_yearsTime_in_service20_years_or_more_but_less_than_30_years</vt:lpstr>
      <vt:lpstr>CharNorth_TynesideTime_in_service30_years_or_moreTime_in_service30_years_or_more</vt:lpstr>
      <vt:lpstr>CharNorth_TynesideTime_in_service5_years_or_more_but_less_than_10_yearsTime_in_service5_years_or_more_but_less_than_10_years</vt:lpstr>
      <vt:lpstr>CharNorth_TynesideTime_in_serviceLess_than_2_yearsTime_in_serviceLess_than_2_years</vt:lpstr>
      <vt:lpstr>CharNorth_TynesideTotal</vt:lpstr>
      <vt:lpstr>CharNorth_TynesideTotal_Total</vt:lpstr>
      <vt:lpstr>CharNorth_West</vt:lpstr>
      <vt:lpstr>CharNorth_WestAge_group20_to_29_years_oldAge_group20_to_29_years_old</vt:lpstr>
      <vt:lpstr>CharNorth_WestAge_group30_to_39_years_oldAge_group30_to_39_years_old</vt:lpstr>
      <vt:lpstr>CharNorth_WestAge_group40_to_49_years_oldAge_group40_to_49_years_old</vt:lpstr>
      <vt:lpstr>CharNorth_WestAge_group50_years_old_and_overAge_group50_years_old_and_over</vt:lpstr>
      <vt:lpstr>CharNorth_WestEthnicityAny_other_ethnic_groupEthnicityAny_other_ethnic_group</vt:lpstr>
      <vt:lpstr>CharNorth_WestEthnicityAsian_or_Asian_BritishEthnicityAsian_or_Asian_British</vt:lpstr>
      <vt:lpstr>CharNorth_WestEthnicityBlack_or_Black_BritishEthnicityBlack_or_Black_British</vt:lpstr>
      <vt:lpstr>CharNorth_WestEthnicityMixedEthnicityMixed</vt:lpstr>
      <vt:lpstr>CharNorth_WestEthnicityRefused_or_not_availableEthnicityRefused_or_not_available</vt:lpstr>
      <vt:lpstr>CharNorth_WestEthnicityWhiteEthnicityWhite</vt:lpstr>
      <vt:lpstr>CharNorth_WestFemaleGenderFemale</vt:lpstr>
      <vt:lpstr>CharNorth_WestGenderFemaleGenderFemale</vt:lpstr>
      <vt:lpstr>CharNorth_WestGenderMaleGenderMale</vt:lpstr>
      <vt:lpstr>CharNorth_WestMaleGenderMale</vt:lpstr>
      <vt:lpstr>CharNorth_WestRoleCase_holderRoleCase_holder</vt:lpstr>
      <vt:lpstr>CharNorth_WestRoleFirst_line_managerRoleFirst_line_manager</vt:lpstr>
      <vt:lpstr>CharNorth_WestRoleMiddle_managerRoleMiddle_manager</vt:lpstr>
      <vt:lpstr>CharNorth_WestRoleQualified_without_casesRoleQualified_without_cases</vt:lpstr>
      <vt:lpstr>CharNorth_WestRoleSenior_managerRoleSenior_manager</vt:lpstr>
      <vt:lpstr>CharNorth_WestRoleSenior_practitionerRoleSenior_practitioner</vt:lpstr>
      <vt:lpstr>CharNorth_WestTime_in_service10_years_or_more_but_less_than_20_yearsTime_in_service10_years_or_more_but_less_than_20_years</vt:lpstr>
      <vt:lpstr>CharNorth_WestTime_in_service2_years_or_more_but_less_than_5_yearsTime_in_service2_years_or_more_but_less_than_5_years</vt:lpstr>
      <vt:lpstr>CharNorth_WestTime_in_service20_years_or_more_but_less_than_30_yearsTime_in_service20_years_or_more_but_less_than_30_years</vt:lpstr>
      <vt:lpstr>CharNorth_WestTime_in_service30_years_or_moreTime_in_service30_years_or_more</vt:lpstr>
      <vt:lpstr>CharNorth_WestTime_in_service5_years_or_more_but_less_than_10_yearsTime_in_service5_years_or_more_but_less_than_10_years</vt:lpstr>
      <vt:lpstr>CharNorth_WestTime_in_serviceLess_than_2_yearsTime_in_serviceLess_than_2_years</vt:lpstr>
      <vt:lpstr>CharNorth_WestTotal</vt:lpstr>
      <vt:lpstr>CharNorth_WestTotal_Total</vt:lpstr>
      <vt:lpstr>CharNorth_Yorkshire</vt:lpstr>
      <vt:lpstr>CharNorth_YorkshireAge_group20_to_29_years_oldAge_group20_to_29_years_old</vt:lpstr>
      <vt:lpstr>CharNorth_YorkshireAge_group30_to_39_years_oldAge_group30_to_39_years_old</vt:lpstr>
      <vt:lpstr>CharNorth_YorkshireAge_group40_to_49_years_oldAge_group40_to_49_years_old</vt:lpstr>
      <vt:lpstr>CharNorth_YorkshireAge_group50_years_old_and_overAge_group50_years_old_and_over</vt:lpstr>
      <vt:lpstr>CharNorth_YorkshireEthnicityAny_other_ethnic_groupEthnicityAny_other_ethnic_group</vt:lpstr>
      <vt:lpstr>CharNorth_YorkshireEthnicityAsian_or_Asian_BritishEthnicityAsian_or_Asian_British</vt:lpstr>
      <vt:lpstr>CharNorth_YorkshireEthnicityBlack_or_Black_BritishEthnicityBlack_or_Black_British</vt:lpstr>
      <vt:lpstr>CharNorth_YorkshireEthnicityMixedEthnicityMixed</vt:lpstr>
      <vt:lpstr>CharNorth_YorkshireEthnicityRefused_or_not_availableEthnicityRefused_or_not_available</vt:lpstr>
      <vt:lpstr>CharNorth_YorkshireEthnicityWhiteEthnicityWhite</vt:lpstr>
      <vt:lpstr>CharNorth_YorkshireFemaleGenderFemale</vt:lpstr>
      <vt:lpstr>CharNorth_YorkshireGenderFemaleGenderFemale</vt:lpstr>
      <vt:lpstr>CharNorth_YorkshireGenderMaleGenderMale</vt:lpstr>
      <vt:lpstr>CharNorth_YorkshireMaleGenderMale</vt:lpstr>
      <vt:lpstr>CharNorth_YorkshireRoleCase_holderRoleCase_holder</vt:lpstr>
      <vt:lpstr>CharNorth_YorkshireRoleFirst_line_managerRoleFirst_line_manager</vt:lpstr>
      <vt:lpstr>CharNorth_YorkshireRoleMiddle_managerRoleMiddle_manager</vt:lpstr>
      <vt:lpstr>CharNorth_YorkshireRoleQualified_without_casesRoleQualified_without_cases</vt:lpstr>
      <vt:lpstr>CharNorth_YorkshireRoleSenior_managerRoleSenior_manager</vt:lpstr>
      <vt:lpstr>CharNorth_YorkshireRoleSenior_practitionerRoleSenior_practitioner</vt:lpstr>
      <vt:lpstr>CharNorth_YorkshireTime_in_service10_years_or_more_but_less_than_20_yearsTime_in_service10_years_or_more_but_less_than_20_years</vt:lpstr>
      <vt:lpstr>CharNorth_YorkshireTime_in_service2_years_or_more_but_less_than_5_yearsTime_in_service2_years_or_more_but_less_than_5_years</vt:lpstr>
      <vt:lpstr>CharNorth_YorkshireTime_in_service20_years_or_more_but_less_than_30_yearsTime_in_service20_years_or_more_but_less_than_30_years</vt:lpstr>
      <vt:lpstr>CharNorth_YorkshireTime_in_service30_years_or_moreTime_in_service30_years_or_more</vt:lpstr>
      <vt:lpstr>CharNorth_YorkshireTime_in_service5_years_or_more_but_less_than_10_yearsTime_in_service5_years_or_more_but_less_than_10_years</vt:lpstr>
      <vt:lpstr>CharNorth_YorkshireTime_in_serviceLess_than_2_yearsTime_in_serviceLess_than_2_years</vt:lpstr>
      <vt:lpstr>CharNorth_YorkshireTotal</vt:lpstr>
      <vt:lpstr>CharNorth_YorkshireTotal_Total</vt:lpstr>
      <vt:lpstr>CharNorthamptonshire</vt:lpstr>
      <vt:lpstr>CharNorthamptonshireAge_group20_to_29_years_oldAge_group20_to_29_years_old</vt:lpstr>
      <vt:lpstr>CharNorthamptonshireAge_group30_to_39_years_oldAge_group30_to_39_years_old</vt:lpstr>
      <vt:lpstr>CharNorthamptonshireAge_group40_to_49_years_oldAge_group40_to_49_years_old</vt:lpstr>
      <vt:lpstr>CharNorthamptonshireAge_group50_years_old_and_overAge_group50_years_old_and_over</vt:lpstr>
      <vt:lpstr>CharNorthamptonshireEthnicityAny_other_ethnic_groupEthnicityAny_other_ethnic_group</vt:lpstr>
      <vt:lpstr>CharNorthamptonshireEthnicityAsian_or_Asian_BritishEthnicityAsian_or_Asian_British</vt:lpstr>
      <vt:lpstr>CharNorthamptonshireEthnicityBlack_or_Black_BritishEthnicityBlack_or_Black_British</vt:lpstr>
      <vt:lpstr>CharNorthamptonshireEthnicityMixedEthnicityMixed</vt:lpstr>
      <vt:lpstr>CharNorthamptonshireEthnicityRefused_or_not_availableEthnicityRefused_or_not_available</vt:lpstr>
      <vt:lpstr>CharNorthamptonshireEthnicityWhiteEthnicityWhite</vt:lpstr>
      <vt:lpstr>CharNorthamptonshireFemaleGenderFemale</vt:lpstr>
      <vt:lpstr>CharNorthamptonshireGenderFemaleGenderFemale</vt:lpstr>
      <vt:lpstr>CharNorthamptonshireGenderMaleGenderMale</vt:lpstr>
      <vt:lpstr>CharNorthamptonshireMaleGenderMale</vt:lpstr>
      <vt:lpstr>CharNorthamptonshireRoleCase_holderRoleCase_holder</vt:lpstr>
      <vt:lpstr>CharNorthamptonshireRoleFirst_line_managerRoleFirst_line_manager</vt:lpstr>
      <vt:lpstr>CharNorthamptonshireRoleMiddle_managerRoleMiddle_manager</vt:lpstr>
      <vt:lpstr>CharNorthamptonshireRoleQualified_without_casesRoleQualified_without_cases</vt:lpstr>
      <vt:lpstr>CharNorthamptonshireRoleSenior_managerRoleSenior_manager</vt:lpstr>
      <vt:lpstr>CharNorthamptonshireRoleSenior_practitionerRoleSenior_practitioner</vt:lpstr>
      <vt:lpstr>CharNorthamptonshireTime_in_service10_years_or_more_but_less_than_20_yearsTime_in_service10_years_or_more_but_less_than_20_years</vt:lpstr>
      <vt:lpstr>CharNorthamptonshireTime_in_service2_years_or_more_but_less_than_5_yearsTime_in_service2_years_or_more_but_less_than_5_years</vt:lpstr>
      <vt:lpstr>CharNorthamptonshireTime_in_service20_years_or_more_but_less_than_30_yearsTime_in_service20_years_or_more_but_less_than_30_years</vt:lpstr>
      <vt:lpstr>CharNorthamptonshireTime_in_service30_years_or_moreTime_in_service30_years_or_more</vt:lpstr>
      <vt:lpstr>CharNorthamptonshireTime_in_service5_years_or_more_but_less_than_10_yearsTime_in_service5_years_or_more_but_less_than_10_years</vt:lpstr>
      <vt:lpstr>CharNorthamptonshireTime_in_serviceLess_than_2_yearsTime_in_serviceLess_than_2_years</vt:lpstr>
      <vt:lpstr>CharNorthamptonshireTotal</vt:lpstr>
      <vt:lpstr>CharNorthamptonshireTotal_Total</vt:lpstr>
      <vt:lpstr>CharNorthumberland</vt:lpstr>
      <vt:lpstr>CharNorthumberlandAge_group20_to_29_years_oldAge_group20_to_29_years_old</vt:lpstr>
      <vt:lpstr>CharNorthumberlandAge_group30_to_39_years_oldAge_group30_to_39_years_old</vt:lpstr>
      <vt:lpstr>CharNorthumberlandAge_group40_to_49_years_oldAge_group40_to_49_years_old</vt:lpstr>
      <vt:lpstr>CharNorthumberlandAge_group50_years_old_and_overAge_group50_years_old_and_over</vt:lpstr>
      <vt:lpstr>CharNorthumberlandEthnicityAny_other_ethnic_groupEthnicityAny_other_ethnic_group</vt:lpstr>
      <vt:lpstr>CharNorthumberlandEthnicityAsian_or_Asian_BritishEthnicityAsian_or_Asian_British</vt:lpstr>
      <vt:lpstr>CharNorthumberlandEthnicityBlack_or_Black_BritishEthnicityBlack_or_Black_British</vt:lpstr>
      <vt:lpstr>CharNorthumberlandEthnicityMixedEthnicityMixed</vt:lpstr>
      <vt:lpstr>CharNorthumberlandEthnicityRefused_or_not_availableEthnicityRefused_or_not_available</vt:lpstr>
      <vt:lpstr>CharNorthumberlandEthnicityWhiteEthnicityWhite</vt:lpstr>
      <vt:lpstr>CharNorthumberlandFemaleGenderFemale</vt:lpstr>
      <vt:lpstr>CharNorthumberlandGenderFemaleGenderFemale</vt:lpstr>
      <vt:lpstr>CharNorthumberlandGenderMaleGenderMale</vt:lpstr>
      <vt:lpstr>CharNorthumberlandMaleGenderMale</vt:lpstr>
      <vt:lpstr>CharNorthumberlandRoleCase_holderRoleCase_holder</vt:lpstr>
      <vt:lpstr>CharNorthumberlandRoleFirst_line_managerRoleFirst_line_manager</vt:lpstr>
      <vt:lpstr>CharNorthumberlandRoleMiddle_managerRoleMiddle_manager</vt:lpstr>
      <vt:lpstr>CharNorthumberlandRoleQualified_without_casesRoleQualified_without_cases</vt:lpstr>
      <vt:lpstr>CharNorthumberlandRoleSenior_managerRoleSenior_manager</vt:lpstr>
      <vt:lpstr>CharNorthumberlandRoleSenior_practitionerRoleSenior_practitioner</vt:lpstr>
      <vt:lpstr>CharNorthumberlandTime_in_service10_years_or_more_but_less_than_20_yearsTime_in_service10_years_or_more_but_less_than_20_years</vt:lpstr>
      <vt:lpstr>CharNorthumberlandTime_in_service2_years_or_more_but_less_than_5_yearsTime_in_service2_years_or_more_but_less_than_5_years</vt:lpstr>
      <vt:lpstr>CharNorthumberlandTime_in_service20_years_or_more_but_less_than_30_yearsTime_in_service20_years_or_more_but_less_than_30_years</vt:lpstr>
      <vt:lpstr>CharNorthumberlandTime_in_service30_years_or_moreTime_in_service30_years_or_more</vt:lpstr>
      <vt:lpstr>CharNorthumberlandTime_in_service5_years_or_more_but_less_than_10_yearsTime_in_service5_years_or_more_but_less_than_10_years</vt:lpstr>
      <vt:lpstr>CharNorthumberlandTime_in_serviceLess_than_2_yearsTime_in_serviceLess_than_2_years</vt:lpstr>
      <vt:lpstr>CharNorthumberlandTotal</vt:lpstr>
      <vt:lpstr>CharNorthumberlandTotal_Total</vt:lpstr>
      <vt:lpstr>CharNottingham</vt:lpstr>
      <vt:lpstr>CharNottinghamAge_group20_to_29_years_oldAge_group20_to_29_years_old</vt:lpstr>
      <vt:lpstr>CharNottinghamAge_group30_to_39_years_oldAge_group30_to_39_years_old</vt:lpstr>
      <vt:lpstr>CharNottinghamAge_group40_to_49_years_oldAge_group40_to_49_years_old</vt:lpstr>
      <vt:lpstr>CharNottinghamAge_group50_years_old_and_overAge_group50_years_old_and_over</vt:lpstr>
      <vt:lpstr>CharNottinghamEthnicityAny_other_ethnic_groupEthnicityAny_other_ethnic_group</vt:lpstr>
      <vt:lpstr>CharNottinghamEthnicityAsian_or_Asian_BritishEthnicityAsian_or_Asian_British</vt:lpstr>
      <vt:lpstr>CharNottinghamEthnicityBlack_or_Black_BritishEthnicityBlack_or_Black_British</vt:lpstr>
      <vt:lpstr>CharNottinghamEthnicityMixedEthnicityMixed</vt:lpstr>
      <vt:lpstr>CharNottinghamEthnicityRefused_or_not_availableEthnicityRefused_or_not_available</vt:lpstr>
      <vt:lpstr>CharNottinghamEthnicityWhiteEthnicityWhite</vt:lpstr>
      <vt:lpstr>CharNottinghamFemaleGenderFemale</vt:lpstr>
      <vt:lpstr>CharNottinghamGenderFemaleGenderFemale</vt:lpstr>
      <vt:lpstr>CharNottinghamGenderMaleGenderMale</vt:lpstr>
      <vt:lpstr>CharNottinghamMaleGenderMale</vt:lpstr>
      <vt:lpstr>CharNottinghamRoleCase_holderRoleCase_holder</vt:lpstr>
      <vt:lpstr>CharNottinghamRoleFirst_line_managerRoleFirst_line_manager</vt:lpstr>
      <vt:lpstr>CharNottinghamRoleMiddle_managerRoleMiddle_manager</vt:lpstr>
      <vt:lpstr>CharNottinghamRoleQualified_without_casesRoleQualified_without_cases</vt:lpstr>
      <vt:lpstr>CharNottinghamRoleSenior_managerRoleSenior_manager</vt:lpstr>
      <vt:lpstr>CharNottinghamRoleSenior_practitionerRoleSenior_practitioner</vt:lpstr>
      <vt:lpstr>CharNottinghamshire</vt:lpstr>
      <vt:lpstr>CharNottinghamshireAge_group20_to_29_years_oldAge_group20_to_29_years_old</vt:lpstr>
      <vt:lpstr>CharNottinghamshireAge_group30_to_39_years_oldAge_group30_to_39_years_old</vt:lpstr>
      <vt:lpstr>CharNottinghamshireAge_group40_to_49_years_oldAge_group40_to_49_years_old</vt:lpstr>
      <vt:lpstr>CharNottinghamshireAge_group50_years_old_and_overAge_group50_years_old_and_over</vt:lpstr>
      <vt:lpstr>CharNottinghamshireEthnicityAny_other_ethnic_groupEthnicityAny_other_ethnic_group</vt:lpstr>
      <vt:lpstr>CharNottinghamshireEthnicityAsian_or_Asian_BritishEthnicityAsian_or_Asian_British</vt:lpstr>
      <vt:lpstr>CharNottinghamshireEthnicityBlack_or_Black_BritishEthnicityBlack_or_Black_British</vt:lpstr>
      <vt:lpstr>CharNottinghamshireEthnicityMixedEthnicityMixed</vt:lpstr>
      <vt:lpstr>CharNottinghamshireEthnicityRefused_or_not_availableEthnicityRefused_or_not_available</vt:lpstr>
      <vt:lpstr>CharNottinghamshireEthnicityWhiteEthnicityWhite</vt:lpstr>
      <vt:lpstr>CharNottinghamshireFemaleGenderFemale</vt:lpstr>
      <vt:lpstr>CharNottinghamshireGenderFemaleGenderFemale</vt:lpstr>
      <vt:lpstr>CharNottinghamshireGenderMaleGenderMale</vt:lpstr>
      <vt:lpstr>CharNottinghamshireMaleGenderMale</vt:lpstr>
      <vt:lpstr>CharNottinghamshireRoleCase_holderRoleCase_holder</vt:lpstr>
      <vt:lpstr>CharNottinghamshireRoleFirst_line_managerRoleFirst_line_manager</vt:lpstr>
      <vt:lpstr>CharNottinghamshireRoleMiddle_managerRoleMiddle_manager</vt:lpstr>
      <vt:lpstr>CharNottinghamshireRoleQualified_without_casesRoleQualified_without_cases</vt:lpstr>
      <vt:lpstr>CharNottinghamshireRoleSenior_managerRoleSenior_manager</vt:lpstr>
      <vt:lpstr>CharNottinghamshireRoleSenior_practitionerRoleSenior_practitioner</vt:lpstr>
      <vt:lpstr>CharNottinghamshireTime_in_service10_years_or_more_but_less_than_20_yearsTime_in_service10_years_or_more_but_less_than_20_years</vt:lpstr>
      <vt:lpstr>CharNottinghamshireTime_in_service2_years_or_more_but_less_than_5_yearsTime_in_service2_years_or_more_but_less_than_5_years</vt:lpstr>
      <vt:lpstr>CharNottinghamshireTime_in_service20_years_or_more_but_less_than_30_yearsTime_in_service20_years_or_more_but_less_than_30_years</vt:lpstr>
      <vt:lpstr>CharNottinghamshireTime_in_service30_years_or_moreTime_in_service30_years_or_more</vt:lpstr>
      <vt:lpstr>CharNottinghamshireTime_in_service5_years_or_more_but_less_than_10_yearsTime_in_service5_years_or_more_but_less_than_10_years</vt:lpstr>
      <vt:lpstr>CharNottinghamshireTime_in_serviceLess_than_2_yearsTime_in_serviceLess_than_2_years</vt:lpstr>
      <vt:lpstr>CharNottinghamshireTotal</vt:lpstr>
      <vt:lpstr>CharNottinghamshireTotal_Total</vt:lpstr>
      <vt:lpstr>CharNottinghamTime_in_service10_years_or_more_but_less_than_20_yearsTime_in_service10_years_or_more_but_less_than_20_years</vt:lpstr>
      <vt:lpstr>CharNottinghamTime_in_service2_years_or_more_but_less_than_5_yearsTime_in_service2_years_or_more_but_less_than_5_years</vt:lpstr>
      <vt:lpstr>CharNottinghamTime_in_service20_years_or_more_but_less_than_30_yearsTime_in_service20_years_or_more_but_less_than_30_years</vt:lpstr>
      <vt:lpstr>CharNottinghamTime_in_service30_years_or_moreTime_in_service30_years_or_more</vt:lpstr>
      <vt:lpstr>CharNottinghamTime_in_service5_years_or_more_but_less_than_10_yearsTime_in_service5_years_or_more_but_less_than_10_years</vt:lpstr>
      <vt:lpstr>CharNottinghamTime_in_serviceLess_than_2_yearsTime_in_serviceLess_than_2_years</vt:lpstr>
      <vt:lpstr>CharNottinghamTotal</vt:lpstr>
      <vt:lpstr>CharNottinghamTotal_Total</vt:lpstr>
      <vt:lpstr>CharOldham</vt:lpstr>
      <vt:lpstr>CharOldhamAge_group20_to_29_years_oldAge_group20_to_29_years_old</vt:lpstr>
      <vt:lpstr>CharOldhamAge_group30_to_39_years_oldAge_group30_to_39_years_old</vt:lpstr>
      <vt:lpstr>CharOldhamAge_group40_to_49_years_oldAge_group40_to_49_years_old</vt:lpstr>
      <vt:lpstr>CharOldhamAge_group50_years_old_and_overAge_group50_years_old_and_over</vt:lpstr>
      <vt:lpstr>CharOldhamEthnicityAny_other_ethnic_groupEthnicityAny_other_ethnic_group</vt:lpstr>
      <vt:lpstr>CharOldhamEthnicityAsian_or_Asian_BritishEthnicityAsian_or_Asian_British</vt:lpstr>
      <vt:lpstr>CharOldhamEthnicityBlack_or_Black_BritishEthnicityBlack_or_Black_British</vt:lpstr>
      <vt:lpstr>CharOldhamEthnicityMixedEthnicityMixed</vt:lpstr>
      <vt:lpstr>CharOldhamEthnicityRefused_or_not_availableEthnicityRefused_or_not_available</vt:lpstr>
      <vt:lpstr>CharOldhamEthnicityWhiteEthnicityWhite</vt:lpstr>
      <vt:lpstr>CharOldhamFemaleGenderFemale</vt:lpstr>
      <vt:lpstr>CharOldhamGenderFemaleGenderFemale</vt:lpstr>
      <vt:lpstr>CharOldhamGenderMaleGenderMale</vt:lpstr>
      <vt:lpstr>CharOldhamMaleGenderMale</vt:lpstr>
      <vt:lpstr>CharOldhamRoleCase_holderRoleCase_holder</vt:lpstr>
      <vt:lpstr>CharOldhamRoleFirst_line_managerRoleFirst_line_manager</vt:lpstr>
      <vt:lpstr>CharOldhamRoleMiddle_managerRoleMiddle_manager</vt:lpstr>
      <vt:lpstr>CharOldhamRoleQualified_without_casesRoleQualified_without_cases</vt:lpstr>
      <vt:lpstr>CharOldhamRoleSenior_managerRoleSenior_manager</vt:lpstr>
      <vt:lpstr>CharOldhamRoleSenior_practitionerRoleSenior_practitioner</vt:lpstr>
      <vt:lpstr>CharOldhamTime_in_service10_years_or_more_but_less_than_20_yearsTime_in_service10_years_or_more_but_less_than_20_years</vt:lpstr>
      <vt:lpstr>CharOldhamTime_in_service2_years_or_more_but_less_than_5_yearsTime_in_service2_years_or_more_but_less_than_5_years</vt:lpstr>
      <vt:lpstr>CharOldhamTime_in_service20_years_or_more_but_less_than_30_yearsTime_in_service20_years_or_more_but_less_than_30_years</vt:lpstr>
      <vt:lpstr>CharOldhamTime_in_service30_years_or_moreTime_in_service30_years_or_more</vt:lpstr>
      <vt:lpstr>CharOldhamTime_in_service5_years_or_more_but_less_than_10_yearsTime_in_service5_years_or_more_but_less_than_10_years</vt:lpstr>
      <vt:lpstr>CharOldhamTime_in_serviceLess_than_2_yearsTime_in_serviceLess_than_2_years</vt:lpstr>
      <vt:lpstr>CharOldhamTotal</vt:lpstr>
      <vt:lpstr>CharOldhamTotal_Total</vt:lpstr>
      <vt:lpstr>CharOuter_London</vt:lpstr>
      <vt:lpstr>CharOuter_LondonAge_group20_to_29_years_oldAge_group20_to_29_years_old</vt:lpstr>
      <vt:lpstr>CharOuter_LondonAge_group30_to_39_years_oldAge_group30_to_39_years_old</vt:lpstr>
      <vt:lpstr>CharOuter_LondonAge_group40_to_49_years_oldAge_group40_to_49_years_old</vt:lpstr>
      <vt:lpstr>CharOuter_LondonAge_group50_years_old_and_overAge_group50_years_old_and_over</vt:lpstr>
      <vt:lpstr>CharOuter_LondonEthnicityAny_other_ethnic_groupEthnicityAny_other_ethnic_group</vt:lpstr>
      <vt:lpstr>CharOuter_LondonEthnicityAsian_or_Asian_BritishEthnicityAsian_or_Asian_British</vt:lpstr>
      <vt:lpstr>CharOuter_LondonEthnicityBlack_or_Black_BritishEthnicityBlack_or_Black_British</vt:lpstr>
      <vt:lpstr>CharOuter_LondonEthnicityMixedEthnicityMixed</vt:lpstr>
      <vt:lpstr>CharOuter_LondonEthnicityRefused_or_not_availableEthnicityRefused_or_not_available</vt:lpstr>
      <vt:lpstr>CharOuter_LondonEthnicityWhiteEthnicityWhite</vt:lpstr>
      <vt:lpstr>CharOuter_LondonFemaleGenderFemale</vt:lpstr>
      <vt:lpstr>CharOuter_LondonGenderFemaleGenderFemale</vt:lpstr>
      <vt:lpstr>CharOuter_LondonGenderMaleGenderMale</vt:lpstr>
      <vt:lpstr>CharOuter_LondonMaleGenderMale</vt:lpstr>
      <vt:lpstr>CharOuter_LondonRoleCase_holderRoleCase_holder</vt:lpstr>
      <vt:lpstr>CharOuter_LondonRoleFirst_line_managerRoleFirst_line_manager</vt:lpstr>
      <vt:lpstr>CharOuter_LondonRoleMiddle_managerRoleMiddle_manager</vt:lpstr>
      <vt:lpstr>CharOuter_LondonRoleQualified_without_casesRoleQualified_without_cases</vt:lpstr>
      <vt:lpstr>CharOuter_LondonRoleSenior_managerRoleSenior_manager</vt:lpstr>
      <vt:lpstr>CharOuter_LondonRoleSenior_practitionerRoleSenior_practitioner</vt:lpstr>
      <vt:lpstr>CharOuter_LondonTime_in_service10_years_or_more_but_less_than_20_yearsTime_in_service10_years_or_more_but_less_than_20_years</vt:lpstr>
      <vt:lpstr>CharOuter_LondonTime_in_service2_years_or_more_but_less_than_5_yearsTime_in_service2_years_or_more_but_less_than_5_years</vt:lpstr>
      <vt:lpstr>CharOuter_LondonTime_in_service20_years_or_more_but_less_than_30_yearsTime_in_service20_years_or_more_but_less_than_30_years</vt:lpstr>
      <vt:lpstr>CharOuter_LondonTime_in_service30_years_or_moreTime_in_service30_years_or_more</vt:lpstr>
      <vt:lpstr>CharOuter_LondonTime_in_service5_years_or_more_but_less_than_10_yearsTime_in_service5_years_or_more_but_less_than_10_years</vt:lpstr>
      <vt:lpstr>CharOuter_LondonTime_in_serviceLess_than_2_yearsTime_in_serviceLess_than_2_years</vt:lpstr>
      <vt:lpstr>CharOuter_LondonTotal</vt:lpstr>
      <vt:lpstr>CharOuter_LondonTotal_Total</vt:lpstr>
      <vt:lpstr>CharOxfordshire</vt:lpstr>
      <vt:lpstr>CharOxfordshireAge_group20_to_29_years_oldAge_group20_to_29_years_old</vt:lpstr>
      <vt:lpstr>CharOxfordshireAge_group30_to_39_years_oldAge_group30_to_39_years_old</vt:lpstr>
      <vt:lpstr>CharOxfordshireAge_group40_to_49_years_oldAge_group40_to_49_years_old</vt:lpstr>
      <vt:lpstr>CharOxfordshireAge_group50_years_old_and_overAge_group50_years_old_and_over</vt:lpstr>
      <vt:lpstr>CharOxfordshireEthnicityAny_other_ethnic_groupEthnicityAny_other_ethnic_group</vt:lpstr>
      <vt:lpstr>CharOxfordshireEthnicityAsian_or_Asian_BritishEthnicityAsian_or_Asian_British</vt:lpstr>
      <vt:lpstr>CharOxfordshireEthnicityBlack_or_Black_BritishEthnicityBlack_or_Black_British</vt:lpstr>
      <vt:lpstr>CharOxfordshireEthnicityMixedEthnicityMixed</vt:lpstr>
      <vt:lpstr>CharOxfordshireEthnicityRefused_or_not_availableEthnicityRefused_or_not_available</vt:lpstr>
      <vt:lpstr>CharOxfordshireEthnicityWhiteEthnicityWhite</vt:lpstr>
      <vt:lpstr>CharOxfordshireFemaleGenderFemale</vt:lpstr>
      <vt:lpstr>CharOxfordshireGenderFemaleGenderFemale</vt:lpstr>
      <vt:lpstr>CharOxfordshireGenderMaleGenderMale</vt:lpstr>
      <vt:lpstr>CharOxfordshireMaleGenderMale</vt:lpstr>
      <vt:lpstr>CharOxfordshireRoleCase_holderRoleCase_holder</vt:lpstr>
      <vt:lpstr>CharOxfordshireRoleFirst_line_managerRoleFirst_line_manager</vt:lpstr>
      <vt:lpstr>CharOxfordshireRoleMiddle_managerRoleMiddle_manager</vt:lpstr>
      <vt:lpstr>CharOxfordshireRoleQualified_without_casesRoleQualified_without_cases</vt:lpstr>
      <vt:lpstr>CharOxfordshireRoleSenior_managerRoleSenior_manager</vt:lpstr>
      <vt:lpstr>CharOxfordshireRoleSenior_practitionerRoleSenior_practitioner</vt:lpstr>
      <vt:lpstr>CharOxfordshireTime_in_service10_years_or_more_but_less_than_20_yearsTime_in_service10_years_or_more_but_less_than_20_years</vt:lpstr>
      <vt:lpstr>CharOxfordshireTime_in_service2_years_or_more_but_less_than_5_yearsTime_in_service2_years_or_more_but_less_than_5_years</vt:lpstr>
      <vt:lpstr>CharOxfordshireTime_in_service20_years_or_more_but_less_than_30_yearsTime_in_service20_years_or_more_but_less_than_30_years</vt:lpstr>
      <vt:lpstr>CharOxfordshireTime_in_service30_years_or_moreTime_in_service30_years_or_more</vt:lpstr>
      <vt:lpstr>CharOxfordshireTime_in_service5_years_or_more_but_less_than_10_yearsTime_in_service5_years_or_more_but_less_than_10_years</vt:lpstr>
      <vt:lpstr>CharOxfordshireTime_in_serviceLess_than_2_yearsTime_in_serviceLess_than_2_years</vt:lpstr>
      <vt:lpstr>CharOxfordshireTotal</vt:lpstr>
      <vt:lpstr>CharOxfordshireTotal_Total</vt:lpstr>
      <vt:lpstr>CharPeterborough</vt:lpstr>
      <vt:lpstr>CharPeterboroughAge_group20_to_29_years_oldAge_group20_to_29_years_old</vt:lpstr>
      <vt:lpstr>CharPeterboroughAge_group30_to_39_years_oldAge_group30_to_39_years_old</vt:lpstr>
      <vt:lpstr>CharPeterboroughAge_group40_to_49_years_oldAge_group40_to_49_years_old</vt:lpstr>
      <vt:lpstr>CharPeterboroughAge_group50_years_old_and_overAge_group50_years_old_and_over</vt:lpstr>
      <vt:lpstr>CharPeterboroughEthnicityAny_other_ethnic_groupEthnicityAny_other_ethnic_group</vt:lpstr>
      <vt:lpstr>CharPeterboroughEthnicityAsian_or_Asian_BritishEthnicityAsian_or_Asian_British</vt:lpstr>
      <vt:lpstr>CharPeterboroughEthnicityBlack_or_Black_BritishEthnicityBlack_or_Black_British</vt:lpstr>
      <vt:lpstr>CharPeterboroughEthnicityMixedEthnicityMixed</vt:lpstr>
      <vt:lpstr>CharPeterboroughEthnicityRefused_or_not_availableEthnicityRefused_or_not_available</vt:lpstr>
      <vt:lpstr>CharPeterboroughEthnicityWhiteEthnicityWhite</vt:lpstr>
      <vt:lpstr>CharPeterboroughFemaleGenderFemale</vt:lpstr>
      <vt:lpstr>CharPeterboroughGenderFemaleGenderFemale</vt:lpstr>
      <vt:lpstr>CharPeterboroughGenderMaleGenderMale</vt:lpstr>
      <vt:lpstr>CharPeterboroughMaleGenderMale</vt:lpstr>
      <vt:lpstr>CharPeterboroughRoleCase_holderRoleCase_holder</vt:lpstr>
      <vt:lpstr>CharPeterboroughRoleFirst_line_managerRoleFirst_line_manager</vt:lpstr>
      <vt:lpstr>CharPeterboroughRoleMiddle_managerRoleMiddle_manager</vt:lpstr>
      <vt:lpstr>CharPeterboroughRoleQualified_without_casesRoleQualified_without_cases</vt:lpstr>
      <vt:lpstr>CharPeterboroughRoleSenior_managerRoleSenior_manager</vt:lpstr>
      <vt:lpstr>CharPeterboroughRoleSenior_practitionerRoleSenior_practitioner</vt:lpstr>
      <vt:lpstr>CharPeterboroughTime_in_service10_years_or_more_but_less_than_20_yearsTime_in_service10_years_or_more_but_less_than_20_years</vt:lpstr>
      <vt:lpstr>CharPeterboroughTime_in_service2_years_or_more_but_less_than_5_yearsTime_in_service2_years_or_more_but_less_than_5_years</vt:lpstr>
      <vt:lpstr>CharPeterboroughTime_in_service20_years_or_more_but_less_than_30_yearsTime_in_service20_years_or_more_but_less_than_30_years</vt:lpstr>
      <vt:lpstr>CharPeterboroughTime_in_service30_years_or_moreTime_in_service30_years_or_more</vt:lpstr>
      <vt:lpstr>CharPeterboroughTime_in_service5_years_or_more_but_less_than_10_yearsTime_in_service5_years_or_more_but_less_than_10_years</vt:lpstr>
      <vt:lpstr>CharPeterboroughTime_in_serviceLess_than_2_yearsTime_in_serviceLess_than_2_years</vt:lpstr>
      <vt:lpstr>CharPeterboroughTotal</vt:lpstr>
      <vt:lpstr>CharPeterboroughTotal_Total</vt:lpstr>
      <vt:lpstr>CharPlymouth</vt:lpstr>
      <vt:lpstr>CharPlymouthAge_group20_to_29_years_oldAge_group20_to_29_years_old</vt:lpstr>
      <vt:lpstr>CharPlymouthAge_group30_to_39_years_oldAge_group30_to_39_years_old</vt:lpstr>
      <vt:lpstr>CharPlymouthAge_group40_to_49_years_oldAge_group40_to_49_years_old</vt:lpstr>
      <vt:lpstr>CharPlymouthAge_group50_years_old_and_overAge_group50_years_old_and_over</vt:lpstr>
      <vt:lpstr>CharPlymouthEthnicityAny_other_ethnic_groupEthnicityAny_other_ethnic_group</vt:lpstr>
      <vt:lpstr>CharPlymouthEthnicityAsian_or_Asian_BritishEthnicityAsian_or_Asian_British</vt:lpstr>
      <vt:lpstr>CharPlymouthEthnicityBlack_or_Black_BritishEthnicityBlack_or_Black_British</vt:lpstr>
      <vt:lpstr>CharPlymouthEthnicityMixedEthnicityMixed</vt:lpstr>
      <vt:lpstr>CharPlymouthEthnicityRefused_or_not_availableEthnicityRefused_or_not_available</vt:lpstr>
      <vt:lpstr>CharPlymouthEthnicityWhiteEthnicityWhite</vt:lpstr>
      <vt:lpstr>CharPlymouthFemaleGenderFemale</vt:lpstr>
      <vt:lpstr>CharPlymouthGenderFemaleGenderFemale</vt:lpstr>
      <vt:lpstr>CharPlymouthGenderMaleGenderMale</vt:lpstr>
      <vt:lpstr>CharPlymouthMaleGenderMale</vt:lpstr>
      <vt:lpstr>CharPlymouthRoleCase_holderRoleCase_holder</vt:lpstr>
      <vt:lpstr>CharPlymouthRoleFirst_line_managerRoleFirst_line_manager</vt:lpstr>
      <vt:lpstr>CharPlymouthRoleMiddle_managerRoleMiddle_manager</vt:lpstr>
      <vt:lpstr>CharPlymouthRoleQualified_without_casesRoleQualified_without_cases</vt:lpstr>
      <vt:lpstr>CharPlymouthRoleSenior_managerRoleSenior_manager</vt:lpstr>
      <vt:lpstr>CharPlymouthRoleSenior_practitionerRoleSenior_practitioner</vt:lpstr>
      <vt:lpstr>CharPlymouthTime_in_service10_years_or_more_but_less_than_20_yearsTime_in_service10_years_or_more_but_less_than_20_years</vt:lpstr>
      <vt:lpstr>CharPlymouthTime_in_service2_years_or_more_but_less_than_5_yearsTime_in_service2_years_or_more_but_less_than_5_years</vt:lpstr>
      <vt:lpstr>CharPlymouthTime_in_service20_years_or_more_but_less_than_30_yearsTime_in_service20_years_or_more_but_less_than_30_years</vt:lpstr>
      <vt:lpstr>CharPlymouthTime_in_service30_years_or_moreTime_in_service30_years_or_more</vt:lpstr>
      <vt:lpstr>CharPlymouthTime_in_service5_years_or_more_but_less_than_10_yearsTime_in_service5_years_or_more_but_less_than_10_years</vt:lpstr>
      <vt:lpstr>CharPlymouthTime_in_serviceLess_than_2_yearsTime_in_serviceLess_than_2_years</vt:lpstr>
      <vt:lpstr>CharPlymouthTotal</vt:lpstr>
      <vt:lpstr>CharPlymouthTotal_Total</vt:lpstr>
      <vt:lpstr>CharPoole</vt:lpstr>
      <vt:lpstr>CharPooleAge_group20_to_29_years_oldAge_group20_to_29_years_old</vt:lpstr>
      <vt:lpstr>CharPooleAge_group30_to_39_years_oldAge_group30_to_39_years_old</vt:lpstr>
      <vt:lpstr>CharPooleAge_group40_to_49_years_oldAge_group40_to_49_years_old</vt:lpstr>
      <vt:lpstr>CharPooleAge_group50_years_old_and_overAge_group50_years_old_and_over</vt:lpstr>
      <vt:lpstr>CharPooleEthnicityAny_other_ethnic_groupEthnicityAny_other_ethnic_group</vt:lpstr>
      <vt:lpstr>CharPooleEthnicityAsian_or_Asian_BritishEthnicityAsian_or_Asian_British</vt:lpstr>
      <vt:lpstr>CharPooleEthnicityBlack_or_Black_BritishEthnicityBlack_or_Black_British</vt:lpstr>
      <vt:lpstr>CharPooleEthnicityMixedEthnicityMixed</vt:lpstr>
      <vt:lpstr>CharPooleEthnicityRefused_or_not_availableEthnicityRefused_or_not_available</vt:lpstr>
      <vt:lpstr>CharPooleEthnicityWhiteEthnicityWhite</vt:lpstr>
      <vt:lpstr>CharPooleFemaleGenderFemale</vt:lpstr>
      <vt:lpstr>CharPooleGenderFemaleGenderFemale</vt:lpstr>
      <vt:lpstr>CharPooleGenderMaleGenderMale</vt:lpstr>
      <vt:lpstr>CharPooleMaleGenderMale</vt:lpstr>
      <vt:lpstr>CharPooleRoleCase_holderRoleCase_holder</vt:lpstr>
      <vt:lpstr>CharPooleRoleFirst_line_managerRoleFirst_line_manager</vt:lpstr>
      <vt:lpstr>CharPooleRoleMiddle_managerRoleMiddle_manager</vt:lpstr>
      <vt:lpstr>CharPooleRoleQualified_without_casesRoleQualified_without_cases</vt:lpstr>
      <vt:lpstr>CharPooleRoleSenior_managerRoleSenior_manager</vt:lpstr>
      <vt:lpstr>CharPooleRoleSenior_practitionerRoleSenior_practitioner</vt:lpstr>
      <vt:lpstr>CharPooleTime_in_service10_years_or_more_but_less_than_20_yearsTime_in_service10_years_or_more_but_less_than_20_years</vt:lpstr>
      <vt:lpstr>CharPooleTime_in_service2_years_or_more_but_less_than_5_yearsTime_in_service2_years_or_more_but_less_than_5_years</vt:lpstr>
      <vt:lpstr>CharPooleTime_in_service20_years_or_more_but_less_than_30_yearsTime_in_service20_years_or_more_but_less_than_30_years</vt:lpstr>
      <vt:lpstr>CharPooleTime_in_service30_years_or_moreTime_in_service30_years_or_more</vt:lpstr>
      <vt:lpstr>CharPooleTime_in_service5_years_or_more_but_less_than_10_yearsTime_in_service5_years_or_more_but_less_than_10_years</vt:lpstr>
      <vt:lpstr>CharPooleTime_in_serviceLess_than_2_yearsTime_in_serviceLess_than_2_years</vt:lpstr>
      <vt:lpstr>CharPooleTotal</vt:lpstr>
      <vt:lpstr>CharPooleTotal_Total</vt:lpstr>
      <vt:lpstr>CharPortsmouth</vt:lpstr>
      <vt:lpstr>CharPortsmouthAge_group20_to_29_years_oldAge_group20_to_29_years_old</vt:lpstr>
      <vt:lpstr>CharPortsmouthAge_group30_to_39_years_oldAge_group30_to_39_years_old</vt:lpstr>
      <vt:lpstr>CharPortsmouthAge_group40_to_49_years_oldAge_group40_to_49_years_old</vt:lpstr>
      <vt:lpstr>CharPortsmouthAge_group50_years_old_and_overAge_group50_years_old_and_over</vt:lpstr>
      <vt:lpstr>CharPortsmouthEthnicityAny_other_ethnic_groupEthnicityAny_other_ethnic_group</vt:lpstr>
      <vt:lpstr>CharPortsmouthEthnicityAsian_or_Asian_BritishEthnicityAsian_or_Asian_British</vt:lpstr>
      <vt:lpstr>CharPortsmouthEthnicityBlack_or_Black_BritishEthnicityBlack_or_Black_British</vt:lpstr>
      <vt:lpstr>CharPortsmouthEthnicityMixedEthnicityMixed</vt:lpstr>
      <vt:lpstr>CharPortsmouthEthnicityRefused_or_not_availableEthnicityRefused_or_not_available</vt:lpstr>
      <vt:lpstr>CharPortsmouthEthnicityWhiteEthnicityWhite</vt:lpstr>
      <vt:lpstr>CharPortsmouthFemaleGenderFemale</vt:lpstr>
      <vt:lpstr>CharPortsmouthGenderFemaleGenderFemale</vt:lpstr>
      <vt:lpstr>CharPortsmouthGenderMaleGenderMale</vt:lpstr>
      <vt:lpstr>CharPortsmouthMaleGenderMale</vt:lpstr>
      <vt:lpstr>CharPortsmouthRoleCase_holderRoleCase_holder</vt:lpstr>
      <vt:lpstr>CharPortsmouthRoleFirst_line_managerRoleFirst_line_manager</vt:lpstr>
      <vt:lpstr>CharPortsmouthRoleMiddle_managerRoleMiddle_manager</vt:lpstr>
      <vt:lpstr>CharPortsmouthRoleQualified_without_casesRoleQualified_without_cases</vt:lpstr>
      <vt:lpstr>CharPortsmouthRoleSenior_managerRoleSenior_manager</vt:lpstr>
      <vt:lpstr>CharPortsmouthRoleSenior_practitionerRoleSenior_practitioner</vt:lpstr>
      <vt:lpstr>CharPortsmouthTime_in_service10_years_or_more_but_less_than_20_yearsTime_in_service10_years_or_more_but_less_than_20_years</vt:lpstr>
      <vt:lpstr>CharPortsmouthTime_in_service2_years_or_more_but_less_than_5_yearsTime_in_service2_years_or_more_but_less_than_5_years</vt:lpstr>
      <vt:lpstr>CharPortsmouthTime_in_service20_years_or_more_but_less_than_30_yearsTime_in_service20_years_or_more_but_less_than_30_years</vt:lpstr>
      <vt:lpstr>CharPortsmouthTime_in_service30_years_or_moreTime_in_service30_years_or_more</vt:lpstr>
      <vt:lpstr>CharPortsmouthTime_in_service5_years_or_more_but_less_than_10_yearsTime_in_service5_years_or_more_but_less_than_10_years</vt:lpstr>
      <vt:lpstr>CharPortsmouthTime_in_serviceLess_than_2_yearsTime_in_serviceLess_than_2_years</vt:lpstr>
      <vt:lpstr>CharPortsmouthTotal</vt:lpstr>
      <vt:lpstr>CharPortsmouthTotal_Total</vt:lpstr>
      <vt:lpstr>CharReading</vt:lpstr>
      <vt:lpstr>CharReadingAge_group20_to_29_years_oldAge_group20_to_29_years_old</vt:lpstr>
      <vt:lpstr>CharReadingAge_group30_to_39_years_oldAge_group30_to_39_years_old</vt:lpstr>
      <vt:lpstr>CharReadingAge_group40_to_49_years_oldAge_group40_to_49_years_old</vt:lpstr>
      <vt:lpstr>CharReadingAge_group50_years_old_and_overAge_group50_years_old_and_over</vt:lpstr>
      <vt:lpstr>CharReadingEthnicityAny_other_ethnic_groupEthnicityAny_other_ethnic_group</vt:lpstr>
      <vt:lpstr>CharReadingEthnicityAsian_or_Asian_BritishEthnicityAsian_or_Asian_British</vt:lpstr>
      <vt:lpstr>CharReadingEthnicityBlack_or_Black_BritishEthnicityBlack_or_Black_British</vt:lpstr>
      <vt:lpstr>CharReadingEthnicityMixedEthnicityMixed</vt:lpstr>
      <vt:lpstr>CharReadingEthnicityRefused_or_not_availableEthnicityRefused_or_not_available</vt:lpstr>
      <vt:lpstr>CharReadingEthnicityWhiteEthnicityWhite</vt:lpstr>
      <vt:lpstr>CharReadingFemaleGenderFemale</vt:lpstr>
      <vt:lpstr>CharReadingGenderFemaleGenderFemale</vt:lpstr>
      <vt:lpstr>CharReadingGenderMaleGenderMale</vt:lpstr>
      <vt:lpstr>CharReadingMaleGenderMale</vt:lpstr>
      <vt:lpstr>CharReadingRoleCase_holderRoleCase_holder</vt:lpstr>
      <vt:lpstr>CharReadingRoleFirst_line_managerRoleFirst_line_manager</vt:lpstr>
      <vt:lpstr>CharReadingRoleMiddle_managerRoleMiddle_manager</vt:lpstr>
      <vt:lpstr>CharReadingRoleQualified_without_casesRoleQualified_without_cases</vt:lpstr>
      <vt:lpstr>CharReadingRoleSenior_managerRoleSenior_manager</vt:lpstr>
      <vt:lpstr>CharReadingRoleSenior_practitionerRoleSenior_practitioner</vt:lpstr>
      <vt:lpstr>CharReadingTime_in_service10_years_or_more_but_less_than_20_yearsTime_in_service10_years_or_more_but_less_than_20_years</vt:lpstr>
      <vt:lpstr>CharReadingTime_in_service2_years_or_more_but_less_than_5_yearsTime_in_service2_years_or_more_but_less_than_5_years</vt:lpstr>
      <vt:lpstr>CharReadingTime_in_service20_years_or_more_but_less_than_30_yearsTime_in_service20_years_or_more_but_less_than_30_years</vt:lpstr>
      <vt:lpstr>CharReadingTime_in_service30_years_or_moreTime_in_service30_years_or_more</vt:lpstr>
      <vt:lpstr>CharReadingTime_in_service5_years_or_more_but_less_than_10_yearsTime_in_service5_years_or_more_but_less_than_10_years</vt:lpstr>
      <vt:lpstr>CharReadingTime_in_serviceLess_than_2_yearsTime_in_serviceLess_than_2_years</vt:lpstr>
      <vt:lpstr>CharReadingTotal</vt:lpstr>
      <vt:lpstr>CharReadingTotal_Total</vt:lpstr>
      <vt:lpstr>CharRedbridge</vt:lpstr>
      <vt:lpstr>CharRedbridgeAge_group20_to_29_years_oldAge_group20_to_29_years_old</vt:lpstr>
      <vt:lpstr>CharRedbridgeAge_group30_to_39_years_oldAge_group30_to_39_years_old</vt:lpstr>
      <vt:lpstr>CharRedbridgeAge_group40_to_49_years_oldAge_group40_to_49_years_old</vt:lpstr>
      <vt:lpstr>CharRedbridgeAge_group50_years_old_and_overAge_group50_years_old_and_over</vt:lpstr>
      <vt:lpstr>CharRedbridgeEthnicityAny_other_ethnic_groupEthnicityAny_other_ethnic_group</vt:lpstr>
      <vt:lpstr>CharRedbridgeEthnicityAsian_or_Asian_BritishEthnicityAsian_or_Asian_British</vt:lpstr>
      <vt:lpstr>CharRedbridgeEthnicityBlack_or_Black_BritishEthnicityBlack_or_Black_British</vt:lpstr>
      <vt:lpstr>CharRedbridgeEthnicityMixedEthnicityMixed</vt:lpstr>
      <vt:lpstr>CharRedbridgeEthnicityRefused_or_not_availableEthnicityRefused_or_not_available</vt:lpstr>
      <vt:lpstr>CharRedbridgeEthnicityWhiteEthnicityWhite</vt:lpstr>
      <vt:lpstr>CharRedbridgeFemaleGenderFemale</vt:lpstr>
      <vt:lpstr>CharRedbridgeGenderFemaleGenderFemale</vt:lpstr>
      <vt:lpstr>CharRedbridgeGenderMaleGenderMale</vt:lpstr>
      <vt:lpstr>CharRedbridgeMaleGenderMale</vt:lpstr>
      <vt:lpstr>CharRedbridgeRoleCase_holderRoleCase_holder</vt:lpstr>
      <vt:lpstr>CharRedbridgeRoleFirst_line_managerRoleFirst_line_manager</vt:lpstr>
      <vt:lpstr>CharRedbridgeRoleMiddle_managerRoleMiddle_manager</vt:lpstr>
      <vt:lpstr>CharRedbridgeRoleQualified_without_casesRoleQualified_without_cases</vt:lpstr>
      <vt:lpstr>CharRedbridgeRoleSenior_managerRoleSenior_manager</vt:lpstr>
      <vt:lpstr>CharRedbridgeRoleSenior_practitionerRoleSenior_practitioner</vt:lpstr>
      <vt:lpstr>CharRedbridgeTime_in_service10_years_or_more_but_less_than_20_yearsTime_in_service10_years_or_more_but_less_than_20_years</vt:lpstr>
      <vt:lpstr>CharRedbridgeTime_in_service2_years_or_more_but_less_than_5_yearsTime_in_service2_years_or_more_but_less_than_5_years</vt:lpstr>
      <vt:lpstr>CharRedbridgeTime_in_service20_years_or_more_but_less_than_30_yearsTime_in_service20_years_or_more_but_less_than_30_years</vt:lpstr>
      <vt:lpstr>CharRedbridgeTime_in_service30_years_or_moreTime_in_service30_years_or_more</vt:lpstr>
      <vt:lpstr>CharRedbridgeTime_in_service5_years_or_more_but_less_than_10_yearsTime_in_service5_years_or_more_but_less_than_10_years</vt:lpstr>
      <vt:lpstr>CharRedbridgeTime_in_serviceLess_than_2_yearsTime_in_serviceLess_than_2_years</vt:lpstr>
      <vt:lpstr>CharRedbridgeTotal</vt:lpstr>
      <vt:lpstr>CharRedbridgeTotal_Total</vt:lpstr>
      <vt:lpstr>CharRedcar_and_Cleveland</vt:lpstr>
      <vt:lpstr>CharRedcar_and_ClevelandAge_group20_to_29_years_oldAge_group20_to_29_years_old</vt:lpstr>
      <vt:lpstr>CharRedcar_and_ClevelandAge_group30_to_39_years_oldAge_group30_to_39_years_old</vt:lpstr>
      <vt:lpstr>CharRedcar_and_ClevelandAge_group40_to_49_years_oldAge_group40_to_49_years_old</vt:lpstr>
      <vt:lpstr>CharRedcar_and_ClevelandAge_group50_years_old_and_overAge_group50_years_old_and_over</vt:lpstr>
      <vt:lpstr>CharRedcar_and_ClevelandEthnicityAny_other_ethnic_groupEthnicityAny_other_ethnic_group</vt:lpstr>
      <vt:lpstr>CharRedcar_and_ClevelandEthnicityAsian_or_Asian_BritishEthnicityAsian_or_Asian_British</vt:lpstr>
      <vt:lpstr>CharRedcar_and_ClevelandEthnicityBlack_or_Black_BritishEthnicityBlack_or_Black_British</vt:lpstr>
      <vt:lpstr>CharRedcar_and_ClevelandEthnicityMixedEthnicityMixed</vt:lpstr>
      <vt:lpstr>CharRedcar_and_ClevelandEthnicityRefused_or_not_availableEthnicityRefused_or_not_available</vt:lpstr>
      <vt:lpstr>CharRedcar_and_ClevelandEthnicityWhiteEthnicityWhite</vt:lpstr>
      <vt:lpstr>CharRedcar_and_ClevelandFemaleGenderFemale</vt:lpstr>
      <vt:lpstr>CharRedcar_and_ClevelandGenderFemaleGenderFemale</vt:lpstr>
      <vt:lpstr>CharRedcar_and_ClevelandGenderMaleGenderMale</vt:lpstr>
      <vt:lpstr>CharRedcar_and_ClevelandMaleGenderMale</vt:lpstr>
      <vt:lpstr>CharRedcar_and_ClevelandRoleCase_holderRoleCase_holder</vt:lpstr>
      <vt:lpstr>CharRedcar_and_ClevelandRoleFirst_line_managerRoleFirst_line_manager</vt:lpstr>
      <vt:lpstr>CharRedcar_and_ClevelandRoleMiddle_managerRoleMiddle_manager</vt:lpstr>
      <vt:lpstr>CharRedcar_and_ClevelandRoleQualified_without_casesRoleQualified_without_cases</vt:lpstr>
      <vt:lpstr>CharRedcar_and_ClevelandRoleSenior_managerRoleSenior_manager</vt:lpstr>
      <vt:lpstr>CharRedcar_and_ClevelandRoleSenior_practitionerRoleSenior_practitioner</vt:lpstr>
      <vt:lpstr>CharRedcar_and_ClevelandTime_in_service10_years_or_more_but_less_than_20_yearsTime_in_service10_years_or_more_but_less_than_20_years</vt:lpstr>
      <vt:lpstr>CharRedcar_and_ClevelandTime_in_service2_years_or_more_but_less_than_5_yearsTime_in_service2_years_or_more_but_less_than_5_years</vt:lpstr>
      <vt:lpstr>CharRedcar_and_ClevelandTime_in_service20_years_or_more_but_less_than_30_yearsTime_in_service20_years_or_more_but_less_than_30_years</vt:lpstr>
      <vt:lpstr>CharRedcar_and_ClevelandTime_in_service30_years_or_moreTime_in_service30_years_or_more</vt:lpstr>
      <vt:lpstr>CharRedcar_and_ClevelandTime_in_service5_years_or_more_but_less_than_10_yearsTime_in_service5_years_or_more_but_less_than_10_years</vt:lpstr>
      <vt:lpstr>CharRedcar_and_ClevelandTime_in_serviceLess_than_2_yearsTime_in_serviceLess_than_2_years</vt:lpstr>
      <vt:lpstr>CharRedcar_and_ClevelandTotal</vt:lpstr>
      <vt:lpstr>CharRedcar_and_ClevelandTotal_Total</vt:lpstr>
      <vt:lpstr>CharRochdale</vt:lpstr>
      <vt:lpstr>CharRochdaleAge_group20_to_29_years_oldAge_group20_to_29_years_old</vt:lpstr>
      <vt:lpstr>CharRochdaleAge_group30_to_39_years_oldAge_group30_to_39_years_old</vt:lpstr>
      <vt:lpstr>CharRochdaleAge_group40_to_49_years_oldAge_group40_to_49_years_old</vt:lpstr>
      <vt:lpstr>CharRochdaleAge_group50_years_old_and_overAge_group50_years_old_and_over</vt:lpstr>
      <vt:lpstr>CharRochdaleEthnicityAny_other_ethnic_groupEthnicityAny_other_ethnic_group</vt:lpstr>
      <vt:lpstr>CharRochdaleEthnicityAsian_or_Asian_BritishEthnicityAsian_or_Asian_British</vt:lpstr>
      <vt:lpstr>CharRochdaleEthnicityBlack_or_Black_BritishEthnicityBlack_or_Black_British</vt:lpstr>
      <vt:lpstr>CharRochdaleEthnicityMixedEthnicityMixed</vt:lpstr>
      <vt:lpstr>CharRochdaleEthnicityRefused_or_not_availableEthnicityRefused_or_not_available</vt:lpstr>
      <vt:lpstr>CharRochdaleEthnicityWhiteEthnicityWhite</vt:lpstr>
      <vt:lpstr>CharRochdaleFemaleGenderFemale</vt:lpstr>
      <vt:lpstr>CharRochdaleGenderFemaleGenderFemale</vt:lpstr>
      <vt:lpstr>CharRochdaleGenderMaleGenderMale</vt:lpstr>
      <vt:lpstr>CharRochdaleMaleGenderMale</vt:lpstr>
      <vt:lpstr>CharRochdaleRoleCase_holderRoleCase_holder</vt:lpstr>
      <vt:lpstr>CharRochdaleRoleFirst_line_managerRoleFirst_line_manager</vt:lpstr>
      <vt:lpstr>CharRochdaleRoleMiddle_managerRoleMiddle_manager</vt:lpstr>
      <vt:lpstr>CharRochdaleRoleQualified_without_casesRoleQualified_without_cases</vt:lpstr>
      <vt:lpstr>CharRochdaleRoleSenior_managerRoleSenior_manager</vt:lpstr>
      <vt:lpstr>CharRochdaleRoleSenior_practitionerRoleSenior_practitioner</vt:lpstr>
      <vt:lpstr>CharRochdaleTime_in_service10_years_or_more_but_less_than_20_yearsTime_in_service10_years_or_more_but_less_than_20_years</vt:lpstr>
      <vt:lpstr>CharRochdaleTime_in_service2_years_or_more_but_less_than_5_yearsTime_in_service2_years_or_more_but_less_than_5_years</vt:lpstr>
      <vt:lpstr>CharRochdaleTime_in_service20_years_or_more_but_less_than_30_yearsTime_in_service20_years_or_more_but_less_than_30_years</vt:lpstr>
      <vt:lpstr>CharRochdaleTime_in_service30_years_or_moreTime_in_service30_years_or_more</vt:lpstr>
      <vt:lpstr>CharRochdaleTime_in_service5_years_or_more_but_less_than_10_yearsTime_in_service5_years_or_more_but_less_than_10_years</vt:lpstr>
      <vt:lpstr>CharRochdaleTime_in_serviceLess_than_2_yearsTime_in_serviceLess_than_2_years</vt:lpstr>
      <vt:lpstr>CharRochdaleTotal</vt:lpstr>
      <vt:lpstr>CharRochdaleTotal_Total</vt:lpstr>
      <vt:lpstr>CharRotherham</vt:lpstr>
      <vt:lpstr>CharRotherhamAge_group20_to_29_years_oldAge_group20_to_29_years_old</vt:lpstr>
      <vt:lpstr>CharRotherhamAge_group30_to_39_years_oldAge_group30_to_39_years_old</vt:lpstr>
      <vt:lpstr>CharRotherhamAge_group40_to_49_years_oldAge_group40_to_49_years_old</vt:lpstr>
      <vt:lpstr>CharRotherhamAge_group50_years_old_and_overAge_group50_years_old_and_over</vt:lpstr>
      <vt:lpstr>CharRotherhamEthnicityAny_other_ethnic_groupEthnicityAny_other_ethnic_group</vt:lpstr>
      <vt:lpstr>CharRotherhamEthnicityAsian_or_Asian_BritishEthnicityAsian_or_Asian_British</vt:lpstr>
      <vt:lpstr>CharRotherhamEthnicityBlack_or_Black_BritishEthnicityBlack_or_Black_British</vt:lpstr>
      <vt:lpstr>CharRotherhamEthnicityMixedEthnicityMixed</vt:lpstr>
      <vt:lpstr>CharRotherhamEthnicityRefused_or_not_availableEthnicityRefused_or_not_available</vt:lpstr>
      <vt:lpstr>CharRotherhamEthnicityWhiteEthnicityWhite</vt:lpstr>
      <vt:lpstr>CharRotherhamFemaleGenderFemale</vt:lpstr>
      <vt:lpstr>CharRotherhamGenderFemaleGenderFemale</vt:lpstr>
      <vt:lpstr>CharRotherhamGenderMaleGenderMale</vt:lpstr>
      <vt:lpstr>CharRotherhamMaleGenderMale</vt:lpstr>
      <vt:lpstr>CharRotherhamRoleCase_holderRoleCase_holder</vt:lpstr>
      <vt:lpstr>CharRotherhamRoleFirst_line_managerRoleFirst_line_manager</vt:lpstr>
      <vt:lpstr>CharRotherhamRoleMiddle_managerRoleMiddle_manager</vt:lpstr>
      <vt:lpstr>CharRotherhamRoleQualified_without_casesRoleQualified_without_cases</vt:lpstr>
      <vt:lpstr>CharRotherhamRoleSenior_managerRoleSenior_manager</vt:lpstr>
      <vt:lpstr>CharRotherhamRoleSenior_practitionerRoleSenior_practitioner</vt:lpstr>
      <vt:lpstr>CharRotherhamTime_in_service10_years_or_more_but_less_than_20_yearsTime_in_service10_years_or_more_but_less_than_20_years</vt:lpstr>
      <vt:lpstr>CharRotherhamTime_in_service2_years_or_more_but_less_than_5_yearsTime_in_service2_years_or_more_but_less_than_5_years</vt:lpstr>
      <vt:lpstr>CharRotherhamTime_in_service20_years_or_more_but_less_than_30_yearsTime_in_service20_years_or_more_but_less_than_30_years</vt:lpstr>
      <vt:lpstr>CharRotherhamTime_in_service30_years_or_moreTime_in_service30_years_or_more</vt:lpstr>
      <vt:lpstr>CharRotherhamTime_in_service5_years_or_more_but_less_than_10_yearsTime_in_service5_years_or_more_but_less_than_10_years</vt:lpstr>
      <vt:lpstr>CharRotherhamTime_in_serviceLess_than_2_yearsTime_in_serviceLess_than_2_years</vt:lpstr>
      <vt:lpstr>CharRotherhamTotal</vt:lpstr>
      <vt:lpstr>CharRotherhamTotal_Total</vt:lpstr>
      <vt:lpstr>CharRutland</vt:lpstr>
      <vt:lpstr>CharRutlandAge_group20_to_29_years_oldAge_group20_to_29_years_old</vt:lpstr>
      <vt:lpstr>CharRutlandAge_group30_to_39_years_oldAge_group30_to_39_years_old</vt:lpstr>
      <vt:lpstr>CharRutlandAge_group40_to_49_years_oldAge_group40_to_49_years_old</vt:lpstr>
      <vt:lpstr>CharRutlandAge_group50_years_old_and_overAge_group50_years_old_and_over</vt:lpstr>
      <vt:lpstr>CharRutlandEthnicityAny_other_ethnic_groupEthnicityAny_other_ethnic_group</vt:lpstr>
      <vt:lpstr>CharRutlandEthnicityAsian_or_Asian_BritishEthnicityAsian_or_Asian_British</vt:lpstr>
      <vt:lpstr>CharRutlandEthnicityBlack_or_Black_BritishEthnicityBlack_or_Black_British</vt:lpstr>
      <vt:lpstr>CharRutlandEthnicityMixedEthnicityMixed</vt:lpstr>
      <vt:lpstr>CharRutlandEthnicityRefused_or_not_availableEthnicityRefused_or_not_available</vt:lpstr>
      <vt:lpstr>CharRutlandEthnicityWhiteEthnicityWhite</vt:lpstr>
      <vt:lpstr>CharRutlandFemaleGenderFemale</vt:lpstr>
      <vt:lpstr>CharRutlandGenderFemaleGenderFemale</vt:lpstr>
      <vt:lpstr>CharRutlandGenderMaleGenderMale</vt:lpstr>
      <vt:lpstr>CharRutlandMaleGenderMale</vt:lpstr>
      <vt:lpstr>CharRutlandRoleCase_holderRoleCase_holder</vt:lpstr>
      <vt:lpstr>CharRutlandRoleFirst_line_managerRoleFirst_line_manager</vt:lpstr>
      <vt:lpstr>CharRutlandRoleMiddle_managerRoleMiddle_manager</vt:lpstr>
      <vt:lpstr>CharRutlandRoleQualified_without_casesRoleQualified_without_cases</vt:lpstr>
      <vt:lpstr>CharRutlandRoleSenior_managerRoleSenior_manager</vt:lpstr>
      <vt:lpstr>CharRutlandRoleSenior_practitionerRoleSenior_practitioner</vt:lpstr>
      <vt:lpstr>CharRutlandTime_in_service10_years_or_more_but_less_than_20_yearsTime_in_service10_years_or_more_but_less_than_20_years</vt:lpstr>
      <vt:lpstr>CharRutlandTime_in_service2_years_or_more_but_less_than_5_yearsTime_in_service2_years_or_more_but_less_than_5_years</vt:lpstr>
      <vt:lpstr>CharRutlandTime_in_service20_years_or_more_but_less_than_30_yearsTime_in_service20_years_or_more_but_less_than_30_years</vt:lpstr>
      <vt:lpstr>CharRutlandTime_in_service30_years_or_moreTime_in_service30_years_or_more</vt:lpstr>
      <vt:lpstr>CharRutlandTime_in_service5_years_or_more_but_less_than_10_yearsTime_in_service5_years_or_more_but_less_than_10_years</vt:lpstr>
      <vt:lpstr>CharRutlandTime_in_serviceLess_than_2_yearsTime_in_serviceLess_than_2_years</vt:lpstr>
      <vt:lpstr>CharRutlandTotal</vt:lpstr>
      <vt:lpstr>CharRutlandTotal_Total</vt:lpstr>
      <vt:lpstr>CharSalford</vt:lpstr>
      <vt:lpstr>CharSalfordAge_group20_to_29_years_oldAge_group20_to_29_years_old</vt:lpstr>
      <vt:lpstr>CharSalfordAge_group30_to_39_years_oldAge_group30_to_39_years_old</vt:lpstr>
      <vt:lpstr>CharSalfordAge_group40_to_49_years_oldAge_group40_to_49_years_old</vt:lpstr>
      <vt:lpstr>CharSalfordAge_group50_years_old_and_overAge_group50_years_old_and_over</vt:lpstr>
      <vt:lpstr>CharSalfordEthnicityAny_other_ethnic_groupEthnicityAny_other_ethnic_group</vt:lpstr>
      <vt:lpstr>CharSalfordEthnicityAsian_or_Asian_BritishEthnicityAsian_or_Asian_British</vt:lpstr>
      <vt:lpstr>CharSalfordEthnicityBlack_or_Black_BritishEthnicityBlack_or_Black_British</vt:lpstr>
      <vt:lpstr>CharSalfordEthnicityMixedEthnicityMixed</vt:lpstr>
      <vt:lpstr>CharSalfordEthnicityRefused_or_not_availableEthnicityRefused_or_not_available</vt:lpstr>
      <vt:lpstr>CharSalfordEthnicityWhiteEthnicityWhite</vt:lpstr>
      <vt:lpstr>CharSalfordFemaleGenderFemale</vt:lpstr>
      <vt:lpstr>CharSalfordGenderFemaleGenderFemale</vt:lpstr>
      <vt:lpstr>CharSalfordGenderMaleGenderMale</vt:lpstr>
      <vt:lpstr>CharSalfordMaleGenderMale</vt:lpstr>
      <vt:lpstr>CharSalfordRoleCase_holderRoleCase_holder</vt:lpstr>
      <vt:lpstr>CharSalfordRoleFirst_line_managerRoleFirst_line_manager</vt:lpstr>
      <vt:lpstr>CharSalfordRoleMiddle_managerRoleMiddle_manager</vt:lpstr>
      <vt:lpstr>CharSalfordRoleQualified_without_casesRoleQualified_without_cases</vt:lpstr>
      <vt:lpstr>CharSalfordRoleSenior_managerRoleSenior_manager</vt:lpstr>
      <vt:lpstr>CharSalfordRoleSenior_practitionerRoleSenior_practitioner</vt:lpstr>
      <vt:lpstr>CharSalfordTime_in_service10_years_or_more_but_less_than_20_yearsTime_in_service10_years_or_more_but_less_than_20_years</vt:lpstr>
      <vt:lpstr>CharSalfordTime_in_service2_years_or_more_but_less_than_5_yearsTime_in_service2_years_or_more_but_less_than_5_years</vt:lpstr>
      <vt:lpstr>CharSalfordTime_in_service20_years_or_more_but_less_than_30_yearsTime_in_service20_years_or_more_but_less_than_30_years</vt:lpstr>
      <vt:lpstr>CharSalfordTime_in_service30_years_or_moreTime_in_service30_years_or_more</vt:lpstr>
      <vt:lpstr>CharSalfordTime_in_service5_years_or_more_but_less_than_10_yearsTime_in_service5_years_or_more_but_less_than_10_years</vt:lpstr>
      <vt:lpstr>CharSalfordTime_in_serviceLess_than_2_yearsTime_in_serviceLess_than_2_years</vt:lpstr>
      <vt:lpstr>CharSalfordTotal</vt:lpstr>
      <vt:lpstr>CharSalfordTotal_Total</vt:lpstr>
      <vt:lpstr>CharSandwell</vt:lpstr>
      <vt:lpstr>CharSandwellAge_group20_to_29_years_oldAge_group20_to_29_years_old</vt:lpstr>
      <vt:lpstr>CharSandwellAge_group30_to_39_years_oldAge_group30_to_39_years_old</vt:lpstr>
      <vt:lpstr>CharSandwellAge_group40_to_49_years_oldAge_group40_to_49_years_old</vt:lpstr>
      <vt:lpstr>CharSandwellAge_group50_years_old_and_overAge_group50_years_old_and_over</vt:lpstr>
      <vt:lpstr>CharSandwellEthnicityAny_other_ethnic_groupEthnicityAny_other_ethnic_group</vt:lpstr>
      <vt:lpstr>CharSandwellEthnicityAsian_or_Asian_BritishEthnicityAsian_or_Asian_British</vt:lpstr>
      <vt:lpstr>CharSandwellEthnicityBlack_or_Black_BritishEthnicityBlack_or_Black_British</vt:lpstr>
      <vt:lpstr>CharSandwellEthnicityMixedEthnicityMixed</vt:lpstr>
      <vt:lpstr>CharSandwellEthnicityRefused_or_not_availableEthnicityRefused_or_not_available</vt:lpstr>
      <vt:lpstr>CharSandwellEthnicityWhiteEthnicityWhite</vt:lpstr>
      <vt:lpstr>CharSandwellFemaleGenderFemale</vt:lpstr>
      <vt:lpstr>CharSandwellGenderFemaleGenderFemale</vt:lpstr>
      <vt:lpstr>CharSandwellGenderMaleGenderMale</vt:lpstr>
      <vt:lpstr>CharSandwellMaleGenderMale</vt:lpstr>
      <vt:lpstr>CharSandwellRoleCase_holderRoleCase_holder</vt:lpstr>
      <vt:lpstr>CharSandwellRoleFirst_line_managerRoleFirst_line_manager</vt:lpstr>
      <vt:lpstr>CharSandwellRoleMiddle_managerRoleMiddle_manager</vt:lpstr>
      <vt:lpstr>CharSandwellRoleQualified_without_casesRoleQualified_without_cases</vt:lpstr>
      <vt:lpstr>CharSandwellRoleSenior_managerRoleSenior_manager</vt:lpstr>
      <vt:lpstr>CharSandwellRoleSenior_practitionerRoleSenior_practitioner</vt:lpstr>
      <vt:lpstr>CharSandwellTime_in_service10_years_or_more_but_less_than_20_yearsTime_in_service10_years_or_more_but_less_than_20_years</vt:lpstr>
      <vt:lpstr>CharSandwellTime_in_service2_years_or_more_but_less_than_5_yearsTime_in_service2_years_or_more_but_less_than_5_years</vt:lpstr>
      <vt:lpstr>CharSandwellTime_in_service20_years_or_more_but_less_than_30_yearsTime_in_service20_years_or_more_but_less_than_30_years</vt:lpstr>
      <vt:lpstr>CharSandwellTime_in_service30_years_or_moreTime_in_service30_years_or_more</vt:lpstr>
      <vt:lpstr>CharSandwellTime_in_service5_years_or_more_but_less_than_10_yearsTime_in_service5_years_or_more_but_less_than_10_years</vt:lpstr>
      <vt:lpstr>CharSandwellTime_in_serviceLess_than_2_yearsTime_in_serviceLess_than_2_years</vt:lpstr>
      <vt:lpstr>CharSandwellTotal</vt:lpstr>
      <vt:lpstr>CharSandwellTotal_Total</vt:lpstr>
      <vt:lpstr>CharSefton</vt:lpstr>
      <vt:lpstr>CharSeftonAge_group20_to_29_years_oldAge_group20_to_29_years_old</vt:lpstr>
      <vt:lpstr>CharSeftonAge_group30_to_39_years_oldAge_group30_to_39_years_old</vt:lpstr>
      <vt:lpstr>CharSeftonAge_group40_to_49_years_oldAge_group40_to_49_years_old</vt:lpstr>
      <vt:lpstr>CharSeftonAge_group50_years_old_and_overAge_group50_years_old_and_over</vt:lpstr>
      <vt:lpstr>CharSeftonEthnicityAny_other_ethnic_groupEthnicityAny_other_ethnic_group</vt:lpstr>
      <vt:lpstr>CharSeftonEthnicityAsian_or_Asian_BritishEthnicityAsian_or_Asian_British</vt:lpstr>
      <vt:lpstr>CharSeftonEthnicityBlack_or_Black_BritishEthnicityBlack_or_Black_British</vt:lpstr>
      <vt:lpstr>CharSeftonEthnicityMixedEthnicityMixed</vt:lpstr>
      <vt:lpstr>CharSeftonEthnicityRefused_or_not_availableEthnicityRefused_or_not_available</vt:lpstr>
      <vt:lpstr>CharSeftonEthnicityWhiteEthnicityWhite</vt:lpstr>
      <vt:lpstr>CharSeftonFemaleGenderFemale</vt:lpstr>
      <vt:lpstr>CharSeftonGenderFemaleGenderFemale</vt:lpstr>
      <vt:lpstr>CharSeftonGenderMaleGenderMale</vt:lpstr>
      <vt:lpstr>CharSeftonMaleGenderMale</vt:lpstr>
      <vt:lpstr>CharSeftonRoleCase_holderRoleCase_holder</vt:lpstr>
      <vt:lpstr>CharSeftonRoleFirst_line_managerRoleFirst_line_manager</vt:lpstr>
      <vt:lpstr>CharSeftonRoleMiddle_managerRoleMiddle_manager</vt:lpstr>
      <vt:lpstr>CharSeftonRoleQualified_without_casesRoleQualified_without_cases</vt:lpstr>
      <vt:lpstr>CharSeftonRoleSenior_managerRoleSenior_manager</vt:lpstr>
      <vt:lpstr>CharSeftonRoleSenior_practitionerRoleSenior_practitioner</vt:lpstr>
      <vt:lpstr>CharSeftonTime_in_service10_years_or_more_but_less_than_20_yearsTime_in_service10_years_or_more_but_less_than_20_years</vt:lpstr>
      <vt:lpstr>CharSeftonTime_in_service2_years_or_more_but_less_than_5_yearsTime_in_service2_years_or_more_but_less_than_5_years</vt:lpstr>
      <vt:lpstr>CharSeftonTime_in_service20_years_or_more_but_less_than_30_yearsTime_in_service20_years_or_more_but_less_than_30_years</vt:lpstr>
      <vt:lpstr>CharSeftonTime_in_service30_years_or_moreTime_in_service30_years_or_more</vt:lpstr>
      <vt:lpstr>CharSeftonTime_in_service5_years_or_more_but_less_than_10_yearsTime_in_service5_years_or_more_but_less_than_10_years</vt:lpstr>
      <vt:lpstr>CharSeftonTime_in_serviceLess_than_2_yearsTime_in_serviceLess_than_2_years</vt:lpstr>
      <vt:lpstr>CharSeftonTotal</vt:lpstr>
      <vt:lpstr>CharSeftonTotal_Total</vt:lpstr>
      <vt:lpstr>CharSheffield</vt:lpstr>
      <vt:lpstr>CharSheffieldAge_group20_to_29_years_oldAge_group20_to_29_years_old</vt:lpstr>
      <vt:lpstr>CharSheffieldAge_group30_to_39_years_oldAge_group30_to_39_years_old</vt:lpstr>
      <vt:lpstr>CharSheffieldAge_group40_to_49_years_oldAge_group40_to_49_years_old</vt:lpstr>
      <vt:lpstr>CharSheffieldAge_group50_years_old_and_overAge_group50_years_old_and_over</vt:lpstr>
      <vt:lpstr>CharSheffieldEthnicityAny_other_ethnic_groupEthnicityAny_other_ethnic_group</vt:lpstr>
      <vt:lpstr>CharSheffieldEthnicityAsian_or_Asian_BritishEthnicityAsian_or_Asian_British</vt:lpstr>
      <vt:lpstr>CharSheffieldEthnicityBlack_or_Black_BritishEthnicityBlack_or_Black_British</vt:lpstr>
      <vt:lpstr>CharSheffieldEthnicityMixedEthnicityMixed</vt:lpstr>
      <vt:lpstr>CharSheffieldEthnicityRefused_or_not_availableEthnicityRefused_or_not_available</vt:lpstr>
      <vt:lpstr>CharSheffieldEthnicityWhiteEthnicityWhite</vt:lpstr>
      <vt:lpstr>CharSheffieldFemaleGenderFemale</vt:lpstr>
      <vt:lpstr>CharSheffieldGenderFemaleGenderFemale</vt:lpstr>
      <vt:lpstr>CharSheffieldGenderMaleGenderMale</vt:lpstr>
      <vt:lpstr>CharSheffieldMaleGenderMale</vt:lpstr>
      <vt:lpstr>CharSheffieldRoleCase_holderRoleCase_holder</vt:lpstr>
      <vt:lpstr>CharSheffieldRoleFirst_line_managerRoleFirst_line_manager</vt:lpstr>
      <vt:lpstr>CharSheffieldRoleMiddle_managerRoleMiddle_manager</vt:lpstr>
      <vt:lpstr>CharSheffieldRoleQualified_without_casesRoleQualified_without_cases</vt:lpstr>
      <vt:lpstr>CharSheffieldRoleSenior_managerRoleSenior_manager</vt:lpstr>
      <vt:lpstr>CharSheffieldRoleSenior_practitionerRoleSenior_practitioner</vt:lpstr>
      <vt:lpstr>CharSheffieldTime_in_service10_years_or_more_but_less_than_20_yearsTime_in_service10_years_or_more_but_less_than_20_years</vt:lpstr>
      <vt:lpstr>CharSheffieldTime_in_service2_years_or_more_but_less_than_5_yearsTime_in_service2_years_or_more_but_less_than_5_years</vt:lpstr>
      <vt:lpstr>CharSheffieldTime_in_service20_years_or_more_but_less_than_30_yearsTime_in_service20_years_or_more_but_less_than_30_years</vt:lpstr>
      <vt:lpstr>CharSheffieldTime_in_service30_years_or_moreTime_in_service30_years_or_more</vt:lpstr>
      <vt:lpstr>CharSheffieldTime_in_service5_years_or_more_but_less_than_10_yearsTime_in_service5_years_or_more_but_less_than_10_years</vt:lpstr>
      <vt:lpstr>CharSheffieldTime_in_serviceLess_than_2_yearsTime_in_serviceLess_than_2_years</vt:lpstr>
      <vt:lpstr>CharSheffieldTotal</vt:lpstr>
      <vt:lpstr>CharSheffieldTotal_Total</vt:lpstr>
      <vt:lpstr>CharShropshire</vt:lpstr>
      <vt:lpstr>CharShropshireAge_group20_to_29_years_oldAge_group20_to_29_years_old</vt:lpstr>
      <vt:lpstr>CharShropshireAge_group30_to_39_years_oldAge_group30_to_39_years_old</vt:lpstr>
      <vt:lpstr>CharShropshireAge_group40_to_49_years_oldAge_group40_to_49_years_old</vt:lpstr>
      <vt:lpstr>CharShropshireAge_group50_years_old_and_overAge_group50_years_old_and_over</vt:lpstr>
      <vt:lpstr>CharShropshireEthnicityAny_other_ethnic_groupEthnicityAny_other_ethnic_group</vt:lpstr>
      <vt:lpstr>CharShropshireEthnicityAsian_or_Asian_BritishEthnicityAsian_or_Asian_British</vt:lpstr>
      <vt:lpstr>CharShropshireEthnicityBlack_or_Black_BritishEthnicityBlack_or_Black_British</vt:lpstr>
      <vt:lpstr>CharShropshireEthnicityMixedEthnicityMixed</vt:lpstr>
      <vt:lpstr>CharShropshireEthnicityRefused_or_not_availableEthnicityRefused_or_not_available</vt:lpstr>
      <vt:lpstr>CharShropshireEthnicityWhiteEthnicityWhite</vt:lpstr>
      <vt:lpstr>CharShropshireFemaleGenderFemale</vt:lpstr>
      <vt:lpstr>CharShropshireGenderFemaleGenderFemale</vt:lpstr>
      <vt:lpstr>CharShropshireGenderMaleGenderMale</vt:lpstr>
      <vt:lpstr>CharShropshireMaleGenderMale</vt:lpstr>
      <vt:lpstr>CharShropshireRoleCase_holderRoleCase_holder</vt:lpstr>
      <vt:lpstr>CharShropshireRoleFirst_line_managerRoleFirst_line_manager</vt:lpstr>
      <vt:lpstr>CharShropshireRoleMiddle_managerRoleMiddle_manager</vt:lpstr>
      <vt:lpstr>CharShropshireRoleQualified_without_casesRoleQualified_without_cases</vt:lpstr>
      <vt:lpstr>CharShropshireRoleSenior_managerRoleSenior_manager</vt:lpstr>
      <vt:lpstr>CharShropshireRoleSenior_practitionerRoleSenior_practitioner</vt:lpstr>
      <vt:lpstr>CharShropshireTime_in_service10_years_or_more_but_less_than_20_yearsTime_in_service10_years_or_more_but_less_than_20_years</vt:lpstr>
      <vt:lpstr>CharShropshireTime_in_service2_years_or_more_but_less_than_5_yearsTime_in_service2_years_or_more_but_less_than_5_years</vt:lpstr>
      <vt:lpstr>CharShropshireTime_in_service20_years_or_more_but_less_than_30_yearsTime_in_service20_years_or_more_but_less_than_30_years</vt:lpstr>
      <vt:lpstr>CharShropshireTime_in_service30_years_or_moreTime_in_service30_years_or_more</vt:lpstr>
      <vt:lpstr>CharShropshireTime_in_service5_years_or_more_but_less_than_10_yearsTime_in_service5_years_or_more_but_less_than_10_years</vt:lpstr>
      <vt:lpstr>CharShropshireTime_in_serviceLess_than_2_yearsTime_in_serviceLess_than_2_years</vt:lpstr>
      <vt:lpstr>CharShropshireTotal</vt:lpstr>
      <vt:lpstr>CharShropshireTotal_Total</vt:lpstr>
      <vt:lpstr>CharSlough</vt:lpstr>
      <vt:lpstr>CharSloughAge_group20_to_29_years_oldAge_group20_to_29_years_old</vt:lpstr>
      <vt:lpstr>CharSloughAge_group30_to_39_years_oldAge_group30_to_39_years_old</vt:lpstr>
      <vt:lpstr>CharSloughAge_group40_to_49_years_oldAge_group40_to_49_years_old</vt:lpstr>
      <vt:lpstr>CharSloughAge_group50_years_old_and_overAge_group50_years_old_and_over</vt:lpstr>
      <vt:lpstr>CharSloughEthnicityAny_other_ethnic_groupEthnicityAny_other_ethnic_group</vt:lpstr>
      <vt:lpstr>CharSloughEthnicityAsian_or_Asian_BritishEthnicityAsian_or_Asian_British</vt:lpstr>
      <vt:lpstr>CharSloughEthnicityBlack_or_Black_BritishEthnicityBlack_or_Black_British</vt:lpstr>
      <vt:lpstr>CharSloughEthnicityMixedEthnicityMixed</vt:lpstr>
      <vt:lpstr>CharSloughEthnicityRefused_or_not_availableEthnicityRefused_or_not_available</vt:lpstr>
      <vt:lpstr>CharSloughEthnicityWhiteEthnicityWhite</vt:lpstr>
      <vt:lpstr>CharSloughFemaleGenderFemale</vt:lpstr>
      <vt:lpstr>CharSloughGenderFemaleGenderFemale</vt:lpstr>
      <vt:lpstr>CharSloughGenderMaleGenderMale</vt:lpstr>
      <vt:lpstr>CharSloughMaleGenderMale</vt:lpstr>
      <vt:lpstr>CharSloughRoleCase_holderRoleCase_holder</vt:lpstr>
      <vt:lpstr>CharSloughRoleFirst_line_managerRoleFirst_line_manager</vt:lpstr>
      <vt:lpstr>CharSloughRoleMiddle_managerRoleMiddle_manager</vt:lpstr>
      <vt:lpstr>CharSloughRoleQualified_without_casesRoleQualified_without_cases</vt:lpstr>
      <vt:lpstr>CharSloughRoleSenior_managerRoleSenior_manager</vt:lpstr>
      <vt:lpstr>CharSloughRoleSenior_practitionerRoleSenior_practitioner</vt:lpstr>
      <vt:lpstr>CharSloughTime_in_service10_years_or_more_but_less_than_20_yearsTime_in_service10_years_or_more_but_less_than_20_years</vt:lpstr>
      <vt:lpstr>CharSloughTime_in_service2_years_or_more_but_less_than_5_yearsTime_in_service2_years_or_more_but_less_than_5_years</vt:lpstr>
      <vt:lpstr>CharSloughTime_in_service20_years_or_more_but_less_than_30_yearsTime_in_service20_years_or_more_but_less_than_30_years</vt:lpstr>
      <vt:lpstr>CharSloughTime_in_service30_years_or_moreTime_in_service30_years_or_more</vt:lpstr>
      <vt:lpstr>CharSloughTime_in_service5_years_or_more_but_less_than_10_yearsTime_in_service5_years_or_more_but_less_than_10_years</vt:lpstr>
      <vt:lpstr>CharSloughTime_in_serviceLess_than_2_yearsTime_in_serviceLess_than_2_years</vt:lpstr>
      <vt:lpstr>CharSloughTotal</vt:lpstr>
      <vt:lpstr>CharSloughTotal_Total</vt:lpstr>
      <vt:lpstr>CharSolihull</vt:lpstr>
      <vt:lpstr>CharSolihullAge_group20_to_29_years_oldAge_group20_to_29_years_old</vt:lpstr>
      <vt:lpstr>CharSolihullAge_group30_to_39_years_oldAge_group30_to_39_years_old</vt:lpstr>
      <vt:lpstr>CharSolihullAge_group40_to_49_years_oldAge_group40_to_49_years_old</vt:lpstr>
      <vt:lpstr>CharSolihullAge_group50_years_old_and_overAge_group50_years_old_and_over</vt:lpstr>
      <vt:lpstr>CharSolihullEthnicityAny_other_ethnic_groupEthnicityAny_other_ethnic_group</vt:lpstr>
      <vt:lpstr>CharSolihullEthnicityAsian_or_Asian_BritishEthnicityAsian_or_Asian_British</vt:lpstr>
      <vt:lpstr>CharSolihullEthnicityBlack_or_Black_BritishEthnicityBlack_or_Black_British</vt:lpstr>
      <vt:lpstr>CharSolihullEthnicityMixedEthnicityMixed</vt:lpstr>
      <vt:lpstr>CharSolihullEthnicityRefused_or_not_availableEthnicityRefused_or_not_available</vt:lpstr>
      <vt:lpstr>CharSolihullEthnicityWhiteEthnicityWhite</vt:lpstr>
      <vt:lpstr>CharSolihullFemaleGenderFemale</vt:lpstr>
      <vt:lpstr>CharSolihullGenderFemaleGenderFemale</vt:lpstr>
      <vt:lpstr>CharSolihullGenderMaleGenderMale</vt:lpstr>
      <vt:lpstr>CharSolihullMaleGenderMale</vt:lpstr>
      <vt:lpstr>CharSolihullRoleCase_holderRoleCase_holder</vt:lpstr>
      <vt:lpstr>CharSolihullRoleFirst_line_managerRoleFirst_line_manager</vt:lpstr>
      <vt:lpstr>CharSolihullRoleMiddle_managerRoleMiddle_manager</vt:lpstr>
      <vt:lpstr>CharSolihullRoleQualified_without_casesRoleQualified_without_cases</vt:lpstr>
      <vt:lpstr>CharSolihullRoleSenior_managerRoleSenior_manager</vt:lpstr>
      <vt:lpstr>CharSolihullRoleSenior_practitionerRoleSenior_practitioner</vt:lpstr>
      <vt:lpstr>CharSolihullTime_in_service10_years_or_more_but_less_than_20_yearsTime_in_service10_years_or_more_but_less_than_20_years</vt:lpstr>
      <vt:lpstr>CharSolihullTime_in_service2_years_or_more_but_less_than_5_yearsTime_in_service2_years_or_more_but_less_than_5_years</vt:lpstr>
      <vt:lpstr>CharSolihullTime_in_service20_years_or_more_but_less_than_30_yearsTime_in_service20_years_or_more_but_less_than_30_years</vt:lpstr>
      <vt:lpstr>CharSolihullTime_in_service30_years_or_moreTime_in_service30_years_or_more</vt:lpstr>
      <vt:lpstr>CharSolihullTime_in_service5_years_or_more_but_less_than_10_yearsTime_in_service5_years_or_more_but_less_than_10_years</vt:lpstr>
      <vt:lpstr>CharSolihullTime_in_serviceLess_than_2_yearsTime_in_serviceLess_than_2_years</vt:lpstr>
      <vt:lpstr>CharSolihullTotal</vt:lpstr>
      <vt:lpstr>CharSolihullTotal_Total</vt:lpstr>
      <vt:lpstr>CharSomerset</vt:lpstr>
      <vt:lpstr>CharSomersetAge_group20_to_29_years_oldAge_group20_to_29_years_old</vt:lpstr>
      <vt:lpstr>CharSomersetAge_group30_to_39_years_oldAge_group30_to_39_years_old</vt:lpstr>
      <vt:lpstr>CharSomersetAge_group40_to_49_years_oldAge_group40_to_49_years_old</vt:lpstr>
      <vt:lpstr>CharSomersetAge_group50_years_old_and_overAge_group50_years_old_and_over</vt:lpstr>
      <vt:lpstr>CharSomersetEthnicityAny_other_ethnic_groupEthnicityAny_other_ethnic_group</vt:lpstr>
      <vt:lpstr>CharSomersetEthnicityAsian_or_Asian_BritishEthnicityAsian_or_Asian_British</vt:lpstr>
      <vt:lpstr>CharSomersetEthnicityBlack_or_Black_BritishEthnicityBlack_or_Black_British</vt:lpstr>
      <vt:lpstr>CharSomersetEthnicityMixedEthnicityMixed</vt:lpstr>
      <vt:lpstr>CharSomersetEthnicityRefused_or_not_availableEthnicityRefused_or_not_available</vt:lpstr>
      <vt:lpstr>CharSomersetEthnicityWhiteEthnicityWhite</vt:lpstr>
      <vt:lpstr>CharSomersetFemaleGenderFemale</vt:lpstr>
      <vt:lpstr>CharSomersetGenderFemaleGenderFemale</vt:lpstr>
      <vt:lpstr>CharSomersetGenderMaleGenderMale</vt:lpstr>
      <vt:lpstr>CharSomersetMaleGenderMale</vt:lpstr>
      <vt:lpstr>CharSomersetRoleCase_holderRoleCase_holder</vt:lpstr>
      <vt:lpstr>CharSomersetRoleFirst_line_managerRoleFirst_line_manager</vt:lpstr>
      <vt:lpstr>CharSomersetRoleMiddle_managerRoleMiddle_manager</vt:lpstr>
      <vt:lpstr>CharSomersetRoleQualified_without_casesRoleQualified_without_cases</vt:lpstr>
      <vt:lpstr>CharSomersetRoleSenior_managerRoleSenior_manager</vt:lpstr>
      <vt:lpstr>CharSomersetRoleSenior_practitionerRoleSenior_practitioner</vt:lpstr>
      <vt:lpstr>CharSomersetTime_in_service10_years_or_more_but_less_than_20_yearsTime_in_service10_years_or_more_but_less_than_20_years</vt:lpstr>
      <vt:lpstr>CharSomersetTime_in_service2_years_or_more_but_less_than_5_yearsTime_in_service2_years_or_more_but_less_than_5_years</vt:lpstr>
      <vt:lpstr>CharSomersetTime_in_service20_years_or_more_but_less_than_30_yearsTime_in_service20_years_or_more_but_less_than_30_years</vt:lpstr>
      <vt:lpstr>CharSomersetTime_in_service30_years_or_moreTime_in_service30_years_or_more</vt:lpstr>
      <vt:lpstr>CharSomersetTime_in_service5_years_or_more_but_less_than_10_yearsTime_in_service5_years_or_more_but_less_than_10_years</vt:lpstr>
      <vt:lpstr>CharSomersetTime_in_serviceLess_than_2_yearsTime_in_serviceLess_than_2_years</vt:lpstr>
      <vt:lpstr>CharSomersetTotal</vt:lpstr>
      <vt:lpstr>CharSomersetTotal_Total</vt:lpstr>
      <vt:lpstr>CharSouth_East</vt:lpstr>
      <vt:lpstr>CharSouth_EastAge_group20_to_29_years_oldAge_group20_to_29_years_old</vt:lpstr>
      <vt:lpstr>CharSouth_EastAge_group30_to_39_years_oldAge_group30_to_39_years_old</vt:lpstr>
      <vt:lpstr>CharSouth_EastAge_group40_to_49_years_oldAge_group40_to_49_years_old</vt:lpstr>
      <vt:lpstr>CharSouth_EastAge_group50_years_old_and_overAge_group50_years_old_and_over</vt:lpstr>
      <vt:lpstr>CharSouth_EastEthnicityAny_other_ethnic_groupEthnicityAny_other_ethnic_group</vt:lpstr>
      <vt:lpstr>CharSouth_EastEthnicityAsian_or_Asian_BritishEthnicityAsian_or_Asian_British</vt:lpstr>
      <vt:lpstr>CharSouth_EastEthnicityBlack_or_Black_BritishEthnicityBlack_or_Black_British</vt:lpstr>
      <vt:lpstr>CharSouth_EastEthnicityMixedEthnicityMixed</vt:lpstr>
      <vt:lpstr>CharSouth_EastEthnicityRefused_or_not_availableEthnicityRefused_or_not_available</vt:lpstr>
      <vt:lpstr>CharSouth_EastEthnicityWhiteEthnicityWhite</vt:lpstr>
      <vt:lpstr>CharSouth_EastFemaleGenderFemale</vt:lpstr>
      <vt:lpstr>CharSouth_EastGenderFemaleGenderFemale</vt:lpstr>
      <vt:lpstr>CharSouth_EastGenderMaleGenderMale</vt:lpstr>
      <vt:lpstr>CharSouth_EastMaleGenderMale</vt:lpstr>
      <vt:lpstr>CharSouth_EastRoleCase_holderRoleCase_holder</vt:lpstr>
      <vt:lpstr>CharSouth_EastRoleFirst_line_managerRoleFirst_line_manager</vt:lpstr>
      <vt:lpstr>CharSouth_EastRoleMiddle_managerRoleMiddle_manager</vt:lpstr>
      <vt:lpstr>CharSouth_EastRoleQualified_without_casesRoleQualified_without_cases</vt:lpstr>
      <vt:lpstr>CharSouth_EastRoleSenior_managerRoleSenior_manager</vt:lpstr>
      <vt:lpstr>CharSouth_EastRoleSenior_practitionerRoleSenior_practitioner</vt:lpstr>
      <vt:lpstr>CharSouth_EastTime_in_service10_years_or_more_but_less_than_20_yearsTime_in_service10_years_or_more_but_less_than_20_years</vt:lpstr>
      <vt:lpstr>CharSouth_EastTime_in_service2_years_or_more_but_less_than_5_yearsTime_in_service2_years_or_more_but_less_than_5_years</vt:lpstr>
      <vt:lpstr>CharSouth_EastTime_in_service20_years_or_more_but_less_than_30_yearsTime_in_service20_years_or_more_but_less_than_30_years</vt:lpstr>
      <vt:lpstr>CharSouth_EastTime_in_service30_years_or_moreTime_in_service30_years_or_more</vt:lpstr>
      <vt:lpstr>CharSouth_EastTime_in_service5_years_or_more_but_less_than_10_yearsTime_in_service5_years_or_more_but_less_than_10_years</vt:lpstr>
      <vt:lpstr>CharSouth_EastTime_in_serviceLess_than_2_yearsTime_in_serviceLess_than_2_years</vt:lpstr>
      <vt:lpstr>CharSouth_EastTotal</vt:lpstr>
      <vt:lpstr>CharSouth_EastTotal_Total</vt:lpstr>
      <vt:lpstr>CharSouth_Gloucestershire</vt:lpstr>
      <vt:lpstr>CharSouth_GloucestershireAge_group20_to_29_years_oldAge_group20_to_29_years_old</vt:lpstr>
      <vt:lpstr>CharSouth_GloucestershireAge_group30_to_39_years_oldAge_group30_to_39_years_old</vt:lpstr>
      <vt:lpstr>CharSouth_GloucestershireAge_group40_to_49_years_oldAge_group40_to_49_years_old</vt:lpstr>
      <vt:lpstr>CharSouth_GloucestershireAge_group50_years_old_and_overAge_group50_years_old_and_over</vt:lpstr>
      <vt:lpstr>CharSouth_GloucestershireEthnicityAny_other_ethnic_groupEthnicityAny_other_ethnic_group</vt:lpstr>
      <vt:lpstr>CharSouth_GloucestershireEthnicityAsian_or_Asian_BritishEthnicityAsian_or_Asian_British</vt:lpstr>
      <vt:lpstr>CharSouth_GloucestershireEthnicityBlack_or_Black_BritishEthnicityBlack_or_Black_British</vt:lpstr>
      <vt:lpstr>CharSouth_GloucestershireEthnicityMixedEthnicityMixed</vt:lpstr>
      <vt:lpstr>CharSouth_GloucestershireEthnicityRefused_or_not_availableEthnicityRefused_or_not_available</vt:lpstr>
      <vt:lpstr>CharSouth_GloucestershireEthnicityWhiteEthnicityWhite</vt:lpstr>
      <vt:lpstr>CharSouth_GloucestershireFemaleGenderFemale</vt:lpstr>
      <vt:lpstr>CharSouth_GloucestershireGenderFemaleGenderFemale</vt:lpstr>
      <vt:lpstr>CharSouth_GloucestershireGenderMaleGenderMale</vt:lpstr>
      <vt:lpstr>CharSouth_GloucestershireMaleGenderMale</vt:lpstr>
      <vt:lpstr>CharSouth_GloucestershireRoleCase_holderRoleCase_holder</vt:lpstr>
      <vt:lpstr>CharSouth_GloucestershireRoleFirst_line_managerRoleFirst_line_manager</vt:lpstr>
      <vt:lpstr>CharSouth_GloucestershireRoleMiddle_managerRoleMiddle_manager</vt:lpstr>
      <vt:lpstr>CharSouth_GloucestershireRoleQualified_without_casesRoleQualified_without_cases</vt:lpstr>
      <vt:lpstr>CharSouth_GloucestershireRoleSenior_managerRoleSenior_manager</vt:lpstr>
      <vt:lpstr>CharSouth_GloucestershireRoleSenior_practitionerRoleSenior_practitioner</vt:lpstr>
      <vt:lpstr>CharSouth_GloucestershireTime_in_service10_years_or_more_but_less_than_20_yearsTime_in_service10_years_or_more_but_less_than_20_years</vt:lpstr>
      <vt:lpstr>CharSouth_GloucestershireTime_in_service2_years_or_more_but_less_than_5_yearsTime_in_service2_years_or_more_but_less_than_5_years</vt:lpstr>
      <vt:lpstr>CharSouth_GloucestershireTime_in_service20_years_or_more_but_less_than_30_yearsTime_in_service20_years_or_more_but_less_than_30_years</vt:lpstr>
      <vt:lpstr>CharSouth_GloucestershireTime_in_service30_years_or_moreTime_in_service30_years_or_more</vt:lpstr>
      <vt:lpstr>CharSouth_GloucestershireTime_in_service5_years_or_more_but_less_than_10_yearsTime_in_service5_years_or_more_but_less_than_10_years</vt:lpstr>
      <vt:lpstr>CharSouth_GloucestershireTime_in_serviceLess_than_2_yearsTime_in_serviceLess_than_2_years</vt:lpstr>
      <vt:lpstr>CharSouth_GloucestershireTotal</vt:lpstr>
      <vt:lpstr>CharSouth_GloucestershireTotal_Total</vt:lpstr>
      <vt:lpstr>CharSouth_Tyneside</vt:lpstr>
      <vt:lpstr>CharSouth_TynesideAge_group20_to_29_years_oldAge_group20_to_29_years_old</vt:lpstr>
      <vt:lpstr>CharSouth_TynesideAge_group30_to_39_years_oldAge_group30_to_39_years_old</vt:lpstr>
      <vt:lpstr>CharSouth_TynesideAge_group40_to_49_years_oldAge_group40_to_49_years_old</vt:lpstr>
      <vt:lpstr>CharSouth_TynesideAge_group50_years_old_and_overAge_group50_years_old_and_over</vt:lpstr>
      <vt:lpstr>CharSouth_TynesideEthnicityAny_other_ethnic_groupEthnicityAny_other_ethnic_group</vt:lpstr>
      <vt:lpstr>CharSouth_TynesideEthnicityAsian_or_Asian_BritishEthnicityAsian_or_Asian_British</vt:lpstr>
      <vt:lpstr>CharSouth_TynesideEthnicityBlack_or_Black_BritishEthnicityBlack_or_Black_British</vt:lpstr>
      <vt:lpstr>CharSouth_TynesideEthnicityMixedEthnicityMixed</vt:lpstr>
      <vt:lpstr>CharSouth_TynesideEthnicityRefused_or_not_availableEthnicityRefused_or_not_available</vt:lpstr>
      <vt:lpstr>CharSouth_TynesideEthnicityWhiteEthnicityWhite</vt:lpstr>
      <vt:lpstr>CharSouth_TynesideFemaleGenderFemale</vt:lpstr>
      <vt:lpstr>CharSouth_TynesideGenderFemaleGenderFemale</vt:lpstr>
      <vt:lpstr>CharSouth_TynesideGenderMaleGenderMale</vt:lpstr>
      <vt:lpstr>CharSouth_TynesideMaleGenderMale</vt:lpstr>
      <vt:lpstr>CharSouth_TynesideRoleCase_holderRoleCase_holder</vt:lpstr>
      <vt:lpstr>CharSouth_TynesideRoleFirst_line_managerRoleFirst_line_manager</vt:lpstr>
      <vt:lpstr>CharSouth_TynesideRoleMiddle_managerRoleMiddle_manager</vt:lpstr>
      <vt:lpstr>CharSouth_TynesideRoleQualified_without_casesRoleQualified_without_cases</vt:lpstr>
      <vt:lpstr>CharSouth_TynesideRoleSenior_managerRoleSenior_manager</vt:lpstr>
      <vt:lpstr>CharSouth_TynesideRoleSenior_practitionerRoleSenior_practitioner</vt:lpstr>
      <vt:lpstr>CharSouth_TynesideTime_in_service10_years_or_more_but_less_than_20_yearsTime_in_service10_years_or_more_but_less_than_20_years</vt:lpstr>
      <vt:lpstr>CharSouth_TynesideTime_in_service2_years_or_more_but_less_than_5_yearsTime_in_service2_years_or_more_but_less_than_5_years</vt:lpstr>
      <vt:lpstr>CharSouth_TynesideTime_in_service20_years_or_more_but_less_than_30_yearsTime_in_service20_years_or_more_but_less_than_30_years</vt:lpstr>
      <vt:lpstr>CharSouth_TynesideTime_in_service30_years_or_moreTime_in_service30_years_or_more</vt:lpstr>
      <vt:lpstr>CharSouth_TynesideTime_in_service5_years_or_more_but_less_than_10_yearsTime_in_service5_years_or_more_but_less_than_10_years</vt:lpstr>
      <vt:lpstr>CharSouth_TynesideTime_in_serviceLess_than_2_yearsTime_in_serviceLess_than_2_years</vt:lpstr>
      <vt:lpstr>CharSouth_TynesideTotal</vt:lpstr>
      <vt:lpstr>CharSouth_TynesideTotal_Total</vt:lpstr>
      <vt:lpstr>CharSouth_West</vt:lpstr>
      <vt:lpstr>CharSouth_WestAge_group20_to_29_years_oldAge_group20_to_29_years_old</vt:lpstr>
      <vt:lpstr>CharSouth_WestAge_group30_to_39_years_oldAge_group30_to_39_years_old</vt:lpstr>
      <vt:lpstr>CharSouth_WestAge_group40_to_49_years_oldAge_group40_to_49_years_old</vt:lpstr>
      <vt:lpstr>CharSouth_WestAge_group50_years_old_and_overAge_group50_years_old_and_over</vt:lpstr>
      <vt:lpstr>CharSouth_WestEthnicityAny_other_ethnic_groupEthnicityAny_other_ethnic_group</vt:lpstr>
      <vt:lpstr>CharSouth_WestEthnicityAsian_or_Asian_BritishEthnicityAsian_or_Asian_British</vt:lpstr>
      <vt:lpstr>CharSouth_WestEthnicityBlack_or_Black_BritishEthnicityBlack_or_Black_British</vt:lpstr>
      <vt:lpstr>CharSouth_WestEthnicityMixedEthnicityMixed</vt:lpstr>
      <vt:lpstr>CharSouth_WestEthnicityRefused_or_not_availableEthnicityRefused_or_not_available</vt:lpstr>
      <vt:lpstr>CharSouth_WestEthnicityWhiteEthnicityWhite</vt:lpstr>
      <vt:lpstr>CharSouth_WestFemaleGenderFemale</vt:lpstr>
      <vt:lpstr>CharSouth_WestGenderFemaleGenderFemale</vt:lpstr>
      <vt:lpstr>CharSouth_WestGenderMaleGenderMale</vt:lpstr>
      <vt:lpstr>CharSouth_WestMaleGenderMale</vt:lpstr>
      <vt:lpstr>CharSouth_WestRoleCase_holderRoleCase_holder</vt:lpstr>
      <vt:lpstr>CharSouth_WestRoleFirst_line_managerRoleFirst_line_manager</vt:lpstr>
      <vt:lpstr>CharSouth_WestRoleMiddle_managerRoleMiddle_manager</vt:lpstr>
      <vt:lpstr>CharSouth_WestRoleQualified_without_casesRoleQualified_without_cases</vt:lpstr>
      <vt:lpstr>CharSouth_WestRoleSenior_managerRoleSenior_manager</vt:lpstr>
      <vt:lpstr>CharSouth_WestRoleSenior_practitionerRoleSenior_practitioner</vt:lpstr>
      <vt:lpstr>CharSouth_WestTime_in_service10_years_or_more_but_less_than_20_yearsTime_in_service10_years_or_more_but_less_than_20_years</vt:lpstr>
      <vt:lpstr>CharSouth_WestTime_in_service2_years_or_more_but_less_than_5_yearsTime_in_service2_years_or_more_but_less_than_5_years</vt:lpstr>
      <vt:lpstr>CharSouth_WestTime_in_service20_years_or_more_but_less_than_30_yearsTime_in_service20_years_or_more_but_less_than_30_years</vt:lpstr>
      <vt:lpstr>CharSouth_WestTime_in_service30_years_or_moreTime_in_service30_years_or_more</vt:lpstr>
      <vt:lpstr>CharSouth_WestTime_in_service5_years_or_more_but_less_than_10_yearsTime_in_service5_years_or_more_but_less_than_10_years</vt:lpstr>
      <vt:lpstr>CharSouth_WestTime_in_serviceLess_than_2_yearsTime_in_serviceLess_than_2_years</vt:lpstr>
      <vt:lpstr>CharSouth_WestTotal</vt:lpstr>
      <vt:lpstr>CharSouth_WestTotal_Total</vt:lpstr>
      <vt:lpstr>CharSouthampton</vt:lpstr>
      <vt:lpstr>CharSouthamptonAge_group20_to_29_years_oldAge_group20_to_29_years_old</vt:lpstr>
      <vt:lpstr>CharSouthamptonAge_group30_to_39_years_oldAge_group30_to_39_years_old</vt:lpstr>
      <vt:lpstr>CharSouthamptonAge_group40_to_49_years_oldAge_group40_to_49_years_old</vt:lpstr>
      <vt:lpstr>CharSouthamptonAge_group50_years_old_and_overAge_group50_years_old_and_over</vt:lpstr>
      <vt:lpstr>CharSouthamptonEthnicityAny_other_ethnic_groupEthnicityAny_other_ethnic_group</vt:lpstr>
      <vt:lpstr>CharSouthamptonEthnicityAsian_or_Asian_BritishEthnicityAsian_or_Asian_British</vt:lpstr>
      <vt:lpstr>CharSouthamptonEthnicityBlack_or_Black_BritishEthnicityBlack_or_Black_British</vt:lpstr>
      <vt:lpstr>CharSouthamptonEthnicityMixedEthnicityMixed</vt:lpstr>
      <vt:lpstr>CharSouthamptonEthnicityRefused_or_not_availableEthnicityRefused_or_not_available</vt:lpstr>
      <vt:lpstr>CharSouthamptonEthnicityWhiteEthnicityWhite</vt:lpstr>
      <vt:lpstr>CharSouthamptonFemaleGenderFemale</vt:lpstr>
      <vt:lpstr>CharSouthamptonGenderFemaleGenderFemale</vt:lpstr>
      <vt:lpstr>CharSouthamptonGenderMaleGenderMale</vt:lpstr>
      <vt:lpstr>CharSouthamptonMaleGenderMale</vt:lpstr>
      <vt:lpstr>CharSouthamptonRoleCase_holderRoleCase_holder</vt:lpstr>
      <vt:lpstr>CharSouthamptonRoleFirst_line_managerRoleFirst_line_manager</vt:lpstr>
      <vt:lpstr>CharSouthamptonRoleMiddle_managerRoleMiddle_manager</vt:lpstr>
      <vt:lpstr>CharSouthamptonRoleQualified_without_casesRoleQualified_without_cases</vt:lpstr>
      <vt:lpstr>CharSouthamptonRoleSenior_managerRoleSenior_manager</vt:lpstr>
      <vt:lpstr>CharSouthamptonRoleSenior_practitionerRoleSenior_practitioner</vt:lpstr>
      <vt:lpstr>CharSouthamptonTime_in_service10_years_or_more_but_less_than_20_yearsTime_in_service10_years_or_more_but_less_than_20_years</vt:lpstr>
      <vt:lpstr>CharSouthamptonTime_in_service2_years_or_more_but_less_than_5_yearsTime_in_service2_years_or_more_but_less_than_5_years</vt:lpstr>
      <vt:lpstr>CharSouthamptonTime_in_service20_years_or_more_but_less_than_30_yearsTime_in_service20_years_or_more_but_less_than_30_years</vt:lpstr>
      <vt:lpstr>CharSouthamptonTime_in_service30_years_or_moreTime_in_service30_years_or_more</vt:lpstr>
      <vt:lpstr>CharSouthamptonTime_in_service5_years_or_more_but_less_than_10_yearsTime_in_service5_years_or_more_but_less_than_10_years</vt:lpstr>
      <vt:lpstr>CharSouthamptonTime_in_serviceLess_than_2_yearsTime_in_serviceLess_than_2_years</vt:lpstr>
      <vt:lpstr>CharSouthamptonTotal</vt:lpstr>
      <vt:lpstr>CharSouthamptonTotal_Total</vt:lpstr>
      <vt:lpstr>CharSouthend_on_Sea</vt:lpstr>
      <vt:lpstr>CharSouthend_on_SeaAge_group20_to_29_years_oldAge_group20_to_29_years_old</vt:lpstr>
      <vt:lpstr>CharSouthend_on_SeaAge_group30_to_39_years_oldAge_group30_to_39_years_old</vt:lpstr>
      <vt:lpstr>CharSouthend_on_SeaAge_group40_to_49_years_oldAge_group40_to_49_years_old</vt:lpstr>
      <vt:lpstr>CharSouthend_on_SeaAge_group50_years_old_and_overAge_group50_years_old_and_over</vt:lpstr>
      <vt:lpstr>CharSouthend_on_SeaEthnicityAny_other_ethnic_groupEthnicityAny_other_ethnic_group</vt:lpstr>
      <vt:lpstr>CharSouthend_on_SeaEthnicityAsian_or_Asian_BritishEthnicityAsian_or_Asian_British</vt:lpstr>
      <vt:lpstr>CharSouthend_on_SeaEthnicityBlack_or_Black_BritishEthnicityBlack_or_Black_British</vt:lpstr>
      <vt:lpstr>CharSouthend_on_SeaEthnicityMixedEthnicityMixed</vt:lpstr>
      <vt:lpstr>CharSouthend_on_SeaEthnicityRefused_or_not_availableEthnicityRefused_or_not_available</vt:lpstr>
      <vt:lpstr>CharSouthend_on_SeaEthnicityWhiteEthnicityWhite</vt:lpstr>
      <vt:lpstr>CharSouthend_on_SeaFemaleGenderFemale</vt:lpstr>
      <vt:lpstr>CharSouthend_on_SeaGenderFemaleGenderFemale</vt:lpstr>
      <vt:lpstr>CharSouthend_on_SeaGenderMaleGenderMale</vt:lpstr>
      <vt:lpstr>CharSouthend_on_SeaMaleGenderMale</vt:lpstr>
      <vt:lpstr>CharSouthend_on_SeaRoleCase_holderRoleCase_holder</vt:lpstr>
      <vt:lpstr>CharSouthend_on_SeaRoleFirst_line_managerRoleFirst_line_manager</vt:lpstr>
      <vt:lpstr>CharSouthend_on_SeaRoleMiddle_managerRoleMiddle_manager</vt:lpstr>
      <vt:lpstr>CharSouthend_on_SeaRoleQualified_without_casesRoleQualified_without_cases</vt:lpstr>
      <vt:lpstr>CharSouthend_on_SeaRoleSenior_managerRoleSenior_manager</vt:lpstr>
      <vt:lpstr>CharSouthend_on_SeaRoleSenior_practitionerRoleSenior_practitioner</vt:lpstr>
      <vt:lpstr>CharSouthend_on_SeaTime_in_service10_years_or_more_but_less_than_20_yearsTime_in_service10_years_or_more_but_less_than_20_years</vt:lpstr>
      <vt:lpstr>CharSouthend_on_SeaTime_in_service2_years_or_more_but_less_than_5_yearsTime_in_service2_years_or_more_but_less_than_5_years</vt:lpstr>
      <vt:lpstr>CharSouthend_on_SeaTime_in_service20_years_or_more_but_less_than_30_yearsTime_in_service20_years_or_more_but_less_than_30_years</vt:lpstr>
      <vt:lpstr>CharSouthend_on_SeaTime_in_service30_years_or_moreTime_in_service30_years_or_more</vt:lpstr>
      <vt:lpstr>CharSouthend_on_SeaTime_in_service5_years_or_more_but_less_than_10_yearsTime_in_service5_years_or_more_but_less_than_10_years</vt:lpstr>
      <vt:lpstr>CharSouthend_on_SeaTime_in_serviceLess_than_2_yearsTime_in_serviceLess_than_2_years</vt:lpstr>
      <vt:lpstr>CharSouthend_on_SeaTotal</vt:lpstr>
      <vt:lpstr>CharSouthend_on_SeaTotal_Total</vt:lpstr>
      <vt:lpstr>CharSouthwark</vt:lpstr>
      <vt:lpstr>CharSouthwarkAge_group20_to_29_years_oldAge_group20_to_29_years_old</vt:lpstr>
      <vt:lpstr>CharSouthwarkAge_group30_to_39_years_oldAge_group30_to_39_years_old</vt:lpstr>
      <vt:lpstr>CharSouthwarkAge_group40_to_49_years_oldAge_group40_to_49_years_old</vt:lpstr>
      <vt:lpstr>CharSouthwarkAge_group50_years_old_and_overAge_group50_years_old_and_over</vt:lpstr>
      <vt:lpstr>CharSouthwarkEthnicityAny_other_ethnic_groupEthnicityAny_other_ethnic_group</vt:lpstr>
      <vt:lpstr>CharSouthwarkEthnicityAsian_or_Asian_BritishEthnicityAsian_or_Asian_British</vt:lpstr>
      <vt:lpstr>CharSouthwarkEthnicityBlack_or_Black_BritishEthnicityBlack_or_Black_British</vt:lpstr>
      <vt:lpstr>CharSouthwarkEthnicityMixedEthnicityMixed</vt:lpstr>
      <vt:lpstr>CharSouthwarkEthnicityRefused_or_not_availableEthnicityRefused_or_not_available</vt:lpstr>
      <vt:lpstr>CharSouthwarkEthnicityWhiteEthnicityWhite</vt:lpstr>
      <vt:lpstr>CharSouthwarkFemaleGenderFemale</vt:lpstr>
      <vt:lpstr>CharSouthwarkGenderFemaleGenderFemale</vt:lpstr>
      <vt:lpstr>CharSouthwarkGenderMaleGenderMale</vt:lpstr>
      <vt:lpstr>CharSouthwarkMaleGenderMale</vt:lpstr>
      <vt:lpstr>CharSouthwarkRoleCase_holderRoleCase_holder</vt:lpstr>
      <vt:lpstr>CharSouthwarkRoleFirst_line_managerRoleFirst_line_manager</vt:lpstr>
      <vt:lpstr>CharSouthwarkRoleMiddle_managerRoleMiddle_manager</vt:lpstr>
      <vt:lpstr>CharSouthwarkRoleQualified_without_casesRoleQualified_without_cases</vt:lpstr>
      <vt:lpstr>CharSouthwarkRoleSenior_managerRoleSenior_manager</vt:lpstr>
      <vt:lpstr>CharSouthwarkRoleSenior_practitionerRoleSenior_practitioner</vt:lpstr>
      <vt:lpstr>CharSouthwarkTime_in_service10_years_or_more_but_less_than_20_yearsTime_in_service10_years_or_more_but_less_than_20_years</vt:lpstr>
      <vt:lpstr>CharSouthwarkTime_in_service2_years_or_more_but_less_than_5_yearsTime_in_service2_years_or_more_but_less_than_5_years</vt:lpstr>
      <vt:lpstr>CharSouthwarkTime_in_service20_years_or_more_but_less_than_30_yearsTime_in_service20_years_or_more_but_less_than_30_years</vt:lpstr>
      <vt:lpstr>CharSouthwarkTime_in_service30_years_or_moreTime_in_service30_years_or_more</vt:lpstr>
      <vt:lpstr>CharSouthwarkTime_in_service5_years_or_more_but_less_than_10_yearsTime_in_service5_years_or_more_but_less_than_10_years</vt:lpstr>
      <vt:lpstr>CharSouthwarkTime_in_serviceLess_than_2_yearsTime_in_serviceLess_than_2_years</vt:lpstr>
      <vt:lpstr>CharSouthwarkTotal</vt:lpstr>
      <vt:lpstr>CharSouthwarkTotal_Total</vt:lpstr>
      <vt:lpstr>CharSt._Helens</vt:lpstr>
      <vt:lpstr>CharSt._HelensAge_group20_to_29_years_oldAge_group20_to_29_years_old</vt:lpstr>
      <vt:lpstr>CharSt._HelensAge_group30_to_39_years_oldAge_group30_to_39_years_old</vt:lpstr>
      <vt:lpstr>CharSt._HelensAge_group40_to_49_years_oldAge_group40_to_49_years_old</vt:lpstr>
      <vt:lpstr>CharSt._HelensAge_group50_years_old_and_overAge_group50_years_old_and_over</vt:lpstr>
      <vt:lpstr>CharSt._HelensEthnicityAny_other_ethnic_groupEthnicityAny_other_ethnic_group</vt:lpstr>
      <vt:lpstr>CharSt._HelensEthnicityAsian_or_Asian_BritishEthnicityAsian_or_Asian_British</vt:lpstr>
      <vt:lpstr>CharSt._HelensEthnicityBlack_or_Black_BritishEthnicityBlack_or_Black_British</vt:lpstr>
      <vt:lpstr>CharSt._HelensEthnicityMixedEthnicityMixed</vt:lpstr>
      <vt:lpstr>CharSt._HelensEthnicityRefused_or_not_availableEthnicityRefused_or_not_available</vt:lpstr>
      <vt:lpstr>CharSt._HelensEthnicityWhiteEthnicityWhite</vt:lpstr>
      <vt:lpstr>CharSt._HelensFemaleGenderFemale</vt:lpstr>
      <vt:lpstr>CharSt._HelensGenderFemaleGenderFemale</vt:lpstr>
      <vt:lpstr>CharSt._HelensGenderMaleGenderMale</vt:lpstr>
      <vt:lpstr>CharSt._HelensMaleGenderMale</vt:lpstr>
      <vt:lpstr>CharSt._HelensRoleCase_holderRoleCase_holder</vt:lpstr>
      <vt:lpstr>CharSt._HelensRoleFirst_line_managerRoleFirst_line_manager</vt:lpstr>
      <vt:lpstr>CharSt._HelensRoleMiddle_managerRoleMiddle_manager</vt:lpstr>
      <vt:lpstr>CharSt._HelensRoleQualified_without_casesRoleQualified_without_cases</vt:lpstr>
      <vt:lpstr>CharSt._HelensRoleSenior_managerRoleSenior_manager</vt:lpstr>
      <vt:lpstr>CharSt._HelensRoleSenior_practitionerRoleSenior_practitioner</vt:lpstr>
      <vt:lpstr>CharSt._HelensTime_in_service10_years_or_more_but_less_than_20_yearsTime_in_service10_years_or_more_but_less_than_20_years</vt:lpstr>
      <vt:lpstr>CharSt._HelensTime_in_service2_years_or_more_but_less_than_5_yearsTime_in_service2_years_or_more_but_less_than_5_years</vt:lpstr>
      <vt:lpstr>CharSt._HelensTime_in_service20_years_or_more_but_less_than_30_yearsTime_in_service20_years_or_more_but_less_than_30_years</vt:lpstr>
      <vt:lpstr>CharSt._HelensTime_in_service30_years_or_moreTime_in_service30_years_or_more</vt:lpstr>
      <vt:lpstr>CharSt._HelensTime_in_service5_years_or_more_but_less_than_10_yearsTime_in_service5_years_or_more_but_less_than_10_years</vt:lpstr>
      <vt:lpstr>CharSt._HelensTime_in_serviceLess_than_2_yearsTime_in_serviceLess_than_2_years</vt:lpstr>
      <vt:lpstr>CharSt._HelensTotal</vt:lpstr>
      <vt:lpstr>CharSt._HelensTotal_Total</vt:lpstr>
      <vt:lpstr>CharStaffordshire</vt:lpstr>
      <vt:lpstr>CharStaffordshireAge_group20_to_29_years_oldAge_group20_to_29_years_old</vt:lpstr>
      <vt:lpstr>CharStaffordshireAge_group30_to_39_years_oldAge_group30_to_39_years_old</vt:lpstr>
      <vt:lpstr>CharStaffordshireAge_group40_to_49_years_oldAge_group40_to_49_years_old</vt:lpstr>
      <vt:lpstr>CharStaffordshireAge_group50_years_old_and_overAge_group50_years_old_and_over</vt:lpstr>
      <vt:lpstr>CharStaffordshireEthnicityAny_other_ethnic_groupEthnicityAny_other_ethnic_group</vt:lpstr>
      <vt:lpstr>CharStaffordshireEthnicityAsian_or_Asian_BritishEthnicityAsian_or_Asian_British</vt:lpstr>
      <vt:lpstr>CharStaffordshireEthnicityBlack_or_Black_BritishEthnicityBlack_or_Black_British</vt:lpstr>
      <vt:lpstr>CharStaffordshireEthnicityMixedEthnicityMixed</vt:lpstr>
      <vt:lpstr>CharStaffordshireEthnicityRefused_or_not_availableEthnicityRefused_or_not_available</vt:lpstr>
      <vt:lpstr>CharStaffordshireEthnicityWhiteEthnicityWhite</vt:lpstr>
      <vt:lpstr>CharStaffordshireFemaleGenderFemale</vt:lpstr>
      <vt:lpstr>CharStaffordshireGenderFemaleGenderFemale</vt:lpstr>
      <vt:lpstr>CharStaffordshireGenderMaleGenderMale</vt:lpstr>
      <vt:lpstr>CharStaffordshireMaleGenderMale</vt:lpstr>
      <vt:lpstr>CharStaffordshireRoleCase_holderRoleCase_holder</vt:lpstr>
      <vt:lpstr>CharStaffordshireRoleFirst_line_managerRoleFirst_line_manager</vt:lpstr>
      <vt:lpstr>CharStaffordshireRoleMiddle_managerRoleMiddle_manager</vt:lpstr>
      <vt:lpstr>CharStaffordshireRoleQualified_without_casesRoleQualified_without_cases</vt:lpstr>
      <vt:lpstr>CharStaffordshireRoleSenior_managerRoleSenior_manager</vt:lpstr>
      <vt:lpstr>CharStaffordshireRoleSenior_practitionerRoleSenior_practitioner</vt:lpstr>
      <vt:lpstr>CharStaffordshireTime_in_service10_years_or_more_but_less_than_20_yearsTime_in_service10_years_or_more_but_less_than_20_years</vt:lpstr>
      <vt:lpstr>CharStaffordshireTime_in_service2_years_or_more_but_less_than_5_yearsTime_in_service2_years_or_more_but_less_than_5_years</vt:lpstr>
      <vt:lpstr>CharStaffordshireTime_in_service20_years_or_more_but_less_than_30_yearsTime_in_service20_years_or_more_but_less_than_30_years</vt:lpstr>
      <vt:lpstr>CharStaffordshireTime_in_service30_years_or_moreTime_in_service30_years_or_more</vt:lpstr>
      <vt:lpstr>CharStaffordshireTime_in_service5_years_or_more_but_less_than_10_yearsTime_in_service5_years_or_more_but_less_than_10_years</vt:lpstr>
      <vt:lpstr>CharStaffordshireTime_in_serviceLess_than_2_yearsTime_in_serviceLess_than_2_years</vt:lpstr>
      <vt:lpstr>CharStaffordshireTotal</vt:lpstr>
      <vt:lpstr>CharStaffordshireTotal_Total</vt:lpstr>
      <vt:lpstr>CharStockport</vt:lpstr>
      <vt:lpstr>CharStockportAge_group20_to_29_years_oldAge_group20_to_29_years_old</vt:lpstr>
      <vt:lpstr>CharStockportAge_group30_to_39_years_oldAge_group30_to_39_years_old</vt:lpstr>
      <vt:lpstr>CharStockportAge_group40_to_49_years_oldAge_group40_to_49_years_old</vt:lpstr>
      <vt:lpstr>CharStockportAge_group50_years_old_and_overAge_group50_years_old_and_over</vt:lpstr>
      <vt:lpstr>CharStockportEthnicityAny_other_ethnic_groupEthnicityAny_other_ethnic_group</vt:lpstr>
      <vt:lpstr>CharStockportEthnicityAsian_or_Asian_BritishEthnicityAsian_or_Asian_British</vt:lpstr>
      <vt:lpstr>CharStockportEthnicityBlack_or_Black_BritishEthnicityBlack_or_Black_British</vt:lpstr>
      <vt:lpstr>CharStockportEthnicityMixedEthnicityMixed</vt:lpstr>
      <vt:lpstr>CharStockportEthnicityRefused_or_not_availableEthnicityRefused_or_not_available</vt:lpstr>
      <vt:lpstr>CharStockportEthnicityWhiteEthnicityWhite</vt:lpstr>
      <vt:lpstr>CharStockportFemaleGenderFemale</vt:lpstr>
      <vt:lpstr>CharStockportGenderFemaleGenderFemale</vt:lpstr>
      <vt:lpstr>CharStockportGenderMaleGenderMale</vt:lpstr>
      <vt:lpstr>CharStockportMaleGenderMale</vt:lpstr>
      <vt:lpstr>CharStockportRoleCase_holderRoleCase_holder</vt:lpstr>
      <vt:lpstr>CharStockportRoleFirst_line_managerRoleFirst_line_manager</vt:lpstr>
      <vt:lpstr>CharStockportRoleMiddle_managerRoleMiddle_manager</vt:lpstr>
      <vt:lpstr>CharStockportRoleQualified_without_casesRoleQualified_without_cases</vt:lpstr>
      <vt:lpstr>CharStockportRoleSenior_managerRoleSenior_manager</vt:lpstr>
      <vt:lpstr>CharStockportRoleSenior_practitionerRoleSenior_practitioner</vt:lpstr>
      <vt:lpstr>CharStockportTime_in_service10_years_or_more_but_less_than_20_yearsTime_in_service10_years_or_more_but_less_than_20_years</vt:lpstr>
      <vt:lpstr>CharStockportTime_in_service2_years_or_more_but_less_than_5_yearsTime_in_service2_years_or_more_but_less_than_5_years</vt:lpstr>
      <vt:lpstr>CharStockportTime_in_service20_years_or_more_but_less_than_30_yearsTime_in_service20_years_or_more_but_less_than_30_years</vt:lpstr>
      <vt:lpstr>CharStockportTime_in_service30_years_or_moreTime_in_service30_years_or_more</vt:lpstr>
      <vt:lpstr>CharStockportTime_in_service5_years_or_more_but_less_than_10_yearsTime_in_service5_years_or_more_but_less_than_10_years</vt:lpstr>
      <vt:lpstr>CharStockportTime_in_serviceLess_than_2_yearsTime_in_serviceLess_than_2_years</vt:lpstr>
      <vt:lpstr>CharStockportTotal</vt:lpstr>
      <vt:lpstr>CharStockportTotal_Total</vt:lpstr>
      <vt:lpstr>CharStockton_on_Tees</vt:lpstr>
      <vt:lpstr>CharStockton_on_TeesAge_group20_to_29_years_oldAge_group20_to_29_years_old</vt:lpstr>
      <vt:lpstr>CharStockton_on_TeesAge_group30_to_39_years_oldAge_group30_to_39_years_old</vt:lpstr>
      <vt:lpstr>CharStockton_on_TeesAge_group40_to_49_years_oldAge_group40_to_49_years_old</vt:lpstr>
      <vt:lpstr>CharStockton_on_TeesAge_group50_years_old_and_overAge_group50_years_old_and_over</vt:lpstr>
      <vt:lpstr>CharStockton_on_TeesEthnicityAny_other_ethnic_groupEthnicityAny_other_ethnic_group</vt:lpstr>
      <vt:lpstr>CharStockton_on_TeesEthnicityAsian_or_Asian_BritishEthnicityAsian_or_Asian_British</vt:lpstr>
      <vt:lpstr>CharStockton_on_TeesEthnicityBlack_or_Black_BritishEthnicityBlack_or_Black_British</vt:lpstr>
      <vt:lpstr>CharStockton_on_TeesEthnicityMixedEthnicityMixed</vt:lpstr>
      <vt:lpstr>CharStockton_on_TeesEthnicityRefused_or_not_availableEthnicityRefused_or_not_available</vt:lpstr>
      <vt:lpstr>CharStockton_on_TeesEthnicityWhiteEthnicityWhite</vt:lpstr>
      <vt:lpstr>CharStockton_on_TeesFemaleGenderFemale</vt:lpstr>
      <vt:lpstr>CharStockton_on_TeesGenderFemaleGenderFemale</vt:lpstr>
      <vt:lpstr>CharStockton_on_TeesGenderMaleGenderMale</vt:lpstr>
      <vt:lpstr>CharStockton_on_TeesMaleGenderMale</vt:lpstr>
      <vt:lpstr>CharStockton_on_TeesRoleCase_holderRoleCase_holder</vt:lpstr>
      <vt:lpstr>CharStockton_on_TeesRoleFirst_line_managerRoleFirst_line_manager</vt:lpstr>
      <vt:lpstr>CharStockton_on_TeesRoleMiddle_managerRoleMiddle_manager</vt:lpstr>
      <vt:lpstr>CharStockton_on_TeesRoleQualified_without_casesRoleQualified_without_cases</vt:lpstr>
      <vt:lpstr>CharStockton_on_TeesRoleSenior_managerRoleSenior_manager</vt:lpstr>
      <vt:lpstr>CharStockton_on_TeesRoleSenior_practitionerRoleSenior_practitioner</vt:lpstr>
      <vt:lpstr>CharStockton_on_TeesTime_in_service10_years_or_more_but_less_than_20_yearsTime_in_service10_years_or_more_but_less_than_20_years</vt:lpstr>
      <vt:lpstr>CharStockton_on_TeesTime_in_service2_years_or_more_but_less_than_5_yearsTime_in_service2_years_or_more_but_less_than_5_years</vt:lpstr>
      <vt:lpstr>CharStockton_on_TeesTime_in_service20_years_or_more_but_less_than_30_yearsTime_in_service20_years_or_more_but_less_than_30_years</vt:lpstr>
      <vt:lpstr>CharStockton_on_TeesTime_in_service30_years_or_moreTime_in_service30_years_or_more</vt:lpstr>
      <vt:lpstr>CharStockton_on_TeesTime_in_service5_years_or_more_but_less_than_10_yearsTime_in_service5_years_or_more_but_less_than_10_years</vt:lpstr>
      <vt:lpstr>CharStockton_on_TeesTime_in_serviceLess_than_2_yearsTime_in_serviceLess_than_2_years</vt:lpstr>
      <vt:lpstr>CharStockton_on_TeesTotal</vt:lpstr>
      <vt:lpstr>CharStockton_on_TeesTotal_Total</vt:lpstr>
      <vt:lpstr>CharStoke_on_Trent</vt:lpstr>
      <vt:lpstr>CharStoke_on_TrentAge_group20_to_29_years_oldAge_group20_to_29_years_old</vt:lpstr>
      <vt:lpstr>CharStoke_on_TrentAge_group30_to_39_years_oldAge_group30_to_39_years_old</vt:lpstr>
      <vt:lpstr>CharStoke_on_TrentAge_group40_to_49_years_oldAge_group40_to_49_years_old</vt:lpstr>
      <vt:lpstr>CharStoke_on_TrentAge_group50_years_old_and_overAge_group50_years_old_and_over</vt:lpstr>
      <vt:lpstr>CharStoke_on_TrentEthnicityAny_other_ethnic_groupEthnicityAny_other_ethnic_group</vt:lpstr>
      <vt:lpstr>CharStoke_on_TrentEthnicityAsian_or_Asian_BritishEthnicityAsian_or_Asian_British</vt:lpstr>
      <vt:lpstr>CharStoke_on_TrentEthnicityBlack_or_Black_BritishEthnicityBlack_or_Black_British</vt:lpstr>
      <vt:lpstr>CharStoke_on_TrentEthnicityMixedEthnicityMixed</vt:lpstr>
      <vt:lpstr>CharStoke_on_TrentEthnicityRefused_or_not_availableEthnicityRefused_or_not_available</vt:lpstr>
      <vt:lpstr>CharStoke_on_TrentEthnicityWhiteEthnicityWhite</vt:lpstr>
      <vt:lpstr>CharStoke_on_TrentFemaleGenderFemale</vt:lpstr>
      <vt:lpstr>CharStoke_on_TrentGenderFemaleGenderFemale</vt:lpstr>
      <vt:lpstr>CharStoke_on_TrentGenderMaleGenderMale</vt:lpstr>
      <vt:lpstr>CharStoke_on_TrentMaleGenderMale</vt:lpstr>
      <vt:lpstr>CharStoke_on_TrentRoleCase_holderRoleCase_holder</vt:lpstr>
      <vt:lpstr>CharStoke_on_TrentRoleFirst_line_managerRoleFirst_line_manager</vt:lpstr>
      <vt:lpstr>CharStoke_on_TrentRoleMiddle_managerRoleMiddle_manager</vt:lpstr>
      <vt:lpstr>CharStoke_on_TrentRoleQualified_without_casesRoleQualified_without_cases</vt:lpstr>
      <vt:lpstr>CharStoke_on_TrentRoleSenior_managerRoleSenior_manager</vt:lpstr>
      <vt:lpstr>CharStoke_on_TrentRoleSenior_practitionerRoleSenior_practitioner</vt:lpstr>
      <vt:lpstr>CharStoke_on_TrentTime_in_service10_years_or_more_but_less_than_20_yearsTime_in_service10_years_or_more_but_less_than_20_years</vt:lpstr>
      <vt:lpstr>CharStoke_on_TrentTime_in_service2_years_or_more_but_less_than_5_yearsTime_in_service2_years_or_more_but_less_than_5_years</vt:lpstr>
      <vt:lpstr>CharStoke_on_TrentTime_in_service20_years_or_more_but_less_than_30_yearsTime_in_service20_years_or_more_but_less_than_30_years</vt:lpstr>
      <vt:lpstr>CharStoke_on_TrentTime_in_service30_years_or_moreTime_in_service30_years_or_more</vt:lpstr>
      <vt:lpstr>CharStoke_on_TrentTime_in_service5_years_or_more_but_less_than_10_yearsTime_in_service5_years_or_more_but_less_than_10_years</vt:lpstr>
      <vt:lpstr>CharStoke_on_TrentTime_in_serviceLess_than_2_yearsTime_in_serviceLess_than_2_years</vt:lpstr>
      <vt:lpstr>CharStoke_on_TrentTotal</vt:lpstr>
      <vt:lpstr>CharStoke_on_TrentTotal_Total</vt:lpstr>
      <vt:lpstr>CharSuffolk</vt:lpstr>
      <vt:lpstr>CharSuffolkAge_group20_to_29_years_oldAge_group20_to_29_years_old</vt:lpstr>
      <vt:lpstr>CharSuffolkAge_group30_to_39_years_oldAge_group30_to_39_years_old</vt:lpstr>
      <vt:lpstr>CharSuffolkAge_group40_to_49_years_oldAge_group40_to_49_years_old</vt:lpstr>
      <vt:lpstr>CharSuffolkAge_group50_years_old_and_overAge_group50_years_old_and_over</vt:lpstr>
      <vt:lpstr>CharSuffolkEthnicityAny_other_ethnic_groupEthnicityAny_other_ethnic_group</vt:lpstr>
      <vt:lpstr>CharSuffolkEthnicityAsian_or_Asian_BritishEthnicityAsian_or_Asian_British</vt:lpstr>
      <vt:lpstr>CharSuffolkEthnicityBlack_or_Black_BritishEthnicityBlack_or_Black_British</vt:lpstr>
      <vt:lpstr>CharSuffolkEthnicityMixedEthnicityMixed</vt:lpstr>
      <vt:lpstr>CharSuffolkEthnicityRefused_or_not_availableEthnicityRefused_or_not_available</vt:lpstr>
      <vt:lpstr>CharSuffolkEthnicityWhiteEthnicityWhite</vt:lpstr>
      <vt:lpstr>CharSuffolkFemaleGenderFemale</vt:lpstr>
      <vt:lpstr>CharSuffolkGenderFemaleGenderFemale</vt:lpstr>
      <vt:lpstr>CharSuffolkGenderMaleGenderMale</vt:lpstr>
      <vt:lpstr>CharSuffolkMaleGenderMale</vt:lpstr>
      <vt:lpstr>CharSuffolkRoleCase_holderRoleCase_holder</vt:lpstr>
      <vt:lpstr>CharSuffolkRoleFirst_line_managerRoleFirst_line_manager</vt:lpstr>
      <vt:lpstr>CharSuffolkRoleMiddle_managerRoleMiddle_manager</vt:lpstr>
      <vt:lpstr>CharSuffolkRoleQualified_without_casesRoleQualified_without_cases</vt:lpstr>
      <vt:lpstr>CharSuffolkRoleSenior_managerRoleSenior_manager</vt:lpstr>
      <vt:lpstr>CharSuffolkRoleSenior_practitionerRoleSenior_practitioner</vt:lpstr>
      <vt:lpstr>CharSuffolkTime_in_service10_years_or_more_but_less_than_20_yearsTime_in_service10_years_or_more_but_less_than_20_years</vt:lpstr>
      <vt:lpstr>CharSuffolkTime_in_service2_years_or_more_but_less_than_5_yearsTime_in_service2_years_or_more_but_less_than_5_years</vt:lpstr>
      <vt:lpstr>CharSuffolkTime_in_service20_years_or_more_but_less_than_30_yearsTime_in_service20_years_or_more_but_less_than_30_years</vt:lpstr>
      <vt:lpstr>CharSuffolkTime_in_service30_years_or_moreTime_in_service30_years_or_more</vt:lpstr>
      <vt:lpstr>CharSuffolkTime_in_service5_years_or_more_but_less_than_10_yearsTime_in_service5_years_or_more_but_less_than_10_years</vt:lpstr>
      <vt:lpstr>CharSuffolkTime_in_serviceLess_than_2_yearsTime_in_serviceLess_than_2_years</vt:lpstr>
      <vt:lpstr>CharSuffolkTotal</vt:lpstr>
      <vt:lpstr>CharSuffolkTotal_Total</vt:lpstr>
      <vt:lpstr>CharSunderland</vt:lpstr>
      <vt:lpstr>CharSunderlandAge_group20_to_29_years_oldAge_group20_to_29_years_old</vt:lpstr>
      <vt:lpstr>CharSunderlandAge_group30_to_39_years_oldAge_group30_to_39_years_old</vt:lpstr>
      <vt:lpstr>CharSunderlandAge_group40_to_49_years_oldAge_group40_to_49_years_old</vt:lpstr>
      <vt:lpstr>CharSunderlandAge_group50_years_old_and_overAge_group50_years_old_and_over</vt:lpstr>
      <vt:lpstr>CharSunderlandEthnicityAny_other_ethnic_groupEthnicityAny_other_ethnic_group</vt:lpstr>
      <vt:lpstr>CharSunderlandEthnicityAsian_or_Asian_BritishEthnicityAsian_or_Asian_British</vt:lpstr>
      <vt:lpstr>CharSunderlandEthnicityBlack_or_Black_BritishEthnicityBlack_or_Black_British</vt:lpstr>
      <vt:lpstr>CharSunderlandEthnicityMixedEthnicityMixed</vt:lpstr>
      <vt:lpstr>CharSunderlandEthnicityRefused_or_not_availableEthnicityRefused_or_not_available</vt:lpstr>
      <vt:lpstr>CharSunderlandEthnicityWhiteEthnicityWhite</vt:lpstr>
      <vt:lpstr>CharSunderlandFemaleGenderFemale</vt:lpstr>
      <vt:lpstr>CharSunderlandGenderFemaleGenderFemale</vt:lpstr>
      <vt:lpstr>CharSunderlandGenderMaleGenderMale</vt:lpstr>
      <vt:lpstr>CharSunderlandMaleGenderMale</vt:lpstr>
      <vt:lpstr>CharSunderlandRoleCase_holderRoleCase_holder</vt:lpstr>
      <vt:lpstr>CharSunderlandRoleFirst_line_managerRoleFirst_line_manager</vt:lpstr>
      <vt:lpstr>CharSunderlandRoleMiddle_managerRoleMiddle_manager</vt:lpstr>
      <vt:lpstr>CharSunderlandRoleQualified_without_casesRoleQualified_without_cases</vt:lpstr>
      <vt:lpstr>CharSunderlandRoleSenior_managerRoleSenior_manager</vt:lpstr>
      <vt:lpstr>CharSunderlandRoleSenior_practitionerRoleSenior_practitioner</vt:lpstr>
      <vt:lpstr>CharSunderlandTime_in_service10_years_or_more_but_less_than_20_yearsTime_in_service10_years_or_more_but_less_than_20_years</vt:lpstr>
      <vt:lpstr>CharSunderlandTime_in_service2_years_or_more_but_less_than_5_yearsTime_in_service2_years_or_more_but_less_than_5_years</vt:lpstr>
      <vt:lpstr>CharSunderlandTime_in_service20_years_or_more_but_less_than_30_yearsTime_in_service20_years_or_more_but_less_than_30_years</vt:lpstr>
      <vt:lpstr>CharSunderlandTime_in_service30_years_or_moreTime_in_service30_years_or_more</vt:lpstr>
      <vt:lpstr>CharSunderlandTime_in_service5_years_or_more_but_less_than_10_yearsTime_in_service5_years_or_more_but_less_than_10_years</vt:lpstr>
      <vt:lpstr>CharSunderlandTime_in_serviceLess_than_2_yearsTime_in_serviceLess_than_2_years</vt:lpstr>
      <vt:lpstr>CharSunderlandTotal</vt:lpstr>
      <vt:lpstr>CharSunderlandTotal_Total</vt:lpstr>
      <vt:lpstr>CharSurrey</vt:lpstr>
      <vt:lpstr>CharSurreyAge_group20_to_29_years_oldAge_group20_to_29_years_old</vt:lpstr>
      <vt:lpstr>CharSurreyAge_group30_to_39_years_oldAge_group30_to_39_years_old</vt:lpstr>
      <vt:lpstr>CharSurreyAge_group40_to_49_years_oldAge_group40_to_49_years_old</vt:lpstr>
      <vt:lpstr>CharSurreyAge_group50_years_old_and_overAge_group50_years_old_and_over</vt:lpstr>
      <vt:lpstr>CharSurreyEthnicityAny_other_ethnic_groupEthnicityAny_other_ethnic_group</vt:lpstr>
      <vt:lpstr>CharSurreyEthnicityAsian_or_Asian_BritishEthnicityAsian_or_Asian_British</vt:lpstr>
      <vt:lpstr>CharSurreyEthnicityBlack_or_Black_BritishEthnicityBlack_or_Black_British</vt:lpstr>
      <vt:lpstr>CharSurreyEthnicityMixedEthnicityMixed</vt:lpstr>
      <vt:lpstr>CharSurreyEthnicityRefused_or_not_availableEthnicityRefused_or_not_available</vt:lpstr>
      <vt:lpstr>CharSurreyEthnicityWhiteEthnicityWhite</vt:lpstr>
      <vt:lpstr>CharSurreyFemaleGenderFemale</vt:lpstr>
      <vt:lpstr>CharSurreyGenderFemaleGenderFemale</vt:lpstr>
      <vt:lpstr>CharSurreyGenderMaleGenderMale</vt:lpstr>
      <vt:lpstr>CharSurreyMaleGenderMale</vt:lpstr>
      <vt:lpstr>CharSurreyRoleCase_holderRoleCase_holder</vt:lpstr>
      <vt:lpstr>CharSurreyRoleFirst_line_managerRoleFirst_line_manager</vt:lpstr>
      <vt:lpstr>CharSurreyRoleMiddle_managerRoleMiddle_manager</vt:lpstr>
      <vt:lpstr>CharSurreyRoleQualified_without_casesRoleQualified_without_cases</vt:lpstr>
      <vt:lpstr>CharSurreyRoleSenior_managerRoleSenior_manager</vt:lpstr>
      <vt:lpstr>CharSurreyRoleSenior_practitionerRoleSenior_practitioner</vt:lpstr>
      <vt:lpstr>CharSurreyTime_in_service10_years_or_more_but_less_than_20_yearsTime_in_service10_years_or_more_but_less_than_20_years</vt:lpstr>
      <vt:lpstr>CharSurreyTime_in_service2_years_or_more_but_less_than_5_yearsTime_in_service2_years_or_more_but_less_than_5_years</vt:lpstr>
      <vt:lpstr>CharSurreyTime_in_service20_years_or_more_but_less_than_30_yearsTime_in_service20_years_or_more_but_less_than_30_years</vt:lpstr>
      <vt:lpstr>CharSurreyTime_in_service30_years_or_moreTime_in_service30_years_or_more</vt:lpstr>
      <vt:lpstr>CharSurreyTime_in_service5_years_or_more_but_less_than_10_yearsTime_in_service5_years_or_more_but_less_than_10_years</vt:lpstr>
      <vt:lpstr>CharSurreyTime_in_serviceLess_than_2_yearsTime_in_serviceLess_than_2_years</vt:lpstr>
      <vt:lpstr>CharSurreyTotal</vt:lpstr>
      <vt:lpstr>CharSurreyTotal_Total</vt:lpstr>
      <vt:lpstr>CharSutton</vt:lpstr>
      <vt:lpstr>CharSuttonAge_group20_to_29_years_oldAge_group20_to_29_years_old</vt:lpstr>
      <vt:lpstr>CharSuttonAge_group30_to_39_years_oldAge_group30_to_39_years_old</vt:lpstr>
      <vt:lpstr>CharSuttonAge_group40_to_49_years_oldAge_group40_to_49_years_old</vt:lpstr>
      <vt:lpstr>CharSuttonAge_group50_years_old_and_overAge_group50_years_old_and_over</vt:lpstr>
      <vt:lpstr>CharSuttonEthnicityAny_other_ethnic_groupEthnicityAny_other_ethnic_group</vt:lpstr>
      <vt:lpstr>CharSuttonEthnicityAsian_or_Asian_BritishEthnicityAsian_or_Asian_British</vt:lpstr>
      <vt:lpstr>CharSuttonEthnicityBlack_or_Black_BritishEthnicityBlack_or_Black_British</vt:lpstr>
      <vt:lpstr>CharSuttonEthnicityMixedEthnicityMixed</vt:lpstr>
      <vt:lpstr>CharSuttonEthnicityRefused_or_not_availableEthnicityRefused_or_not_available</vt:lpstr>
      <vt:lpstr>CharSuttonEthnicityWhiteEthnicityWhite</vt:lpstr>
      <vt:lpstr>CharSuttonFemaleGenderFemale</vt:lpstr>
      <vt:lpstr>CharSuttonGenderFemaleGenderFemale</vt:lpstr>
      <vt:lpstr>CharSuttonGenderMaleGenderMale</vt:lpstr>
      <vt:lpstr>CharSuttonMaleGenderMale</vt:lpstr>
      <vt:lpstr>CharSuttonRoleCase_holderRoleCase_holder</vt:lpstr>
      <vt:lpstr>CharSuttonRoleFirst_line_managerRoleFirst_line_manager</vt:lpstr>
      <vt:lpstr>CharSuttonRoleMiddle_managerRoleMiddle_manager</vt:lpstr>
      <vt:lpstr>CharSuttonRoleQualified_without_casesRoleQualified_without_cases</vt:lpstr>
      <vt:lpstr>CharSuttonRoleSenior_managerRoleSenior_manager</vt:lpstr>
      <vt:lpstr>CharSuttonRoleSenior_practitionerRoleSenior_practitioner</vt:lpstr>
      <vt:lpstr>CharSuttonTime_in_service10_years_or_more_but_less_than_20_yearsTime_in_service10_years_or_more_but_less_than_20_years</vt:lpstr>
      <vt:lpstr>CharSuttonTime_in_service2_years_or_more_but_less_than_5_yearsTime_in_service2_years_or_more_but_less_than_5_years</vt:lpstr>
      <vt:lpstr>CharSuttonTime_in_service20_years_or_more_but_less_than_30_yearsTime_in_service20_years_or_more_but_less_than_30_years</vt:lpstr>
      <vt:lpstr>CharSuttonTime_in_service30_years_or_moreTime_in_service30_years_or_more</vt:lpstr>
      <vt:lpstr>CharSuttonTime_in_service5_years_or_more_but_less_than_10_yearsTime_in_service5_years_or_more_but_less_than_10_years</vt:lpstr>
      <vt:lpstr>CharSuttonTime_in_serviceLess_than_2_yearsTime_in_serviceLess_than_2_years</vt:lpstr>
      <vt:lpstr>CharSuttonTotal</vt:lpstr>
      <vt:lpstr>CharSuttonTotal_Total</vt:lpstr>
      <vt:lpstr>CharSwindon</vt:lpstr>
      <vt:lpstr>CharSwindonAge_group20_to_29_years_oldAge_group20_to_29_years_old</vt:lpstr>
      <vt:lpstr>CharSwindonAge_group30_to_39_years_oldAge_group30_to_39_years_old</vt:lpstr>
      <vt:lpstr>CharSwindonAge_group40_to_49_years_oldAge_group40_to_49_years_old</vt:lpstr>
      <vt:lpstr>CharSwindonAge_group50_years_old_and_overAge_group50_years_old_and_over</vt:lpstr>
      <vt:lpstr>CharSwindonEthnicityAny_other_ethnic_groupEthnicityAny_other_ethnic_group</vt:lpstr>
      <vt:lpstr>CharSwindonEthnicityAsian_or_Asian_BritishEthnicityAsian_or_Asian_British</vt:lpstr>
      <vt:lpstr>CharSwindonEthnicityBlack_or_Black_BritishEthnicityBlack_or_Black_British</vt:lpstr>
      <vt:lpstr>CharSwindonEthnicityMixedEthnicityMixed</vt:lpstr>
      <vt:lpstr>CharSwindonEthnicityRefused_or_not_availableEthnicityRefused_or_not_available</vt:lpstr>
      <vt:lpstr>CharSwindonEthnicityWhiteEthnicityWhite</vt:lpstr>
      <vt:lpstr>CharSwindonFemaleGenderFemale</vt:lpstr>
      <vt:lpstr>CharSwindonGenderFemaleGenderFemale</vt:lpstr>
      <vt:lpstr>CharSwindonGenderMaleGenderMale</vt:lpstr>
      <vt:lpstr>CharSwindonMaleGenderMale</vt:lpstr>
      <vt:lpstr>CharSwindonRoleCase_holderRoleCase_holder</vt:lpstr>
      <vt:lpstr>CharSwindonRoleFirst_line_managerRoleFirst_line_manager</vt:lpstr>
      <vt:lpstr>CharSwindonRoleMiddle_managerRoleMiddle_manager</vt:lpstr>
      <vt:lpstr>CharSwindonRoleQualified_without_casesRoleQualified_without_cases</vt:lpstr>
      <vt:lpstr>CharSwindonRoleSenior_managerRoleSenior_manager</vt:lpstr>
      <vt:lpstr>CharSwindonRoleSenior_practitionerRoleSenior_practitioner</vt:lpstr>
      <vt:lpstr>CharSwindonTime_in_service10_years_or_more_but_less_than_20_yearsTime_in_service10_years_or_more_but_less_than_20_years</vt:lpstr>
      <vt:lpstr>CharSwindonTime_in_service2_years_or_more_but_less_than_5_yearsTime_in_service2_years_or_more_but_less_than_5_years</vt:lpstr>
      <vt:lpstr>CharSwindonTime_in_service20_years_or_more_but_less_than_30_yearsTime_in_service20_years_or_more_but_less_than_30_years</vt:lpstr>
      <vt:lpstr>CharSwindonTime_in_service30_years_or_moreTime_in_service30_years_or_more</vt:lpstr>
      <vt:lpstr>CharSwindonTime_in_service5_years_or_more_but_less_than_10_yearsTime_in_service5_years_or_more_but_less_than_10_years</vt:lpstr>
      <vt:lpstr>CharSwindonTime_in_serviceLess_than_2_yearsTime_in_serviceLess_than_2_years</vt:lpstr>
      <vt:lpstr>CharSwindonTotal</vt:lpstr>
      <vt:lpstr>CharSwindonTotal_Total</vt:lpstr>
      <vt:lpstr>CharTameside</vt:lpstr>
      <vt:lpstr>CharTamesideAge_group20_to_29_years_oldAge_group20_to_29_years_old</vt:lpstr>
      <vt:lpstr>CharTamesideAge_group30_to_39_years_oldAge_group30_to_39_years_old</vt:lpstr>
      <vt:lpstr>CharTamesideAge_group40_to_49_years_oldAge_group40_to_49_years_old</vt:lpstr>
      <vt:lpstr>CharTamesideAge_group50_years_old_and_overAge_group50_years_old_and_over</vt:lpstr>
      <vt:lpstr>CharTamesideEthnicityAny_other_ethnic_groupEthnicityAny_other_ethnic_group</vt:lpstr>
      <vt:lpstr>CharTamesideEthnicityAsian_or_Asian_BritishEthnicityAsian_or_Asian_British</vt:lpstr>
      <vt:lpstr>CharTamesideEthnicityBlack_or_Black_BritishEthnicityBlack_or_Black_British</vt:lpstr>
      <vt:lpstr>CharTamesideEthnicityMixedEthnicityMixed</vt:lpstr>
      <vt:lpstr>CharTamesideEthnicityRefused_or_not_availableEthnicityRefused_or_not_available</vt:lpstr>
      <vt:lpstr>CharTamesideEthnicityWhiteEthnicityWhite</vt:lpstr>
      <vt:lpstr>CharTamesideFemaleGenderFemale</vt:lpstr>
      <vt:lpstr>CharTamesideGenderFemaleGenderFemale</vt:lpstr>
      <vt:lpstr>CharTamesideGenderMaleGenderMale</vt:lpstr>
      <vt:lpstr>CharTamesideMaleGenderMale</vt:lpstr>
      <vt:lpstr>CharTamesideRoleCase_holderRoleCase_holder</vt:lpstr>
      <vt:lpstr>CharTamesideRoleFirst_line_managerRoleFirst_line_manager</vt:lpstr>
      <vt:lpstr>CharTamesideRoleMiddle_managerRoleMiddle_manager</vt:lpstr>
      <vt:lpstr>CharTamesideRoleQualified_without_casesRoleQualified_without_cases</vt:lpstr>
      <vt:lpstr>CharTamesideRoleSenior_managerRoleSenior_manager</vt:lpstr>
      <vt:lpstr>CharTamesideRoleSenior_practitionerRoleSenior_practitioner</vt:lpstr>
      <vt:lpstr>CharTamesideTime_in_service10_years_or_more_but_less_than_20_yearsTime_in_service10_years_or_more_but_less_than_20_years</vt:lpstr>
      <vt:lpstr>CharTamesideTime_in_service2_years_or_more_but_less_than_5_yearsTime_in_service2_years_or_more_but_less_than_5_years</vt:lpstr>
      <vt:lpstr>CharTamesideTime_in_service20_years_or_more_but_less_than_30_yearsTime_in_service20_years_or_more_but_less_than_30_years</vt:lpstr>
      <vt:lpstr>CharTamesideTime_in_service30_years_or_moreTime_in_service30_years_or_more</vt:lpstr>
      <vt:lpstr>CharTamesideTime_in_service5_years_or_more_but_less_than_10_yearsTime_in_service5_years_or_more_but_less_than_10_years</vt:lpstr>
      <vt:lpstr>CharTamesideTime_in_serviceLess_than_2_yearsTime_in_serviceLess_than_2_years</vt:lpstr>
      <vt:lpstr>CharTamesideTotal</vt:lpstr>
      <vt:lpstr>CharTamesideTotal_Total</vt:lpstr>
      <vt:lpstr>CharTelford_and_Wrekin</vt:lpstr>
      <vt:lpstr>CharTelford_and_WrekinAge_group20_to_29_years_oldAge_group20_to_29_years_old</vt:lpstr>
      <vt:lpstr>CharTelford_and_WrekinAge_group30_to_39_years_oldAge_group30_to_39_years_old</vt:lpstr>
      <vt:lpstr>CharTelford_and_WrekinAge_group40_to_49_years_oldAge_group40_to_49_years_old</vt:lpstr>
      <vt:lpstr>CharTelford_and_WrekinAge_group50_years_old_and_overAge_group50_years_old_and_over</vt:lpstr>
      <vt:lpstr>CharTelford_and_WrekinEthnicityAny_other_ethnic_groupEthnicityAny_other_ethnic_group</vt:lpstr>
      <vt:lpstr>CharTelford_and_WrekinEthnicityAsian_or_Asian_BritishEthnicityAsian_or_Asian_British</vt:lpstr>
      <vt:lpstr>CharTelford_and_WrekinEthnicityBlack_or_Black_BritishEthnicityBlack_or_Black_British</vt:lpstr>
      <vt:lpstr>CharTelford_and_WrekinEthnicityMixedEthnicityMixed</vt:lpstr>
      <vt:lpstr>CharTelford_and_WrekinEthnicityRefused_or_not_availableEthnicityRefused_or_not_available</vt:lpstr>
      <vt:lpstr>CharTelford_and_WrekinEthnicityWhiteEthnicityWhite</vt:lpstr>
      <vt:lpstr>CharTelford_and_WrekinFemaleGenderFemale</vt:lpstr>
      <vt:lpstr>CharTelford_and_WrekinGenderFemaleGenderFemale</vt:lpstr>
      <vt:lpstr>CharTelford_and_WrekinGenderMaleGenderMale</vt:lpstr>
      <vt:lpstr>CharTelford_and_WrekinMaleGenderMale</vt:lpstr>
      <vt:lpstr>CharTelford_and_WrekinRoleCase_holderRoleCase_holder</vt:lpstr>
      <vt:lpstr>CharTelford_and_WrekinRoleFirst_line_managerRoleFirst_line_manager</vt:lpstr>
      <vt:lpstr>CharTelford_and_WrekinRoleMiddle_managerRoleMiddle_manager</vt:lpstr>
      <vt:lpstr>CharTelford_and_WrekinRoleQualified_without_casesRoleQualified_without_cases</vt:lpstr>
      <vt:lpstr>CharTelford_and_WrekinRoleSenior_managerRoleSenior_manager</vt:lpstr>
      <vt:lpstr>CharTelford_and_WrekinRoleSenior_practitionerRoleSenior_practitioner</vt:lpstr>
      <vt:lpstr>CharTelford_and_WrekinTime_in_service10_years_or_more_but_less_than_20_yearsTime_in_service10_years_or_more_but_less_than_20_years</vt:lpstr>
      <vt:lpstr>CharTelford_and_WrekinTime_in_service2_years_or_more_but_less_than_5_yearsTime_in_service2_years_or_more_but_less_than_5_years</vt:lpstr>
      <vt:lpstr>CharTelford_and_WrekinTime_in_service20_years_or_more_but_less_than_30_yearsTime_in_service20_years_or_more_but_less_than_30_years</vt:lpstr>
      <vt:lpstr>CharTelford_and_WrekinTime_in_service30_years_or_moreTime_in_service30_years_or_more</vt:lpstr>
      <vt:lpstr>CharTelford_and_WrekinTime_in_service5_years_or_more_but_less_than_10_yearsTime_in_service5_years_or_more_but_less_than_10_years</vt:lpstr>
      <vt:lpstr>CharTelford_and_WrekinTime_in_serviceLess_than_2_yearsTime_in_serviceLess_than_2_years</vt:lpstr>
      <vt:lpstr>CharTelford_and_WrekinTotal</vt:lpstr>
      <vt:lpstr>CharTelford_and_WrekinTotal_Total</vt:lpstr>
      <vt:lpstr>CharThurrock</vt:lpstr>
      <vt:lpstr>CharThurrockAge_group20_to_29_years_oldAge_group20_to_29_years_old</vt:lpstr>
      <vt:lpstr>CharThurrockAge_group30_to_39_years_oldAge_group30_to_39_years_old</vt:lpstr>
      <vt:lpstr>CharThurrockAge_group40_to_49_years_oldAge_group40_to_49_years_old</vt:lpstr>
      <vt:lpstr>CharThurrockAge_group50_years_old_and_overAge_group50_years_old_and_over</vt:lpstr>
      <vt:lpstr>CharThurrockEthnicityAny_other_ethnic_groupEthnicityAny_other_ethnic_group</vt:lpstr>
      <vt:lpstr>CharThurrockEthnicityAsian_or_Asian_BritishEthnicityAsian_or_Asian_British</vt:lpstr>
      <vt:lpstr>CharThurrockEthnicityBlack_or_Black_BritishEthnicityBlack_or_Black_British</vt:lpstr>
      <vt:lpstr>CharThurrockEthnicityMixedEthnicityMixed</vt:lpstr>
      <vt:lpstr>CharThurrockEthnicityRefused_or_not_availableEthnicityRefused_or_not_available</vt:lpstr>
      <vt:lpstr>CharThurrockEthnicityWhiteEthnicityWhite</vt:lpstr>
      <vt:lpstr>CharThurrockFemaleGenderFemale</vt:lpstr>
      <vt:lpstr>CharThurrockGenderFemaleGenderFemale</vt:lpstr>
      <vt:lpstr>CharThurrockGenderMaleGenderMale</vt:lpstr>
      <vt:lpstr>CharThurrockMaleGenderMale</vt:lpstr>
      <vt:lpstr>CharThurrockRoleCase_holderRoleCase_holder</vt:lpstr>
      <vt:lpstr>CharThurrockRoleFirst_line_managerRoleFirst_line_manager</vt:lpstr>
      <vt:lpstr>CharThurrockRoleMiddle_managerRoleMiddle_manager</vt:lpstr>
      <vt:lpstr>CharThurrockRoleQualified_without_casesRoleQualified_without_cases</vt:lpstr>
      <vt:lpstr>CharThurrockRoleSenior_managerRoleSenior_manager</vt:lpstr>
      <vt:lpstr>CharThurrockRoleSenior_practitionerRoleSenior_practitioner</vt:lpstr>
      <vt:lpstr>CharThurrockTime_in_service10_years_or_more_but_less_than_20_yearsTime_in_service10_years_or_more_but_less_than_20_years</vt:lpstr>
      <vt:lpstr>CharThurrockTime_in_service2_years_or_more_but_less_than_5_yearsTime_in_service2_years_or_more_but_less_than_5_years</vt:lpstr>
      <vt:lpstr>CharThurrockTime_in_service20_years_or_more_but_less_than_30_yearsTime_in_service20_years_or_more_but_less_than_30_years</vt:lpstr>
      <vt:lpstr>CharThurrockTime_in_service30_years_or_moreTime_in_service30_years_or_more</vt:lpstr>
      <vt:lpstr>CharThurrockTime_in_service5_years_or_more_but_less_than_10_yearsTime_in_service5_years_or_more_but_less_than_10_years</vt:lpstr>
      <vt:lpstr>CharThurrockTime_in_serviceLess_than_2_yearsTime_in_serviceLess_than_2_years</vt:lpstr>
      <vt:lpstr>CharThurrockTotal</vt:lpstr>
      <vt:lpstr>CharThurrockTotal_Total</vt:lpstr>
      <vt:lpstr>CharTorbay</vt:lpstr>
      <vt:lpstr>CharTorbayAge_group20_to_29_years_oldAge_group20_to_29_years_old</vt:lpstr>
      <vt:lpstr>CharTorbayAge_group30_to_39_years_oldAge_group30_to_39_years_old</vt:lpstr>
      <vt:lpstr>CharTorbayAge_group40_to_49_years_oldAge_group40_to_49_years_old</vt:lpstr>
      <vt:lpstr>CharTorbayAge_group50_years_old_and_overAge_group50_years_old_and_over</vt:lpstr>
      <vt:lpstr>CharTorbayEthnicityAny_other_ethnic_groupEthnicityAny_other_ethnic_group</vt:lpstr>
      <vt:lpstr>CharTorbayEthnicityAsian_or_Asian_BritishEthnicityAsian_or_Asian_British</vt:lpstr>
      <vt:lpstr>CharTorbayEthnicityBlack_or_Black_BritishEthnicityBlack_or_Black_British</vt:lpstr>
      <vt:lpstr>CharTorbayEthnicityMixedEthnicityMixed</vt:lpstr>
      <vt:lpstr>CharTorbayEthnicityRefused_or_not_availableEthnicityRefused_or_not_available</vt:lpstr>
      <vt:lpstr>CharTorbayEthnicityWhiteEthnicityWhite</vt:lpstr>
      <vt:lpstr>CharTorbayFemaleGenderFemale</vt:lpstr>
      <vt:lpstr>CharTorbayGenderFemaleGenderFemale</vt:lpstr>
      <vt:lpstr>CharTorbayGenderMaleGenderMale</vt:lpstr>
      <vt:lpstr>CharTorbayMaleGenderMale</vt:lpstr>
      <vt:lpstr>CharTorbayRoleCase_holderRoleCase_holder</vt:lpstr>
      <vt:lpstr>CharTorbayRoleFirst_line_managerRoleFirst_line_manager</vt:lpstr>
      <vt:lpstr>CharTorbayRoleMiddle_managerRoleMiddle_manager</vt:lpstr>
      <vt:lpstr>CharTorbayRoleQualified_without_casesRoleQualified_without_cases</vt:lpstr>
      <vt:lpstr>CharTorbayRoleSenior_managerRoleSenior_manager</vt:lpstr>
      <vt:lpstr>CharTorbayRoleSenior_practitionerRoleSenior_practitioner</vt:lpstr>
      <vt:lpstr>CharTorbayTime_in_service10_years_or_more_but_less_than_20_yearsTime_in_service10_years_or_more_but_less_than_20_years</vt:lpstr>
      <vt:lpstr>CharTorbayTime_in_service2_years_or_more_but_less_than_5_yearsTime_in_service2_years_or_more_but_less_than_5_years</vt:lpstr>
      <vt:lpstr>CharTorbayTime_in_service20_years_or_more_but_less_than_30_yearsTime_in_service20_years_or_more_but_less_than_30_years</vt:lpstr>
      <vt:lpstr>CharTorbayTime_in_service30_years_or_moreTime_in_service30_years_or_more</vt:lpstr>
      <vt:lpstr>CharTorbayTime_in_service5_years_or_more_but_less_than_10_yearsTime_in_service5_years_or_more_but_less_than_10_years</vt:lpstr>
      <vt:lpstr>CharTorbayTime_in_serviceLess_than_2_yearsTime_in_serviceLess_than_2_years</vt:lpstr>
      <vt:lpstr>CharTorbayTotal</vt:lpstr>
      <vt:lpstr>CharTorbayTotal_Total</vt:lpstr>
      <vt:lpstr>CharTower_Hamlets</vt:lpstr>
      <vt:lpstr>CharTower_HamletsAge_group20_to_29_years_oldAge_group20_to_29_years_old</vt:lpstr>
      <vt:lpstr>CharTower_HamletsAge_group30_to_39_years_oldAge_group30_to_39_years_old</vt:lpstr>
      <vt:lpstr>CharTower_HamletsAge_group40_to_49_years_oldAge_group40_to_49_years_old</vt:lpstr>
      <vt:lpstr>CharTower_HamletsAge_group50_years_old_and_overAge_group50_years_old_and_over</vt:lpstr>
      <vt:lpstr>CharTower_HamletsEthnicityAny_other_ethnic_groupEthnicityAny_other_ethnic_group</vt:lpstr>
      <vt:lpstr>CharTower_HamletsEthnicityAsian_or_Asian_BritishEthnicityAsian_or_Asian_British</vt:lpstr>
      <vt:lpstr>CharTower_HamletsEthnicityBlack_or_Black_BritishEthnicityBlack_or_Black_British</vt:lpstr>
      <vt:lpstr>CharTower_HamletsEthnicityMixedEthnicityMixed</vt:lpstr>
      <vt:lpstr>CharTower_HamletsEthnicityRefused_or_not_availableEthnicityRefused_or_not_available</vt:lpstr>
      <vt:lpstr>CharTower_HamletsEthnicityWhiteEthnicityWhite</vt:lpstr>
      <vt:lpstr>CharTower_HamletsFemaleGenderFemale</vt:lpstr>
      <vt:lpstr>CharTower_HamletsGenderFemaleGenderFemale</vt:lpstr>
      <vt:lpstr>CharTower_HamletsGenderMaleGenderMale</vt:lpstr>
      <vt:lpstr>CharTower_HamletsMaleGenderMale</vt:lpstr>
      <vt:lpstr>CharTower_HamletsRoleCase_holderRoleCase_holder</vt:lpstr>
      <vt:lpstr>CharTower_HamletsRoleFirst_line_managerRoleFirst_line_manager</vt:lpstr>
      <vt:lpstr>CharTower_HamletsRoleMiddle_managerRoleMiddle_manager</vt:lpstr>
      <vt:lpstr>CharTower_HamletsRoleQualified_without_casesRoleQualified_without_cases</vt:lpstr>
      <vt:lpstr>CharTower_HamletsRoleSenior_managerRoleSenior_manager</vt:lpstr>
      <vt:lpstr>CharTower_HamletsRoleSenior_practitionerRoleSenior_practitioner</vt:lpstr>
      <vt:lpstr>CharTower_HamletsTime_in_service10_years_or_more_but_less_than_20_yearsTime_in_service10_years_or_more_but_less_than_20_years</vt:lpstr>
      <vt:lpstr>CharTower_HamletsTime_in_service2_years_or_more_but_less_than_5_yearsTime_in_service2_years_or_more_but_less_than_5_years</vt:lpstr>
      <vt:lpstr>CharTower_HamletsTime_in_service20_years_or_more_but_less_than_30_yearsTime_in_service20_years_or_more_but_less_than_30_years</vt:lpstr>
      <vt:lpstr>CharTower_HamletsTime_in_service30_years_or_moreTime_in_service30_years_or_more</vt:lpstr>
      <vt:lpstr>CharTower_HamletsTime_in_service5_years_or_more_but_less_than_10_yearsTime_in_service5_years_or_more_but_less_than_10_years</vt:lpstr>
      <vt:lpstr>CharTower_HamletsTime_in_serviceLess_than_2_yearsTime_in_serviceLess_than_2_years</vt:lpstr>
      <vt:lpstr>CharTower_HamletsTotal</vt:lpstr>
      <vt:lpstr>CharTower_HamletsTotal_Total</vt:lpstr>
      <vt:lpstr>CharTrafford</vt:lpstr>
      <vt:lpstr>CharTraffordAge_group20_to_29_years_oldAge_group20_to_29_years_old</vt:lpstr>
      <vt:lpstr>CharTraffordAge_group30_to_39_years_oldAge_group30_to_39_years_old</vt:lpstr>
      <vt:lpstr>CharTraffordAge_group40_to_49_years_oldAge_group40_to_49_years_old</vt:lpstr>
      <vt:lpstr>CharTraffordAge_group50_years_old_and_overAge_group50_years_old_and_over</vt:lpstr>
      <vt:lpstr>CharTraffordEthnicityAny_other_ethnic_groupEthnicityAny_other_ethnic_group</vt:lpstr>
      <vt:lpstr>CharTraffordEthnicityAsian_or_Asian_BritishEthnicityAsian_or_Asian_British</vt:lpstr>
      <vt:lpstr>CharTraffordEthnicityBlack_or_Black_BritishEthnicityBlack_or_Black_British</vt:lpstr>
      <vt:lpstr>CharTraffordEthnicityMixedEthnicityMixed</vt:lpstr>
      <vt:lpstr>CharTraffordEthnicityRefused_or_not_availableEthnicityRefused_or_not_available</vt:lpstr>
      <vt:lpstr>CharTraffordEthnicityWhiteEthnicityWhite</vt:lpstr>
      <vt:lpstr>CharTraffordFemaleGenderFemale</vt:lpstr>
      <vt:lpstr>CharTraffordGenderFemaleGenderFemale</vt:lpstr>
      <vt:lpstr>CharTraffordGenderMaleGenderMale</vt:lpstr>
      <vt:lpstr>CharTraffordMaleGenderMale</vt:lpstr>
      <vt:lpstr>CharTraffordRoleCase_holderRoleCase_holder</vt:lpstr>
      <vt:lpstr>CharTraffordRoleFirst_line_managerRoleFirst_line_manager</vt:lpstr>
      <vt:lpstr>CharTraffordRoleMiddle_managerRoleMiddle_manager</vt:lpstr>
      <vt:lpstr>CharTraffordRoleQualified_without_casesRoleQualified_without_cases</vt:lpstr>
      <vt:lpstr>CharTraffordRoleSenior_managerRoleSenior_manager</vt:lpstr>
      <vt:lpstr>CharTraffordRoleSenior_practitionerRoleSenior_practitioner</vt:lpstr>
      <vt:lpstr>CharTraffordTime_in_service10_years_or_more_but_less_than_20_yearsTime_in_service10_years_or_more_but_less_than_20_years</vt:lpstr>
      <vt:lpstr>CharTraffordTime_in_service2_years_or_more_but_less_than_5_yearsTime_in_service2_years_or_more_but_less_than_5_years</vt:lpstr>
      <vt:lpstr>CharTraffordTime_in_service20_years_or_more_but_less_than_30_yearsTime_in_service20_years_or_more_but_less_than_30_years</vt:lpstr>
      <vt:lpstr>CharTraffordTime_in_service30_years_or_moreTime_in_service30_years_or_more</vt:lpstr>
      <vt:lpstr>CharTraffordTime_in_service5_years_or_more_but_less_than_10_yearsTime_in_service5_years_or_more_but_less_than_10_years</vt:lpstr>
      <vt:lpstr>CharTraffordTime_in_serviceLess_than_2_yearsTime_in_serviceLess_than_2_years</vt:lpstr>
      <vt:lpstr>CharTraffordTotal</vt:lpstr>
      <vt:lpstr>CharTraffordTotal_Total</vt:lpstr>
      <vt:lpstr>CharWakefield</vt:lpstr>
      <vt:lpstr>CharWakefieldAge_group20_to_29_years_oldAge_group20_to_29_years_old</vt:lpstr>
      <vt:lpstr>CharWakefieldAge_group30_to_39_years_oldAge_group30_to_39_years_old</vt:lpstr>
      <vt:lpstr>CharWakefieldAge_group40_to_49_years_oldAge_group40_to_49_years_old</vt:lpstr>
      <vt:lpstr>CharWakefieldAge_group50_years_old_and_overAge_group50_years_old_and_over</vt:lpstr>
      <vt:lpstr>CharWakefieldEthnicityAny_other_ethnic_groupEthnicityAny_other_ethnic_group</vt:lpstr>
      <vt:lpstr>CharWakefieldEthnicityAsian_or_Asian_BritishEthnicityAsian_or_Asian_British</vt:lpstr>
      <vt:lpstr>CharWakefieldEthnicityBlack_or_Black_BritishEthnicityBlack_or_Black_British</vt:lpstr>
      <vt:lpstr>CharWakefieldEthnicityMixedEthnicityMixed</vt:lpstr>
      <vt:lpstr>CharWakefieldEthnicityRefused_or_not_availableEthnicityRefused_or_not_available</vt:lpstr>
      <vt:lpstr>CharWakefieldEthnicityWhiteEthnicityWhite</vt:lpstr>
      <vt:lpstr>CharWakefieldFemaleGenderFemale</vt:lpstr>
      <vt:lpstr>CharWakefieldGenderFemaleGenderFemale</vt:lpstr>
      <vt:lpstr>CharWakefieldGenderMaleGenderMale</vt:lpstr>
      <vt:lpstr>CharWakefieldMaleGenderMale</vt:lpstr>
      <vt:lpstr>CharWakefieldRoleCase_holderRoleCase_holder</vt:lpstr>
      <vt:lpstr>CharWakefieldRoleFirst_line_managerRoleFirst_line_manager</vt:lpstr>
      <vt:lpstr>CharWakefieldRoleMiddle_managerRoleMiddle_manager</vt:lpstr>
      <vt:lpstr>CharWakefieldRoleQualified_without_casesRoleQualified_without_cases</vt:lpstr>
      <vt:lpstr>CharWakefieldRoleSenior_managerRoleSenior_manager</vt:lpstr>
      <vt:lpstr>CharWakefieldRoleSenior_practitionerRoleSenior_practitioner</vt:lpstr>
      <vt:lpstr>CharWakefieldTime_in_service10_years_or_more_but_less_than_20_yearsTime_in_service10_years_or_more_but_less_than_20_years</vt:lpstr>
      <vt:lpstr>CharWakefieldTime_in_service2_years_or_more_but_less_than_5_yearsTime_in_service2_years_or_more_but_less_than_5_years</vt:lpstr>
      <vt:lpstr>CharWakefieldTime_in_service20_years_or_more_but_less_than_30_yearsTime_in_service20_years_or_more_but_less_than_30_years</vt:lpstr>
      <vt:lpstr>CharWakefieldTime_in_service30_years_or_moreTime_in_service30_years_or_more</vt:lpstr>
      <vt:lpstr>CharWakefieldTime_in_service5_years_or_more_but_less_than_10_yearsTime_in_service5_years_or_more_but_less_than_10_years</vt:lpstr>
      <vt:lpstr>CharWakefieldTime_in_serviceLess_than_2_yearsTime_in_serviceLess_than_2_years</vt:lpstr>
      <vt:lpstr>CharWakefieldTotal</vt:lpstr>
      <vt:lpstr>CharWakefieldTotal_Total</vt:lpstr>
      <vt:lpstr>CharWalsall</vt:lpstr>
      <vt:lpstr>CharWalsallAge_group20_to_29_years_oldAge_group20_to_29_years_old</vt:lpstr>
      <vt:lpstr>CharWalsallAge_group30_to_39_years_oldAge_group30_to_39_years_old</vt:lpstr>
      <vt:lpstr>CharWalsallAge_group40_to_49_years_oldAge_group40_to_49_years_old</vt:lpstr>
      <vt:lpstr>CharWalsallAge_group50_years_old_and_overAge_group50_years_old_and_over</vt:lpstr>
      <vt:lpstr>CharWalsallEthnicityAny_other_ethnic_groupEthnicityAny_other_ethnic_group</vt:lpstr>
      <vt:lpstr>CharWalsallEthnicityAsian_or_Asian_BritishEthnicityAsian_or_Asian_British</vt:lpstr>
      <vt:lpstr>CharWalsallEthnicityBlack_or_Black_BritishEthnicityBlack_or_Black_British</vt:lpstr>
      <vt:lpstr>CharWalsallEthnicityMixedEthnicityMixed</vt:lpstr>
      <vt:lpstr>CharWalsallEthnicityRefused_or_not_availableEthnicityRefused_or_not_available</vt:lpstr>
      <vt:lpstr>CharWalsallEthnicityWhiteEthnicityWhite</vt:lpstr>
      <vt:lpstr>CharWalsallFemaleGenderFemale</vt:lpstr>
      <vt:lpstr>CharWalsallGenderFemaleGenderFemale</vt:lpstr>
      <vt:lpstr>CharWalsallGenderMaleGenderMale</vt:lpstr>
      <vt:lpstr>CharWalsallMaleGenderMale</vt:lpstr>
      <vt:lpstr>CharWalsallRoleCase_holderRoleCase_holder</vt:lpstr>
      <vt:lpstr>CharWalsallRoleFirst_line_managerRoleFirst_line_manager</vt:lpstr>
      <vt:lpstr>CharWalsallRoleMiddle_managerRoleMiddle_manager</vt:lpstr>
      <vt:lpstr>CharWalsallRoleQualified_without_casesRoleQualified_without_cases</vt:lpstr>
      <vt:lpstr>CharWalsallRoleSenior_managerRoleSenior_manager</vt:lpstr>
      <vt:lpstr>CharWalsallRoleSenior_practitionerRoleSenior_practitioner</vt:lpstr>
      <vt:lpstr>CharWalsallTime_in_service10_years_or_more_but_less_than_20_yearsTime_in_service10_years_or_more_but_less_than_20_years</vt:lpstr>
      <vt:lpstr>CharWalsallTime_in_service2_years_or_more_but_less_than_5_yearsTime_in_service2_years_or_more_but_less_than_5_years</vt:lpstr>
      <vt:lpstr>CharWalsallTime_in_service20_years_or_more_but_less_than_30_yearsTime_in_service20_years_or_more_but_less_than_30_years</vt:lpstr>
      <vt:lpstr>CharWalsallTime_in_service30_years_or_moreTime_in_service30_years_or_more</vt:lpstr>
      <vt:lpstr>CharWalsallTime_in_service5_years_or_more_but_less_than_10_yearsTime_in_service5_years_or_more_but_less_than_10_years</vt:lpstr>
      <vt:lpstr>CharWalsallTime_in_serviceLess_than_2_yearsTime_in_serviceLess_than_2_years</vt:lpstr>
      <vt:lpstr>CharWalsallTotal</vt:lpstr>
      <vt:lpstr>CharWalsallTotal_Total</vt:lpstr>
      <vt:lpstr>CharWaltham_Forest</vt:lpstr>
      <vt:lpstr>CharWaltham_ForestAge_group20_to_29_years_oldAge_group20_to_29_years_old</vt:lpstr>
      <vt:lpstr>CharWaltham_ForestAge_group30_to_39_years_oldAge_group30_to_39_years_old</vt:lpstr>
      <vt:lpstr>CharWaltham_ForestAge_group40_to_49_years_oldAge_group40_to_49_years_old</vt:lpstr>
      <vt:lpstr>CharWaltham_ForestAge_group50_years_old_and_overAge_group50_years_old_and_over</vt:lpstr>
      <vt:lpstr>CharWaltham_ForestEthnicityAny_other_ethnic_groupEthnicityAny_other_ethnic_group</vt:lpstr>
      <vt:lpstr>CharWaltham_ForestEthnicityAsian_or_Asian_BritishEthnicityAsian_or_Asian_British</vt:lpstr>
      <vt:lpstr>CharWaltham_ForestEthnicityBlack_or_Black_BritishEthnicityBlack_or_Black_British</vt:lpstr>
      <vt:lpstr>CharWaltham_ForestEthnicityMixedEthnicityMixed</vt:lpstr>
      <vt:lpstr>CharWaltham_ForestEthnicityRefused_or_not_availableEthnicityRefused_or_not_available</vt:lpstr>
      <vt:lpstr>CharWaltham_ForestEthnicityWhiteEthnicityWhite</vt:lpstr>
      <vt:lpstr>CharWaltham_ForestFemaleGenderFemale</vt:lpstr>
      <vt:lpstr>CharWaltham_ForestGenderFemaleGenderFemale</vt:lpstr>
      <vt:lpstr>CharWaltham_ForestGenderMaleGenderMale</vt:lpstr>
      <vt:lpstr>CharWaltham_ForestMaleGenderMale</vt:lpstr>
      <vt:lpstr>CharWaltham_ForestRoleCase_holderRoleCase_holder</vt:lpstr>
      <vt:lpstr>CharWaltham_ForestRoleFirst_line_managerRoleFirst_line_manager</vt:lpstr>
      <vt:lpstr>CharWaltham_ForestRoleMiddle_managerRoleMiddle_manager</vt:lpstr>
      <vt:lpstr>CharWaltham_ForestRoleQualified_without_casesRoleQualified_without_cases</vt:lpstr>
      <vt:lpstr>CharWaltham_ForestRoleSenior_managerRoleSenior_manager</vt:lpstr>
      <vt:lpstr>CharWaltham_ForestRoleSenior_practitionerRoleSenior_practitioner</vt:lpstr>
      <vt:lpstr>CharWaltham_ForestTime_in_service10_years_or_more_but_less_than_20_yearsTime_in_service10_years_or_more_but_less_than_20_years</vt:lpstr>
      <vt:lpstr>CharWaltham_ForestTime_in_service2_years_or_more_but_less_than_5_yearsTime_in_service2_years_or_more_but_less_than_5_years</vt:lpstr>
      <vt:lpstr>CharWaltham_ForestTime_in_service20_years_or_more_but_less_than_30_yearsTime_in_service20_years_or_more_but_less_than_30_years</vt:lpstr>
      <vt:lpstr>CharWaltham_ForestTime_in_service30_years_or_moreTime_in_service30_years_or_more</vt:lpstr>
      <vt:lpstr>CharWaltham_ForestTime_in_service5_years_or_more_but_less_than_10_yearsTime_in_service5_years_or_more_but_less_than_10_years</vt:lpstr>
      <vt:lpstr>CharWaltham_ForestTime_in_serviceLess_than_2_yearsTime_in_serviceLess_than_2_years</vt:lpstr>
      <vt:lpstr>CharWaltham_ForestTotal</vt:lpstr>
      <vt:lpstr>CharWaltham_ForestTotal_Total</vt:lpstr>
      <vt:lpstr>CharWandsworth</vt:lpstr>
      <vt:lpstr>CharWandsworthAge_group20_to_29_years_oldAge_group20_to_29_years_old</vt:lpstr>
      <vt:lpstr>CharWandsworthAge_group30_to_39_years_oldAge_group30_to_39_years_old</vt:lpstr>
      <vt:lpstr>CharWandsworthAge_group40_to_49_years_oldAge_group40_to_49_years_old</vt:lpstr>
      <vt:lpstr>CharWandsworthAge_group50_years_old_and_overAge_group50_years_old_and_over</vt:lpstr>
      <vt:lpstr>CharWandsworthEthnicityAny_other_ethnic_groupEthnicityAny_other_ethnic_group</vt:lpstr>
      <vt:lpstr>CharWandsworthEthnicityAsian_or_Asian_BritishEthnicityAsian_or_Asian_British</vt:lpstr>
      <vt:lpstr>CharWandsworthEthnicityBlack_or_Black_BritishEthnicityBlack_or_Black_British</vt:lpstr>
      <vt:lpstr>CharWandsworthEthnicityMixedEthnicityMixed</vt:lpstr>
      <vt:lpstr>CharWandsworthEthnicityRefused_or_not_availableEthnicityRefused_or_not_available</vt:lpstr>
      <vt:lpstr>CharWandsworthEthnicityWhiteEthnicityWhite</vt:lpstr>
      <vt:lpstr>CharWandsworthFemaleGenderFemale</vt:lpstr>
      <vt:lpstr>CharWandsworthGenderFemaleGenderFemale</vt:lpstr>
      <vt:lpstr>CharWandsworthGenderMaleGenderMale</vt:lpstr>
      <vt:lpstr>CharWandsworthMaleGenderMale</vt:lpstr>
      <vt:lpstr>CharWandsworthRoleCase_holderRoleCase_holder</vt:lpstr>
      <vt:lpstr>CharWandsworthRoleFirst_line_managerRoleFirst_line_manager</vt:lpstr>
      <vt:lpstr>CharWandsworthRoleMiddle_managerRoleMiddle_manager</vt:lpstr>
      <vt:lpstr>CharWandsworthRoleQualified_without_casesRoleQualified_without_cases</vt:lpstr>
      <vt:lpstr>CharWandsworthRoleSenior_managerRoleSenior_manager</vt:lpstr>
      <vt:lpstr>CharWandsworthRoleSenior_practitionerRoleSenior_practitioner</vt:lpstr>
      <vt:lpstr>CharWandsworthTime_in_service10_years_or_more_but_less_than_20_yearsTime_in_service10_years_or_more_but_less_than_20_years</vt:lpstr>
      <vt:lpstr>CharWandsworthTime_in_service2_years_or_more_but_less_than_5_yearsTime_in_service2_years_or_more_but_less_than_5_years</vt:lpstr>
      <vt:lpstr>CharWandsworthTime_in_service20_years_or_more_but_less_than_30_yearsTime_in_service20_years_or_more_but_less_than_30_years</vt:lpstr>
      <vt:lpstr>CharWandsworthTime_in_service30_years_or_moreTime_in_service30_years_or_more</vt:lpstr>
      <vt:lpstr>CharWandsworthTime_in_service5_years_or_more_but_less_than_10_yearsTime_in_service5_years_or_more_but_less_than_10_years</vt:lpstr>
      <vt:lpstr>CharWandsworthTime_in_serviceLess_than_2_yearsTime_in_serviceLess_than_2_years</vt:lpstr>
      <vt:lpstr>CharWandsworthTotal</vt:lpstr>
      <vt:lpstr>CharWandsworthTotal_Total</vt:lpstr>
      <vt:lpstr>CharWarrington</vt:lpstr>
      <vt:lpstr>CharWarringtonAge_group20_to_29_years_oldAge_group20_to_29_years_old</vt:lpstr>
      <vt:lpstr>CharWarringtonAge_group30_to_39_years_oldAge_group30_to_39_years_old</vt:lpstr>
      <vt:lpstr>CharWarringtonAge_group40_to_49_years_oldAge_group40_to_49_years_old</vt:lpstr>
      <vt:lpstr>CharWarringtonAge_group50_years_old_and_overAge_group50_years_old_and_over</vt:lpstr>
      <vt:lpstr>CharWarringtonEthnicityAny_other_ethnic_groupEthnicityAny_other_ethnic_group</vt:lpstr>
      <vt:lpstr>CharWarringtonEthnicityAsian_or_Asian_BritishEthnicityAsian_or_Asian_British</vt:lpstr>
      <vt:lpstr>CharWarringtonEthnicityBlack_or_Black_BritishEthnicityBlack_or_Black_British</vt:lpstr>
      <vt:lpstr>CharWarringtonEthnicityMixedEthnicityMixed</vt:lpstr>
      <vt:lpstr>CharWarringtonEthnicityRefused_or_not_availableEthnicityRefused_or_not_available</vt:lpstr>
      <vt:lpstr>CharWarringtonEthnicityWhiteEthnicityWhite</vt:lpstr>
      <vt:lpstr>CharWarringtonFemaleGenderFemale</vt:lpstr>
      <vt:lpstr>CharWarringtonGenderFemaleGenderFemale</vt:lpstr>
      <vt:lpstr>CharWarringtonGenderMaleGenderMale</vt:lpstr>
      <vt:lpstr>CharWarringtonMaleGenderMale</vt:lpstr>
      <vt:lpstr>CharWarringtonRoleCase_holderRoleCase_holder</vt:lpstr>
      <vt:lpstr>CharWarringtonRoleFirst_line_managerRoleFirst_line_manager</vt:lpstr>
      <vt:lpstr>CharWarringtonRoleMiddle_managerRoleMiddle_manager</vt:lpstr>
      <vt:lpstr>CharWarringtonRoleQualified_without_casesRoleQualified_without_cases</vt:lpstr>
      <vt:lpstr>CharWarringtonRoleSenior_managerRoleSenior_manager</vt:lpstr>
      <vt:lpstr>CharWarringtonRoleSenior_practitionerRoleSenior_practitioner</vt:lpstr>
      <vt:lpstr>CharWarringtonTime_in_service10_years_or_more_but_less_than_20_yearsTime_in_service10_years_or_more_but_less_than_20_years</vt:lpstr>
      <vt:lpstr>CharWarringtonTime_in_service2_years_or_more_but_less_than_5_yearsTime_in_service2_years_or_more_but_less_than_5_years</vt:lpstr>
      <vt:lpstr>CharWarringtonTime_in_service20_years_or_more_but_less_than_30_yearsTime_in_service20_years_or_more_but_less_than_30_years</vt:lpstr>
      <vt:lpstr>CharWarringtonTime_in_service30_years_or_moreTime_in_service30_years_or_more</vt:lpstr>
      <vt:lpstr>CharWarringtonTime_in_service5_years_or_more_but_less_than_10_yearsTime_in_service5_years_or_more_but_less_than_10_years</vt:lpstr>
      <vt:lpstr>CharWarringtonTime_in_serviceLess_than_2_yearsTime_in_serviceLess_than_2_years</vt:lpstr>
      <vt:lpstr>CharWarringtonTotal</vt:lpstr>
      <vt:lpstr>CharWarringtonTotal_Total</vt:lpstr>
      <vt:lpstr>CharWarwickshire</vt:lpstr>
      <vt:lpstr>CharWarwickshireAge_group20_to_29_years_oldAge_group20_to_29_years_old</vt:lpstr>
      <vt:lpstr>CharWarwickshireAge_group30_to_39_years_oldAge_group30_to_39_years_old</vt:lpstr>
      <vt:lpstr>CharWarwickshireAge_group40_to_49_years_oldAge_group40_to_49_years_old</vt:lpstr>
      <vt:lpstr>CharWarwickshireAge_group50_years_old_and_overAge_group50_years_old_and_over</vt:lpstr>
      <vt:lpstr>CharWarwickshireEthnicityAny_other_ethnic_groupEthnicityAny_other_ethnic_group</vt:lpstr>
      <vt:lpstr>CharWarwickshireEthnicityAsian_or_Asian_BritishEthnicityAsian_or_Asian_British</vt:lpstr>
      <vt:lpstr>CharWarwickshireEthnicityBlack_or_Black_BritishEthnicityBlack_or_Black_British</vt:lpstr>
      <vt:lpstr>CharWarwickshireEthnicityMixedEthnicityMixed</vt:lpstr>
      <vt:lpstr>CharWarwickshireEthnicityRefused_or_not_availableEthnicityRefused_or_not_available</vt:lpstr>
      <vt:lpstr>CharWarwickshireEthnicityWhiteEthnicityWhite</vt:lpstr>
      <vt:lpstr>CharWarwickshireFemaleGenderFemale</vt:lpstr>
      <vt:lpstr>CharWarwickshireGenderFemaleGenderFemale</vt:lpstr>
      <vt:lpstr>CharWarwickshireGenderMaleGenderMale</vt:lpstr>
      <vt:lpstr>CharWarwickshireMaleGenderMale</vt:lpstr>
      <vt:lpstr>CharWarwickshireRoleCase_holderRoleCase_holder</vt:lpstr>
      <vt:lpstr>CharWarwickshireRoleFirst_line_managerRoleFirst_line_manager</vt:lpstr>
      <vt:lpstr>CharWarwickshireRoleMiddle_managerRoleMiddle_manager</vt:lpstr>
      <vt:lpstr>CharWarwickshireRoleQualified_without_casesRoleQualified_without_cases</vt:lpstr>
      <vt:lpstr>CharWarwickshireRoleSenior_managerRoleSenior_manager</vt:lpstr>
      <vt:lpstr>CharWarwickshireRoleSenior_practitionerRoleSenior_practitioner</vt:lpstr>
      <vt:lpstr>CharWarwickshireTime_in_service10_years_or_more_but_less_than_20_yearsTime_in_service10_years_or_more_but_less_than_20_years</vt:lpstr>
      <vt:lpstr>CharWarwickshireTime_in_service2_years_or_more_but_less_than_5_yearsTime_in_service2_years_or_more_but_less_than_5_years</vt:lpstr>
      <vt:lpstr>CharWarwickshireTime_in_service20_years_or_more_but_less_than_30_yearsTime_in_service20_years_or_more_but_less_than_30_years</vt:lpstr>
      <vt:lpstr>CharWarwickshireTime_in_service30_years_or_moreTime_in_service30_years_or_more</vt:lpstr>
      <vt:lpstr>CharWarwickshireTime_in_service5_years_or_more_but_less_than_10_yearsTime_in_service5_years_or_more_but_less_than_10_years</vt:lpstr>
      <vt:lpstr>CharWarwickshireTime_in_serviceLess_than_2_yearsTime_in_serviceLess_than_2_years</vt:lpstr>
      <vt:lpstr>CharWarwickshireTotal</vt:lpstr>
      <vt:lpstr>CharWarwickshireTotal_Total</vt:lpstr>
      <vt:lpstr>CharWest_Berkshire</vt:lpstr>
      <vt:lpstr>CharWest_BerkshireAge_group20_to_29_years_oldAge_group20_to_29_years_old</vt:lpstr>
      <vt:lpstr>CharWest_BerkshireAge_group30_to_39_years_oldAge_group30_to_39_years_old</vt:lpstr>
      <vt:lpstr>CharWest_BerkshireAge_group40_to_49_years_oldAge_group40_to_49_years_old</vt:lpstr>
      <vt:lpstr>CharWest_BerkshireAge_group50_years_old_and_overAge_group50_years_old_and_over</vt:lpstr>
      <vt:lpstr>CharWest_BerkshireEthnicityAny_other_ethnic_groupEthnicityAny_other_ethnic_group</vt:lpstr>
      <vt:lpstr>CharWest_BerkshireEthnicityAsian_or_Asian_BritishEthnicityAsian_or_Asian_British</vt:lpstr>
      <vt:lpstr>CharWest_BerkshireEthnicityBlack_or_Black_BritishEthnicityBlack_or_Black_British</vt:lpstr>
      <vt:lpstr>CharWest_BerkshireEthnicityMixedEthnicityMixed</vt:lpstr>
      <vt:lpstr>CharWest_BerkshireEthnicityRefused_or_not_availableEthnicityRefused_or_not_available</vt:lpstr>
      <vt:lpstr>CharWest_BerkshireEthnicityWhiteEthnicityWhite</vt:lpstr>
      <vt:lpstr>CharWest_BerkshireFemaleGenderFemale</vt:lpstr>
      <vt:lpstr>CharWest_BerkshireGenderFemaleGenderFemale</vt:lpstr>
      <vt:lpstr>CharWest_BerkshireGenderMaleGenderMale</vt:lpstr>
      <vt:lpstr>CharWest_BerkshireMaleGenderMale</vt:lpstr>
      <vt:lpstr>CharWest_BerkshireRoleCase_holderRoleCase_holder</vt:lpstr>
      <vt:lpstr>CharWest_BerkshireRoleFirst_line_managerRoleFirst_line_manager</vt:lpstr>
      <vt:lpstr>CharWest_BerkshireRoleMiddle_managerRoleMiddle_manager</vt:lpstr>
      <vt:lpstr>CharWest_BerkshireRoleQualified_without_casesRoleQualified_without_cases</vt:lpstr>
      <vt:lpstr>CharWest_BerkshireRoleSenior_managerRoleSenior_manager</vt:lpstr>
      <vt:lpstr>CharWest_BerkshireRoleSenior_practitionerRoleSenior_practitioner</vt:lpstr>
      <vt:lpstr>CharWest_BerkshireTime_in_service10_years_or_more_but_less_than_20_yearsTime_in_service10_years_or_more_but_less_than_20_years</vt:lpstr>
      <vt:lpstr>CharWest_BerkshireTime_in_service2_years_or_more_but_less_than_5_yearsTime_in_service2_years_or_more_but_less_than_5_years</vt:lpstr>
      <vt:lpstr>CharWest_BerkshireTime_in_service20_years_or_more_but_less_than_30_yearsTime_in_service20_years_or_more_but_less_than_30_years</vt:lpstr>
      <vt:lpstr>CharWest_BerkshireTime_in_service30_years_or_moreTime_in_service30_years_or_more</vt:lpstr>
      <vt:lpstr>CharWest_BerkshireTime_in_service5_years_or_more_but_less_than_10_yearsTime_in_service5_years_or_more_but_less_than_10_years</vt:lpstr>
      <vt:lpstr>CharWest_BerkshireTime_in_serviceLess_than_2_yearsTime_in_serviceLess_than_2_years</vt:lpstr>
      <vt:lpstr>CharWest_BerkshireTotal</vt:lpstr>
      <vt:lpstr>CharWest_BerkshireTotal_Total</vt:lpstr>
      <vt:lpstr>CharWest_Midlands</vt:lpstr>
      <vt:lpstr>CharWest_MidlandsAge_group20_to_29_years_oldAge_group20_to_29_years_old</vt:lpstr>
      <vt:lpstr>CharWest_MidlandsAge_group30_to_39_years_oldAge_group30_to_39_years_old</vt:lpstr>
      <vt:lpstr>CharWest_MidlandsAge_group40_to_49_years_oldAge_group40_to_49_years_old</vt:lpstr>
      <vt:lpstr>CharWest_MidlandsAge_group50_years_old_and_overAge_group50_years_old_and_over</vt:lpstr>
      <vt:lpstr>CharWest_MidlandsEthnicityAny_other_ethnic_groupEthnicityAny_other_ethnic_group</vt:lpstr>
      <vt:lpstr>CharWest_MidlandsEthnicityAsian_or_Asian_BritishEthnicityAsian_or_Asian_British</vt:lpstr>
      <vt:lpstr>CharWest_MidlandsEthnicityBlack_or_Black_BritishEthnicityBlack_or_Black_British</vt:lpstr>
      <vt:lpstr>CharWest_MidlandsEthnicityMixedEthnicityMixed</vt:lpstr>
      <vt:lpstr>CharWest_MidlandsEthnicityRefused_or_not_availableEthnicityRefused_or_not_available</vt:lpstr>
      <vt:lpstr>CharWest_MidlandsEthnicityWhiteEthnicityWhite</vt:lpstr>
      <vt:lpstr>CharWest_MidlandsFemaleGenderFemale</vt:lpstr>
      <vt:lpstr>CharWest_MidlandsGenderFemaleGenderFemale</vt:lpstr>
      <vt:lpstr>CharWest_MidlandsGenderMaleGenderMale</vt:lpstr>
      <vt:lpstr>CharWest_MidlandsMaleGenderMale</vt:lpstr>
      <vt:lpstr>CharWest_MidlandsRoleCase_holderRoleCase_holder</vt:lpstr>
      <vt:lpstr>CharWest_MidlandsRoleFirst_line_managerRoleFirst_line_manager</vt:lpstr>
      <vt:lpstr>CharWest_MidlandsRoleMiddle_managerRoleMiddle_manager</vt:lpstr>
      <vt:lpstr>CharWest_MidlandsRoleQualified_without_casesRoleQualified_without_cases</vt:lpstr>
      <vt:lpstr>CharWest_MidlandsRoleSenior_managerRoleSenior_manager</vt:lpstr>
      <vt:lpstr>CharWest_MidlandsRoleSenior_practitionerRoleSenior_practitioner</vt:lpstr>
      <vt:lpstr>CharWest_MidlandsTime_in_service10_years_or_more_but_less_than_20_yearsTime_in_service10_years_or_more_but_less_than_20_years</vt:lpstr>
      <vt:lpstr>CharWest_MidlandsTime_in_service2_years_or_more_but_less_than_5_yearsTime_in_service2_years_or_more_but_less_than_5_years</vt:lpstr>
      <vt:lpstr>CharWest_MidlandsTime_in_service20_years_or_more_but_less_than_30_yearsTime_in_service20_years_or_more_but_less_than_30_years</vt:lpstr>
      <vt:lpstr>CharWest_MidlandsTime_in_service30_years_or_moreTime_in_service30_years_or_more</vt:lpstr>
      <vt:lpstr>CharWest_MidlandsTime_in_service5_years_or_more_but_less_than_10_yearsTime_in_service5_years_or_more_but_less_than_10_years</vt:lpstr>
      <vt:lpstr>CharWest_MidlandsTime_in_serviceLess_than_2_yearsTime_in_serviceLess_than_2_years</vt:lpstr>
      <vt:lpstr>CharWest_MidlandsTotal</vt:lpstr>
      <vt:lpstr>CharWest_MidlandsTotal_Total</vt:lpstr>
      <vt:lpstr>CharWest_Sussex</vt:lpstr>
      <vt:lpstr>CharWest_SussexAge_group20_to_29_years_oldAge_group20_to_29_years_old</vt:lpstr>
      <vt:lpstr>CharWest_SussexAge_group30_to_39_years_oldAge_group30_to_39_years_old</vt:lpstr>
      <vt:lpstr>CharWest_SussexAge_group40_to_49_years_oldAge_group40_to_49_years_old</vt:lpstr>
      <vt:lpstr>CharWest_SussexAge_group50_years_old_and_overAge_group50_years_old_and_over</vt:lpstr>
      <vt:lpstr>CharWest_SussexEthnicityAny_other_ethnic_groupEthnicityAny_other_ethnic_group</vt:lpstr>
      <vt:lpstr>CharWest_SussexEthnicityAsian_or_Asian_BritishEthnicityAsian_or_Asian_British</vt:lpstr>
      <vt:lpstr>CharWest_SussexEthnicityBlack_or_Black_BritishEthnicityBlack_or_Black_British</vt:lpstr>
      <vt:lpstr>CharWest_SussexEthnicityMixedEthnicityMixed</vt:lpstr>
      <vt:lpstr>CharWest_SussexEthnicityRefused_or_not_availableEthnicityRefused_or_not_available</vt:lpstr>
      <vt:lpstr>CharWest_SussexEthnicityWhiteEthnicityWhite</vt:lpstr>
      <vt:lpstr>CharWest_SussexFemaleGenderFemale</vt:lpstr>
      <vt:lpstr>CharWest_SussexGenderFemaleGenderFemale</vt:lpstr>
      <vt:lpstr>CharWest_SussexGenderMaleGenderMale</vt:lpstr>
      <vt:lpstr>CharWest_SussexMaleGenderMale</vt:lpstr>
      <vt:lpstr>CharWest_SussexRoleCase_holderRoleCase_holder</vt:lpstr>
      <vt:lpstr>CharWest_SussexRoleFirst_line_managerRoleFirst_line_manager</vt:lpstr>
      <vt:lpstr>CharWest_SussexRoleMiddle_managerRoleMiddle_manager</vt:lpstr>
      <vt:lpstr>CharWest_SussexRoleQualified_without_casesRoleQualified_without_cases</vt:lpstr>
      <vt:lpstr>CharWest_SussexRoleSenior_managerRoleSenior_manager</vt:lpstr>
      <vt:lpstr>CharWest_SussexRoleSenior_practitionerRoleSenior_practitioner</vt:lpstr>
      <vt:lpstr>CharWest_SussexTime_in_service10_years_or_more_but_less_than_20_yearsTime_in_service10_years_or_more_but_less_than_20_years</vt:lpstr>
      <vt:lpstr>CharWest_SussexTime_in_service2_years_or_more_but_less_than_5_yearsTime_in_service2_years_or_more_but_less_than_5_years</vt:lpstr>
      <vt:lpstr>CharWest_SussexTime_in_service20_years_or_more_but_less_than_30_yearsTime_in_service20_years_or_more_but_less_than_30_years</vt:lpstr>
      <vt:lpstr>CharWest_SussexTime_in_service30_years_or_moreTime_in_service30_years_or_more</vt:lpstr>
      <vt:lpstr>CharWest_SussexTime_in_service5_years_or_more_but_less_than_10_yearsTime_in_service5_years_or_more_but_less_than_10_years</vt:lpstr>
      <vt:lpstr>CharWest_SussexTime_in_serviceLess_than_2_yearsTime_in_serviceLess_than_2_years</vt:lpstr>
      <vt:lpstr>CharWest_SussexTotal</vt:lpstr>
      <vt:lpstr>CharWest_SussexTotal_Total</vt:lpstr>
      <vt:lpstr>CharWestminster</vt:lpstr>
      <vt:lpstr>CharWestminsterAge_group20_to_29_years_oldAge_group20_to_29_years_old</vt:lpstr>
      <vt:lpstr>CharWestminsterAge_group30_to_39_years_oldAge_group30_to_39_years_old</vt:lpstr>
      <vt:lpstr>CharWestminsterAge_group40_to_49_years_oldAge_group40_to_49_years_old</vt:lpstr>
      <vt:lpstr>CharWestminsterAge_group50_years_old_and_overAge_group50_years_old_and_over</vt:lpstr>
      <vt:lpstr>CharWestminsterEthnicityAny_other_ethnic_groupEthnicityAny_other_ethnic_group</vt:lpstr>
      <vt:lpstr>CharWestminsterEthnicityAsian_or_Asian_BritishEthnicityAsian_or_Asian_British</vt:lpstr>
      <vt:lpstr>CharWestminsterEthnicityBlack_or_Black_BritishEthnicityBlack_or_Black_British</vt:lpstr>
      <vt:lpstr>CharWestminsterEthnicityMixedEthnicityMixed</vt:lpstr>
      <vt:lpstr>CharWestminsterEthnicityRefused_or_not_availableEthnicityRefused_or_not_available</vt:lpstr>
      <vt:lpstr>CharWestminsterEthnicityWhiteEthnicityWhite</vt:lpstr>
      <vt:lpstr>CharWestminsterFemaleGenderFemale</vt:lpstr>
      <vt:lpstr>CharWestminsterGenderFemaleGenderFemale</vt:lpstr>
      <vt:lpstr>CharWestminsterGenderMaleGenderMale</vt:lpstr>
      <vt:lpstr>CharWestminsterMaleGenderMale</vt:lpstr>
      <vt:lpstr>CharWestminsterRoleCase_holderRoleCase_holder</vt:lpstr>
      <vt:lpstr>CharWestminsterRoleFirst_line_managerRoleFirst_line_manager</vt:lpstr>
      <vt:lpstr>CharWestminsterRoleMiddle_managerRoleMiddle_manager</vt:lpstr>
      <vt:lpstr>CharWestminsterRoleQualified_without_casesRoleQualified_without_cases</vt:lpstr>
      <vt:lpstr>CharWestminsterRoleSenior_managerRoleSenior_manager</vt:lpstr>
      <vt:lpstr>CharWestminsterRoleSenior_practitionerRoleSenior_practitioner</vt:lpstr>
      <vt:lpstr>CharWestminsterTime_in_service10_years_or_more_but_less_than_20_yearsTime_in_service10_years_or_more_but_less_than_20_years</vt:lpstr>
      <vt:lpstr>CharWestminsterTime_in_service2_years_or_more_but_less_than_5_yearsTime_in_service2_years_or_more_but_less_than_5_years</vt:lpstr>
      <vt:lpstr>CharWestminsterTime_in_service20_years_or_more_but_less_than_30_yearsTime_in_service20_years_or_more_but_less_than_30_years</vt:lpstr>
      <vt:lpstr>CharWestminsterTime_in_service30_years_or_moreTime_in_service30_years_or_more</vt:lpstr>
      <vt:lpstr>CharWestminsterTime_in_service5_years_or_more_but_less_than_10_yearsTime_in_service5_years_or_more_but_less_than_10_years</vt:lpstr>
      <vt:lpstr>CharWestminsterTime_in_serviceLess_than_2_yearsTime_in_serviceLess_than_2_years</vt:lpstr>
      <vt:lpstr>CharWestminsterTotal</vt:lpstr>
      <vt:lpstr>CharWestminsterTotal_Total</vt:lpstr>
      <vt:lpstr>CharWigan</vt:lpstr>
      <vt:lpstr>CharWiganAge_group20_to_29_years_oldAge_group20_to_29_years_old</vt:lpstr>
      <vt:lpstr>CharWiganAge_group30_to_39_years_oldAge_group30_to_39_years_old</vt:lpstr>
      <vt:lpstr>CharWiganAge_group40_to_49_years_oldAge_group40_to_49_years_old</vt:lpstr>
      <vt:lpstr>CharWiganAge_group50_years_old_and_overAge_group50_years_old_and_over</vt:lpstr>
      <vt:lpstr>CharWiganEthnicityAny_other_ethnic_groupEthnicityAny_other_ethnic_group</vt:lpstr>
      <vt:lpstr>CharWiganEthnicityAsian_or_Asian_BritishEthnicityAsian_or_Asian_British</vt:lpstr>
      <vt:lpstr>CharWiganEthnicityBlack_or_Black_BritishEthnicityBlack_or_Black_British</vt:lpstr>
      <vt:lpstr>CharWiganEthnicityMixedEthnicityMixed</vt:lpstr>
      <vt:lpstr>CharWiganEthnicityRefused_or_not_availableEthnicityRefused_or_not_available</vt:lpstr>
      <vt:lpstr>CharWiganEthnicityWhiteEthnicityWhite</vt:lpstr>
      <vt:lpstr>CharWiganFemaleGenderFemale</vt:lpstr>
      <vt:lpstr>CharWiganGenderFemaleGenderFemale</vt:lpstr>
      <vt:lpstr>CharWiganGenderMaleGenderMale</vt:lpstr>
      <vt:lpstr>CharWiganMaleGenderMale</vt:lpstr>
      <vt:lpstr>CharWiganRoleCase_holderRoleCase_holder</vt:lpstr>
      <vt:lpstr>CharWiganRoleFirst_line_managerRoleFirst_line_manager</vt:lpstr>
      <vt:lpstr>CharWiganRoleMiddle_managerRoleMiddle_manager</vt:lpstr>
      <vt:lpstr>CharWiganRoleQualified_without_casesRoleQualified_without_cases</vt:lpstr>
      <vt:lpstr>CharWiganRoleSenior_managerRoleSenior_manager</vt:lpstr>
      <vt:lpstr>CharWiganRoleSenior_practitionerRoleSenior_practitioner</vt:lpstr>
      <vt:lpstr>CharWiganTime_in_service10_years_or_more_but_less_than_20_yearsTime_in_service10_years_or_more_but_less_than_20_years</vt:lpstr>
      <vt:lpstr>CharWiganTime_in_service2_years_or_more_but_less_than_5_yearsTime_in_service2_years_or_more_but_less_than_5_years</vt:lpstr>
      <vt:lpstr>CharWiganTime_in_service20_years_or_more_but_less_than_30_yearsTime_in_service20_years_or_more_but_less_than_30_years</vt:lpstr>
      <vt:lpstr>CharWiganTime_in_service30_years_or_moreTime_in_service30_years_or_more</vt:lpstr>
      <vt:lpstr>CharWiganTime_in_service5_years_or_more_but_less_than_10_yearsTime_in_service5_years_or_more_but_less_than_10_years</vt:lpstr>
      <vt:lpstr>CharWiganTime_in_serviceLess_than_2_yearsTime_in_serviceLess_than_2_years</vt:lpstr>
      <vt:lpstr>CharWiganTotal</vt:lpstr>
      <vt:lpstr>CharWiganTotal_Total</vt:lpstr>
      <vt:lpstr>CharWiltshire</vt:lpstr>
      <vt:lpstr>CharWiltshireAge_group20_to_29_years_oldAge_group20_to_29_years_old</vt:lpstr>
      <vt:lpstr>CharWiltshireAge_group30_to_39_years_oldAge_group30_to_39_years_old</vt:lpstr>
      <vt:lpstr>CharWiltshireAge_group40_to_49_years_oldAge_group40_to_49_years_old</vt:lpstr>
      <vt:lpstr>CharWiltshireAge_group50_years_old_and_overAge_group50_years_old_and_over</vt:lpstr>
      <vt:lpstr>CharWiltshireEthnicityAny_other_ethnic_groupEthnicityAny_other_ethnic_group</vt:lpstr>
      <vt:lpstr>CharWiltshireEthnicityAsian_or_Asian_BritishEthnicityAsian_or_Asian_British</vt:lpstr>
      <vt:lpstr>CharWiltshireEthnicityBlack_or_Black_BritishEthnicityBlack_or_Black_British</vt:lpstr>
      <vt:lpstr>CharWiltshireEthnicityMixedEthnicityMixed</vt:lpstr>
      <vt:lpstr>CharWiltshireEthnicityRefused_or_not_availableEthnicityRefused_or_not_available</vt:lpstr>
      <vt:lpstr>CharWiltshireEthnicityWhiteEthnicityWhite</vt:lpstr>
      <vt:lpstr>CharWiltshireFemaleGenderFemale</vt:lpstr>
      <vt:lpstr>CharWiltshireGenderFemaleGenderFemale</vt:lpstr>
      <vt:lpstr>CharWiltshireGenderMaleGenderMale</vt:lpstr>
      <vt:lpstr>CharWiltshireMaleGenderMale</vt:lpstr>
      <vt:lpstr>CharWiltshireRoleCase_holderRoleCase_holder</vt:lpstr>
      <vt:lpstr>CharWiltshireRoleFirst_line_managerRoleFirst_line_manager</vt:lpstr>
      <vt:lpstr>CharWiltshireRoleMiddle_managerRoleMiddle_manager</vt:lpstr>
      <vt:lpstr>CharWiltshireRoleQualified_without_casesRoleQualified_without_cases</vt:lpstr>
      <vt:lpstr>CharWiltshireRoleSenior_managerRoleSenior_manager</vt:lpstr>
      <vt:lpstr>CharWiltshireRoleSenior_practitionerRoleSenior_practitioner</vt:lpstr>
      <vt:lpstr>CharWiltshireTime_in_service10_years_or_more_but_less_than_20_yearsTime_in_service10_years_or_more_but_less_than_20_years</vt:lpstr>
      <vt:lpstr>CharWiltshireTime_in_service2_years_or_more_but_less_than_5_yearsTime_in_service2_years_or_more_but_less_than_5_years</vt:lpstr>
      <vt:lpstr>CharWiltshireTime_in_service20_years_or_more_but_less_than_30_yearsTime_in_service20_years_or_more_but_less_than_30_years</vt:lpstr>
      <vt:lpstr>CharWiltshireTime_in_service30_years_or_moreTime_in_service30_years_or_more</vt:lpstr>
      <vt:lpstr>CharWiltshireTime_in_service5_years_or_more_but_less_than_10_yearsTime_in_service5_years_or_more_but_less_than_10_years</vt:lpstr>
      <vt:lpstr>CharWiltshireTime_in_serviceLess_than_2_yearsTime_in_serviceLess_than_2_years</vt:lpstr>
      <vt:lpstr>CharWiltshireTotal</vt:lpstr>
      <vt:lpstr>CharWiltshireTotal_Total</vt:lpstr>
      <vt:lpstr>CharWindsor_and_Maidenhead</vt:lpstr>
      <vt:lpstr>CharWindsor_and_MaidenheadAge_group20_to_29_years_oldAge_group20_to_29_years_old</vt:lpstr>
      <vt:lpstr>CharWindsor_and_MaidenheadAge_group30_to_39_years_oldAge_group30_to_39_years_old</vt:lpstr>
      <vt:lpstr>CharWindsor_and_MaidenheadAge_group40_to_49_years_oldAge_group40_to_49_years_old</vt:lpstr>
      <vt:lpstr>CharWindsor_and_MaidenheadAge_group50_years_old_and_overAge_group50_years_old_and_over</vt:lpstr>
      <vt:lpstr>CharWindsor_and_MaidenheadEthnicityAny_other_ethnic_groupEthnicityAny_other_ethnic_group</vt:lpstr>
      <vt:lpstr>CharWindsor_and_MaidenheadEthnicityAsian_or_Asian_BritishEthnicityAsian_or_Asian_British</vt:lpstr>
      <vt:lpstr>CharWindsor_and_MaidenheadEthnicityBlack_or_Black_BritishEthnicityBlack_or_Black_British</vt:lpstr>
      <vt:lpstr>CharWindsor_and_MaidenheadEthnicityMixedEthnicityMixed</vt:lpstr>
      <vt:lpstr>CharWindsor_and_MaidenheadEthnicityRefused_or_not_availableEthnicityRefused_or_not_available</vt:lpstr>
      <vt:lpstr>CharWindsor_and_MaidenheadEthnicityWhiteEthnicityWhite</vt:lpstr>
      <vt:lpstr>CharWindsor_and_MaidenheadFemaleGenderFemale</vt:lpstr>
      <vt:lpstr>CharWindsor_and_MaidenheadGenderFemaleGenderFemale</vt:lpstr>
      <vt:lpstr>CharWindsor_and_MaidenheadGenderMaleGenderMale</vt:lpstr>
      <vt:lpstr>CharWindsor_and_MaidenheadMaleGenderMale</vt:lpstr>
      <vt:lpstr>CharWindsor_and_MaidenheadRoleCase_holderRoleCase_holder</vt:lpstr>
      <vt:lpstr>CharWindsor_and_MaidenheadRoleFirst_line_managerRoleFirst_line_manager</vt:lpstr>
      <vt:lpstr>CharWindsor_and_MaidenheadRoleMiddle_managerRoleMiddle_manager</vt:lpstr>
      <vt:lpstr>CharWindsor_and_MaidenheadRoleQualified_without_casesRoleQualified_without_cases</vt:lpstr>
      <vt:lpstr>CharWindsor_and_MaidenheadRoleSenior_managerRoleSenior_manager</vt:lpstr>
      <vt:lpstr>CharWindsor_and_MaidenheadRoleSenior_practitionerRoleSenior_practitioner</vt:lpstr>
      <vt:lpstr>CharWindsor_and_MaidenheadTime_in_service10_years_or_more_but_less_than_20_yearsTime_in_service10_years_or_more_but_less_than_20_years</vt:lpstr>
      <vt:lpstr>CharWindsor_and_MaidenheadTime_in_service2_years_or_more_but_less_than_5_yearsTime_in_service2_years_or_more_but_less_than_5_years</vt:lpstr>
      <vt:lpstr>CharWindsor_and_MaidenheadTime_in_service20_years_or_more_but_less_than_30_yearsTime_in_service20_years_or_more_but_less_than_30_years</vt:lpstr>
      <vt:lpstr>CharWindsor_and_MaidenheadTime_in_service30_years_or_moreTime_in_service30_years_or_more</vt:lpstr>
      <vt:lpstr>CharWindsor_and_MaidenheadTime_in_service5_years_or_more_but_less_than_10_yearsTime_in_service5_years_or_more_but_less_than_10_years</vt:lpstr>
      <vt:lpstr>CharWindsor_and_MaidenheadTime_in_serviceLess_than_2_yearsTime_in_serviceLess_than_2_years</vt:lpstr>
      <vt:lpstr>CharWindsor_and_MaidenheadTotal</vt:lpstr>
      <vt:lpstr>CharWindsor_and_MaidenheadTotal_Total</vt:lpstr>
      <vt:lpstr>CharWirral</vt:lpstr>
      <vt:lpstr>CharWirralAge_group20_to_29_years_oldAge_group20_to_29_years_old</vt:lpstr>
      <vt:lpstr>CharWirralAge_group30_to_39_years_oldAge_group30_to_39_years_old</vt:lpstr>
      <vt:lpstr>CharWirralAge_group40_to_49_years_oldAge_group40_to_49_years_old</vt:lpstr>
      <vt:lpstr>CharWirralAge_group50_years_old_and_overAge_group50_years_old_and_over</vt:lpstr>
      <vt:lpstr>CharWirralEthnicityAny_other_ethnic_groupEthnicityAny_other_ethnic_group</vt:lpstr>
      <vt:lpstr>CharWirralEthnicityAsian_or_Asian_BritishEthnicityAsian_or_Asian_British</vt:lpstr>
      <vt:lpstr>CharWirralEthnicityBlack_or_Black_BritishEthnicityBlack_or_Black_British</vt:lpstr>
      <vt:lpstr>CharWirralEthnicityMixedEthnicityMixed</vt:lpstr>
      <vt:lpstr>CharWirralEthnicityRefused_or_not_availableEthnicityRefused_or_not_available</vt:lpstr>
      <vt:lpstr>CharWirralEthnicityWhiteEthnicityWhite</vt:lpstr>
      <vt:lpstr>CharWirralFemaleGenderFemale</vt:lpstr>
      <vt:lpstr>CharWirralGenderFemaleGenderFemale</vt:lpstr>
      <vt:lpstr>CharWirralGenderMaleGenderMale</vt:lpstr>
      <vt:lpstr>CharWirralMaleGenderMale</vt:lpstr>
      <vt:lpstr>CharWirralRoleCase_holderRoleCase_holder</vt:lpstr>
      <vt:lpstr>CharWirralRoleFirst_line_managerRoleFirst_line_manager</vt:lpstr>
      <vt:lpstr>CharWirralRoleMiddle_managerRoleMiddle_manager</vt:lpstr>
      <vt:lpstr>CharWirralRoleQualified_without_casesRoleQualified_without_cases</vt:lpstr>
      <vt:lpstr>CharWirralRoleSenior_managerRoleSenior_manager</vt:lpstr>
      <vt:lpstr>CharWirralRoleSenior_practitionerRoleSenior_practitioner</vt:lpstr>
      <vt:lpstr>CharWirralTime_in_service10_years_or_more_but_less_than_20_yearsTime_in_service10_years_or_more_but_less_than_20_years</vt:lpstr>
      <vt:lpstr>CharWirralTime_in_service2_years_or_more_but_less_than_5_yearsTime_in_service2_years_or_more_but_less_than_5_years</vt:lpstr>
      <vt:lpstr>CharWirralTime_in_service20_years_or_more_but_less_than_30_yearsTime_in_service20_years_or_more_but_less_than_30_years</vt:lpstr>
      <vt:lpstr>CharWirralTime_in_service30_years_or_moreTime_in_service30_years_or_more</vt:lpstr>
      <vt:lpstr>CharWirralTime_in_service5_years_or_more_but_less_than_10_yearsTime_in_service5_years_or_more_but_less_than_10_years</vt:lpstr>
      <vt:lpstr>CharWirralTime_in_serviceLess_than_2_yearsTime_in_serviceLess_than_2_years</vt:lpstr>
      <vt:lpstr>CharWirralTotal</vt:lpstr>
      <vt:lpstr>CharWirralTotal_Total</vt:lpstr>
      <vt:lpstr>CharWokingham</vt:lpstr>
      <vt:lpstr>CharWokinghamAge_group20_to_29_years_oldAge_group20_to_29_years_old</vt:lpstr>
      <vt:lpstr>CharWokinghamAge_group30_to_39_years_oldAge_group30_to_39_years_old</vt:lpstr>
      <vt:lpstr>CharWokinghamAge_group40_to_49_years_oldAge_group40_to_49_years_old</vt:lpstr>
      <vt:lpstr>CharWokinghamAge_group50_years_old_and_overAge_group50_years_old_and_over</vt:lpstr>
      <vt:lpstr>CharWokinghamEthnicityAny_other_ethnic_groupEthnicityAny_other_ethnic_group</vt:lpstr>
      <vt:lpstr>CharWokinghamEthnicityAsian_or_Asian_BritishEthnicityAsian_or_Asian_British</vt:lpstr>
      <vt:lpstr>CharWokinghamEthnicityBlack_or_Black_BritishEthnicityBlack_or_Black_British</vt:lpstr>
      <vt:lpstr>CharWokinghamEthnicityMixedEthnicityMixed</vt:lpstr>
      <vt:lpstr>CharWokinghamEthnicityRefused_or_not_availableEthnicityRefused_or_not_available</vt:lpstr>
      <vt:lpstr>CharWokinghamEthnicityWhiteEthnicityWhite</vt:lpstr>
      <vt:lpstr>CharWokinghamFemaleGenderFemale</vt:lpstr>
      <vt:lpstr>CharWokinghamGenderFemaleGenderFemale</vt:lpstr>
      <vt:lpstr>CharWokinghamGenderMaleGenderMale</vt:lpstr>
      <vt:lpstr>CharWokinghamMaleGenderMale</vt:lpstr>
      <vt:lpstr>CharWokinghamRoleCase_holderRoleCase_holder</vt:lpstr>
      <vt:lpstr>CharWokinghamRoleFirst_line_managerRoleFirst_line_manager</vt:lpstr>
      <vt:lpstr>CharWokinghamRoleMiddle_managerRoleMiddle_manager</vt:lpstr>
      <vt:lpstr>CharWokinghamRoleQualified_without_casesRoleQualified_without_cases</vt:lpstr>
      <vt:lpstr>CharWokinghamRoleSenior_managerRoleSenior_manager</vt:lpstr>
      <vt:lpstr>CharWokinghamRoleSenior_practitionerRoleSenior_practitioner</vt:lpstr>
      <vt:lpstr>CharWokinghamTime_in_service10_years_or_more_but_less_than_20_yearsTime_in_service10_years_or_more_but_less_than_20_years</vt:lpstr>
      <vt:lpstr>CharWokinghamTime_in_service2_years_or_more_but_less_than_5_yearsTime_in_service2_years_or_more_but_less_than_5_years</vt:lpstr>
      <vt:lpstr>CharWokinghamTime_in_service20_years_or_more_but_less_than_30_yearsTime_in_service20_years_or_more_but_less_than_30_years</vt:lpstr>
      <vt:lpstr>CharWokinghamTime_in_service30_years_or_moreTime_in_service30_years_or_more</vt:lpstr>
      <vt:lpstr>CharWokinghamTime_in_service5_years_or_more_but_less_than_10_yearsTime_in_service5_years_or_more_but_less_than_10_years</vt:lpstr>
      <vt:lpstr>CharWokinghamTime_in_serviceLess_than_2_yearsTime_in_serviceLess_than_2_years</vt:lpstr>
      <vt:lpstr>CharWokinghamTotal</vt:lpstr>
      <vt:lpstr>CharWokinghamTotal_Total</vt:lpstr>
      <vt:lpstr>CharWolverhampton</vt:lpstr>
      <vt:lpstr>CharWolverhamptonAge_group20_to_29_years_oldAge_group20_to_29_years_old</vt:lpstr>
      <vt:lpstr>CharWolverhamptonAge_group30_to_39_years_oldAge_group30_to_39_years_old</vt:lpstr>
      <vt:lpstr>CharWolverhamptonAge_group40_to_49_years_oldAge_group40_to_49_years_old</vt:lpstr>
      <vt:lpstr>CharWolverhamptonAge_group50_years_old_and_overAge_group50_years_old_and_over</vt:lpstr>
      <vt:lpstr>CharWolverhamptonEthnicityAny_other_ethnic_groupEthnicityAny_other_ethnic_group</vt:lpstr>
      <vt:lpstr>CharWolverhamptonEthnicityAsian_or_Asian_BritishEthnicityAsian_or_Asian_British</vt:lpstr>
      <vt:lpstr>CharWolverhamptonEthnicityBlack_or_Black_BritishEthnicityBlack_or_Black_British</vt:lpstr>
      <vt:lpstr>CharWolverhamptonEthnicityMixedEthnicityMixed</vt:lpstr>
      <vt:lpstr>CharWolverhamptonEthnicityRefused_or_not_availableEthnicityRefused_or_not_available</vt:lpstr>
      <vt:lpstr>CharWolverhamptonEthnicityWhiteEthnicityWhite</vt:lpstr>
      <vt:lpstr>CharWolverhamptonFemaleGenderFemale</vt:lpstr>
      <vt:lpstr>CharWolverhamptonGenderFemaleGenderFemale</vt:lpstr>
      <vt:lpstr>CharWolverhamptonGenderMaleGenderMale</vt:lpstr>
      <vt:lpstr>CharWolverhamptonMaleGenderMale</vt:lpstr>
      <vt:lpstr>CharWolverhamptonRoleCase_holderRoleCase_holder</vt:lpstr>
      <vt:lpstr>CharWolverhamptonRoleFirst_line_managerRoleFirst_line_manager</vt:lpstr>
      <vt:lpstr>CharWolverhamptonRoleMiddle_managerRoleMiddle_manager</vt:lpstr>
      <vt:lpstr>CharWolverhamptonRoleQualified_without_casesRoleQualified_without_cases</vt:lpstr>
      <vt:lpstr>CharWolverhamptonRoleSenior_managerRoleSenior_manager</vt:lpstr>
      <vt:lpstr>CharWolverhamptonRoleSenior_practitionerRoleSenior_practitioner</vt:lpstr>
      <vt:lpstr>CharWolverhamptonTime_in_service10_years_or_more_but_less_than_20_yearsTime_in_service10_years_or_more_but_less_than_20_years</vt:lpstr>
      <vt:lpstr>CharWolverhamptonTime_in_service2_years_or_more_but_less_than_5_yearsTime_in_service2_years_or_more_but_less_than_5_years</vt:lpstr>
      <vt:lpstr>CharWolverhamptonTime_in_service20_years_or_more_but_less_than_30_yearsTime_in_service20_years_or_more_but_less_than_30_years</vt:lpstr>
      <vt:lpstr>CharWolverhamptonTime_in_service30_years_or_moreTime_in_service30_years_or_more</vt:lpstr>
      <vt:lpstr>CharWolverhamptonTime_in_service5_years_or_more_but_less_than_10_yearsTime_in_service5_years_or_more_but_less_than_10_years</vt:lpstr>
      <vt:lpstr>CharWolverhamptonTime_in_serviceLess_than_2_yearsTime_in_serviceLess_than_2_years</vt:lpstr>
      <vt:lpstr>CharWolverhamptonTotal</vt:lpstr>
      <vt:lpstr>CharWolverhamptonTotal_Total</vt:lpstr>
      <vt:lpstr>CharWorcestershire</vt:lpstr>
      <vt:lpstr>CharWorcestershireAge_group20_to_29_years_oldAge_group20_to_29_years_old</vt:lpstr>
      <vt:lpstr>CharWorcestershireAge_group30_to_39_years_oldAge_group30_to_39_years_old</vt:lpstr>
      <vt:lpstr>CharWorcestershireAge_group40_to_49_years_oldAge_group40_to_49_years_old</vt:lpstr>
      <vt:lpstr>CharWorcestershireAge_group50_years_old_and_overAge_group50_years_old_and_over</vt:lpstr>
      <vt:lpstr>CharWorcestershireEthnicityAny_other_ethnic_groupEthnicityAny_other_ethnic_group</vt:lpstr>
      <vt:lpstr>CharWorcestershireEthnicityAsian_or_Asian_BritishEthnicityAsian_or_Asian_British</vt:lpstr>
      <vt:lpstr>CharWorcestershireEthnicityBlack_or_Black_BritishEthnicityBlack_or_Black_British</vt:lpstr>
      <vt:lpstr>CharWorcestershireEthnicityMixedEthnicityMixed</vt:lpstr>
      <vt:lpstr>CharWorcestershireEthnicityRefused_or_not_availableEthnicityRefused_or_not_available</vt:lpstr>
      <vt:lpstr>CharWorcestershireEthnicityWhiteEthnicityWhite</vt:lpstr>
      <vt:lpstr>CharWorcestershireFemaleGenderFemale</vt:lpstr>
      <vt:lpstr>CharWorcestershireGenderFemaleGenderFemale</vt:lpstr>
      <vt:lpstr>CharWorcestershireGenderMaleGenderMale</vt:lpstr>
      <vt:lpstr>CharWorcestershireMaleGenderMale</vt:lpstr>
      <vt:lpstr>CharWorcestershireRoleCase_holderRoleCase_holder</vt:lpstr>
      <vt:lpstr>CharWorcestershireRoleFirst_line_managerRoleFirst_line_manager</vt:lpstr>
      <vt:lpstr>CharWorcestershireRoleMiddle_managerRoleMiddle_manager</vt:lpstr>
      <vt:lpstr>CharWorcestershireRoleQualified_without_casesRoleQualified_without_cases</vt:lpstr>
      <vt:lpstr>CharWorcestershireRoleSenior_managerRoleSenior_manager</vt:lpstr>
      <vt:lpstr>CharWorcestershireRoleSenior_practitionerRoleSenior_practitioner</vt:lpstr>
      <vt:lpstr>CharWorcestershireTime_in_service10_years_or_more_but_less_than_20_yearsTime_in_service10_years_or_more_but_less_than_20_years</vt:lpstr>
      <vt:lpstr>CharWorcestershireTime_in_service2_years_or_more_but_less_than_5_yearsTime_in_service2_years_or_more_but_less_than_5_years</vt:lpstr>
      <vt:lpstr>CharWorcestershireTime_in_service20_years_or_more_but_less_than_30_yearsTime_in_service20_years_or_more_but_less_than_30_years</vt:lpstr>
      <vt:lpstr>CharWorcestershireTime_in_service30_years_or_moreTime_in_service30_years_or_more</vt:lpstr>
      <vt:lpstr>CharWorcestershireTime_in_service5_years_or_more_but_less_than_10_yearsTime_in_service5_years_or_more_but_less_than_10_years</vt:lpstr>
      <vt:lpstr>CharWorcestershireTime_in_serviceLess_than_2_yearsTime_in_serviceLess_than_2_years</vt:lpstr>
      <vt:lpstr>CharWorcestershireTotal</vt:lpstr>
      <vt:lpstr>CharWorcestershireTotal_Total</vt:lpstr>
      <vt:lpstr>CharYork</vt:lpstr>
      <vt:lpstr>CharYorkAge_group20_to_29_years_oldAge_group20_to_29_years_old</vt:lpstr>
      <vt:lpstr>CharYorkAge_group30_to_39_years_oldAge_group30_to_39_years_old</vt:lpstr>
      <vt:lpstr>CharYorkAge_group40_to_49_years_oldAge_group40_to_49_years_old</vt:lpstr>
      <vt:lpstr>CharYorkAge_group50_years_old_and_overAge_group50_years_old_and_over</vt:lpstr>
      <vt:lpstr>CharYorkEthnicityAny_other_ethnic_groupEthnicityAny_other_ethnic_group</vt:lpstr>
      <vt:lpstr>CharYorkEthnicityAsian_or_Asian_BritishEthnicityAsian_or_Asian_British</vt:lpstr>
      <vt:lpstr>CharYorkEthnicityBlack_or_Black_BritishEthnicityBlack_or_Black_British</vt:lpstr>
      <vt:lpstr>CharYorkEthnicityMixedEthnicityMixed</vt:lpstr>
      <vt:lpstr>CharYorkEthnicityRefused_or_not_availableEthnicityRefused_or_not_available</vt:lpstr>
      <vt:lpstr>CharYorkEthnicityWhiteEthnicityWhite</vt:lpstr>
      <vt:lpstr>CharYorkFemaleGenderFemale</vt:lpstr>
      <vt:lpstr>CharYorkGenderFemaleGenderFemale</vt:lpstr>
      <vt:lpstr>CharYorkGenderMaleGenderMale</vt:lpstr>
      <vt:lpstr>CharYorkMaleGenderMale</vt:lpstr>
      <vt:lpstr>CharYorkRoleCase_holderRoleCase_holder</vt:lpstr>
      <vt:lpstr>CharYorkRoleFirst_line_managerRoleFirst_line_manager</vt:lpstr>
      <vt:lpstr>CharYorkRoleMiddle_managerRoleMiddle_manager</vt:lpstr>
      <vt:lpstr>CharYorkRoleQualified_without_casesRoleQualified_without_cases</vt:lpstr>
      <vt:lpstr>CharYorkRoleSenior_managerRoleSenior_manager</vt:lpstr>
      <vt:lpstr>CharYorkRoleSenior_practitionerRoleSenior_practitioner</vt:lpstr>
      <vt:lpstr>CharYorkshire_and_the_Humber</vt:lpstr>
      <vt:lpstr>CharYorkshire_and_the_HumberAge_group20_to_29_years_oldAge_group20_to_29_years_old</vt:lpstr>
      <vt:lpstr>CharYorkshire_and_the_HumberAge_group30_to_39_years_oldAge_group30_to_39_years_old</vt:lpstr>
      <vt:lpstr>CharYorkshire_and_the_HumberAge_group40_to_49_years_oldAge_group40_to_49_years_old</vt:lpstr>
      <vt:lpstr>CharYorkshire_and_the_HumberAge_group50_years_old_and_overAge_group50_years_old_and_over</vt:lpstr>
      <vt:lpstr>CharYorkshire_and_the_HumberEthnicityAny_other_ethnic_groupEthnicityAny_other_ethnic_group</vt:lpstr>
      <vt:lpstr>CharYorkshire_and_the_HumberEthnicityAsian_or_Asian_BritishEthnicityAsian_or_Asian_British</vt:lpstr>
      <vt:lpstr>CharYorkshire_and_the_HumberEthnicityBlack_or_Black_BritishEthnicityBlack_or_Black_British</vt:lpstr>
      <vt:lpstr>CharYorkshire_and_the_HumberEthnicityMixedEthnicityMixed</vt:lpstr>
      <vt:lpstr>CharYorkshire_and_the_HumberEthnicityRefused_or_not_availableEthnicityRefused_or_not_available</vt:lpstr>
      <vt:lpstr>CharYorkshire_and_the_HumberEthnicityWhiteEthnicityWhite</vt:lpstr>
      <vt:lpstr>CharYorkshire_and_the_HumberFemaleGenderFemale</vt:lpstr>
      <vt:lpstr>CharYorkshire_and_the_HumberGenderFemaleGenderFemale</vt:lpstr>
      <vt:lpstr>CharYorkshire_and_the_HumberGenderMaleGenderMale</vt:lpstr>
      <vt:lpstr>CharYorkshire_and_the_HumberMaleGenderMale</vt:lpstr>
      <vt:lpstr>CharYorkshire_and_the_HumberRoleCase_holderRoleCase_holder</vt:lpstr>
      <vt:lpstr>CharYorkshire_and_the_HumberRoleFirst_line_managerRoleFirst_line_manager</vt:lpstr>
      <vt:lpstr>CharYorkshire_and_the_HumberRoleMiddle_managerRoleMiddle_manager</vt:lpstr>
      <vt:lpstr>CharYorkshire_and_the_HumberRoleQualified_without_casesRoleQualified_without_cases</vt:lpstr>
      <vt:lpstr>CharYorkshire_and_the_HumberRoleSenior_managerRoleSenior_manager</vt:lpstr>
      <vt:lpstr>CharYorkshire_and_the_HumberRoleSenior_practitionerRoleSenior_practitioner</vt:lpstr>
      <vt:lpstr>CharYorkshire_and_the_HumberTime_in_service10_years_or_more_but_less_than_20_yearsTime_in_service10_years_or_more_but_less_than_20_years</vt:lpstr>
      <vt:lpstr>CharYorkshire_and_the_HumberTime_in_service2_years_or_more_but_less_than_5_yearsTime_in_service2_years_or_more_but_less_than_5_years</vt:lpstr>
      <vt:lpstr>CharYorkshire_and_the_HumberTime_in_service20_years_or_more_but_less_than_30_yearsTime_in_service20_years_or_more_but_less_than_30_years</vt:lpstr>
      <vt:lpstr>CharYorkshire_and_the_HumberTime_in_service30_years_or_moreTime_in_service30_years_or_more</vt:lpstr>
      <vt:lpstr>CharYorkshire_and_the_HumberTime_in_service5_years_or_more_but_less_than_10_yearsTime_in_service5_years_or_more_but_less_than_10_years</vt:lpstr>
      <vt:lpstr>CharYorkshire_and_the_HumberTime_in_serviceLess_than_2_yearsTime_in_serviceLess_than_2_years</vt:lpstr>
      <vt:lpstr>CharYorkshire_and_the_HumberTotal</vt:lpstr>
      <vt:lpstr>CharYorkshire_and_the_HumberTotal_Total</vt:lpstr>
      <vt:lpstr>CharYorkTime_in_service10_years_or_more_but_less_than_20_yearsTime_in_service10_years_or_more_but_less_than_20_years</vt:lpstr>
      <vt:lpstr>CharYorkTime_in_service2_years_or_more_but_less_than_5_yearsTime_in_service2_years_or_more_but_less_than_5_years</vt:lpstr>
      <vt:lpstr>CharYorkTime_in_service20_years_or_more_but_less_than_30_yearsTime_in_service20_years_or_more_but_less_than_30_years</vt:lpstr>
      <vt:lpstr>CharYorkTime_in_service30_years_or_moreTime_in_service30_years_or_more</vt:lpstr>
      <vt:lpstr>CharYorkTime_in_service5_years_or_more_but_less_than_10_yearsTime_in_service5_years_or_more_but_less_than_10_years</vt:lpstr>
      <vt:lpstr>CharYorkTime_in_serviceLess_than_2_yearsTime_in_serviceLess_than_2_years</vt:lpstr>
      <vt:lpstr>CharYorkTotal</vt:lpstr>
      <vt:lpstr>CharYorkTotal_Total</vt:lpstr>
      <vt:lpstr>CSWW_FTE_and_Headcount_snapshot!Cheshire_East</vt:lpstr>
      <vt:lpstr>Cheshire_East</vt:lpstr>
      <vt:lpstr>CSWW_FTE_and_Headcount_snapshot!Cheshire_West_and_Chester</vt:lpstr>
      <vt:lpstr>Cheshire_West_and_Chester</vt:lpstr>
      <vt:lpstr>CSWW_FTE_and_Headcount_snapshot!City_of_London</vt:lpstr>
      <vt:lpstr>City_of_London</vt:lpstr>
      <vt:lpstr>CSWW_FTE_and_Headcount_snapshot!Cornwall</vt:lpstr>
      <vt:lpstr>Cornwall</vt:lpstr>
      <vt:lpstr>CSWW_FTE_and_Headcount_snapshot!Coventry</vt:lpstr>
      <vt:lpstr>Coventry</vt:lpstr>
      <vt:lpstr>CSWW_FTE_and_Headcount_snapshot!Croydon</vt:lpstr>
      <vt:lpstr>Croydon</vt:lpstr>
      <vt:lpstr>csww_absence_rate_fte</vt:lpstr>
      <vt:lpstr>csww_agency_fte</vt:lpstr>
      <vt:lpstr>csww_agency_headcount</vt:lpstr>
      <vt:lpstr>csww_agency_worker_rate_fte</vt:lpstr>
      <vt:lpstr>csww_agency_worker_rate_headcount</vt:lpstr>
      <vt:lpstr>csww_agencycover_fte</vt:lpstr>
      <vt:lpstr>csww_agencycover_headcount</vt:lpstr>
      <vt:lpstr>csww_case_holders_fte</vt:lpstr>
      <vt:lpstr>csww_cases_fte</vt:lpstr>
      <vt:lpstr>csww_fte</vt:lpstr>
      <vt:lpstr>csww_headcount</vt:lpstr>
      <vt:lpstr>csww_leaver_fte</vt:lpstr>
      <vt:lpstr>csww_leaver_fte_percent</vt:lpstr>
      <vt:lpstr>csww_leaver_headcount</vt:lpstr>
      <vt:lpstr>csww_leaver_headcount_percent</vt:lpstr>
      <vt:lpstr>csww_starter_fte</vt:lpstr>
      <vt:lpstr>csww_starter_fte_percent</vt:lpstr>
      <vt:lpstr>csww_starter_headcount</vt:lpstr>
      <vt:lpstr>csww_starter_headcount_percent</vt:lpstr>
      <vt:lpstr>csww_turnover_rate_fte</vt:lpstr>
      <vt:lpstr>csww_turnover_rate_headcount</vt:lpstr>
      <vt:lpstr>csww_vacancy_fte</vt:lpstr>
      <vt:lpstr>csww_vacancy_rate_fte</vt:lpstr>
      <vt:lpstr>csww_working_days_lost_fte</vt:lpstr>
      <vt:lpstr>CSWW_FTE_and_Headcount_snapshot!Cumbria</vt:lpstr>
      <vt:lpstr>Cumbria</vt:lpstr>
      <vt:lpstr>CSWW_FTE_and_Headcount_snapshot!Darlington</vt:lpstr>
      <vt:lpstr>Darlington</vt:lpstr>
      <vt:lpstr>CSWW_FTE_and_Headcount_snapshot!Derby</vt:lpstr>
      <vt:lpstr>Derby</vt:lpstr>
      <vt:lpstr>CSWW_FTE_and_Headcount_snapshot!Derbyshire</vt:lpstr>
      <vt:lpstr>Derbyshire</vt:lpstr>
      <vt:lpstr>CSWW_FTE_and_Headcount_snapshot!Devon</vt:lpstr>
      <vt:lpstr>Devon</vt:lpstr>
      <vt:lpstr>CSWW_FTE_and_Headcount_snapshot!Doncaster</vt:lpstr>
      <vt:lpstr>Doncaster</vt:lpstr>
      <vt:lpstr>CSWW_FTE_and_Headcount_snapshot!Dorset</vt:lpstr>
      <vt:lpstr>Dorset</vt:lpstr>
      <vt:lpstr>CSWW_FTE_and_Headcount_snapshot!Dudley</vt:lpstr>
      <vt:lpstr>Dudley</vt:lpstr>
      <vt:lpstr>CSWW_FTE_and_Headcount_snapshot!Durham</vt:lpstr>
      <vt:lpstr>Durham</vt:lpstr>
      <vt:lpstr>CSWW_FTE_and_Headcount_snapshot!Ealing</vt:lpstr>
      <vt:lpstr>Ealing</vt:lpstr>
      <vt:lpstr>CSWW_FTE_and_Headcount_snapshot!East_Midlands</vt:lpstr>
      <vt:lpstr>East_Midlands</vt:lpstr>
      <vt:lpstr>CSWW_FTE_and_Headcount_snapshot!East_of_England</vt:lpstr>
      <vt:lpstr>East_of_England</vt:lpstr>
      <vt:lpstr>CSWW_FTE_and_Headcount_snapshot!East_Riding_of_Yorkshire</vt:lpstr>
      <vt:lpstr>East_Riding_of_Yorkshire</vt:lpstr>
      <vt:lpstr>CSWW_FTE_and_Headcount_snapshot!East_Sussex</vt:lpstr>
      <vt:lpstr>East_Sussex</vt:lpstr>
      <vt:lpstr>CSWW_FTE_and_Headcount_snapshot!Enfield</vt:lpstr>
      <vt:lpstr>Enfield</vt:lpstr>
      <vt:lpstr>CSWW_FTE_and_Headcount_snapshot!England</vt:lpstr>
      <vt:lpstr>England</vt:lpstr>
      <vt:lpstr>CSWW_FTE_and_Headcount_snapshot!Essex</vt:lpstr>
      <vt:lpstr>Essex</vt:lpstr>
      <vt:lpstr>CSWW_FTE_and_Headcount_snapshot!Gateshead</vt:lpstr>
      <vt:lpstr>Gateshead</vt:lpstr>
      <vt:lpstr>CSWW_FTE_and_Headcount_snapshot!Gloucestershire</vt:lpstr>
      <vt:lpstr>Gloucestershire</vt:lpstr>
      <vt:lpstr>CSWW_FTE_and_Headcount_snapshot!Greenwich</vt:lpstr>
      <vt:lpstr>Greenwich</vt:lpstr>
      <vt:lpstr>CSWW_FTE_and_Headcount_snapshot!Hackney</vt:lpstr>
      <vt:lpstr>Hackney</vt:lpstr>
      <vt:lpstr>CSWW_FTE_and_Headcount_snapshot!Halton</vt:lpstr>
      <vt:lpstr>Halton</vt:lpstr>
      <vt:lpstr>CSWW_FTE_and_Headcount_snapshot!Hammersmith_and_Fulham</vt:lpstr>
      <vt:lpstr>Hammersmith_and_Fulham</vt:lpstr>
      <vt:lpstr>CSWW_FTE_and_Headcount_snapshot!Hampshire</vt:lpstr>
      <vt:lpstr>Hampshire</vt:lpstr>
      <vt:lpstr>CSWW_FTE_and_Headcount_snapshot!Haringey</vt:lpstr>
      <vt:lpstr>Haringey</vt:lpstr>
      <vt:lpstr>CSWW_FTE_and_Headcount_snapshot!Harrow</vt:lpstr>
      <vt:lpstr>Harrow</vt:lpstr>
      <vt:lpstr>CSWW_FTE_and_Headcount_snapshot!Hartlepool</vt:lpstr>
      <vt:lpstr>Hartlepool</vt:lpstr>
      <vt:lpstr>CSWW_FTE_and_Headcount_snapshot!Havering</vt:lpstr>
      <vt:lpstr>Havering</vt:lpstr>
      <vt:lpstr>CSWW_FTE_and_Headcount_snapshot!Herefordshire</vt:lpstr>
      <vt:lpstr>Herefordshire</vt:lpstr>
      <vt:lpstr>CSWW_FTE_and_Headcount_snapshot!Hertfordshire</vt:lpstr>
      <vt:lpstr>Hertfordshire</vt:lpstr>
      <vt:lpstr>CSWW_FTE_and_Headcount_snapshot!Hillingdon</vt:lpstr>
      <vt:lpstr>Hillingdon</vt:lpstr>
      <vt:lpstr>CSWW_FTE_and_Headcount_snapshot!Hounslow</vt:lpstr>
      <vt:lpstr>Hounslow</vt:lpstr>
      <vt:lpstr>CSWW_FTE_and_Headcount_snapshot!Inner_London</vt:lpstr>
      <vt:lpstr>Inner_London</vt:lpstr>
      <vt:lpstr>CSWW_FTE_and_Headcount_snapshot!Isle_of_Wight</vt:lpstr>
      <vt:lpstr>Isle_of_Wight</vt:lpstr>
      <vt:lpstr>CSWW_FTE_and_Headcount_snapshot!Isles_of_Scilly</vt:lpstr>
      <vt:lpstr>Isles_of_Scilly</vt:lpstr>
      <vt:lpstr>CSWW_FTE_and_Headcount_snapshot!Islington</vt:lpstr>
      <vt:lpstr>Islington</vt:lpstr>
      <vt:lpstr>CSWW_FTE_and_Headcount_snapshot!Kensington_and_Chelsea</vt:lpstr>
      <vt:lpstr>Kensington_and_Chelsea</vt:lpstr>
      <vt:lpstr>CSWW_FTE_and_Headcount_snapshot!Kent</vt:lpstr>
      <vt:lpstr>Kent</vt:lpstr>
      <vt:lpstr>CSWW_FTE_and_Headcount_snapshot!Kingston_Upon_Hull_City_of</vt:lpstr>
      <vt:lpstr>Kingston_Upon_Hull_City_of</vt:lpstr>
      <vt:lpstr>CSWW_FTE_and_Headcount_snapshot!Kingston_upon_Thames</vt:lpstr>
      <vt:lpstr>Kingston_upon_Thames</vt:lpstr>
      <vt:lpstr>CSWW_FTE_and_Headcount_snapshot!Kirklees</vt:lpstr>
      <vt:lpstr>Kirklees</vt:lpstr>
      <vt:lpstr>CSWW_FTE_and_Headcount_snapshot!Knowsley</vt:lpstr>
      <vt:lpstr>Knowsley</vt:lpstr>
      <vt:lpstr>CSWW_FTE_and_Headcount_snapshot!Lambeth</vt:lpstr>
      <vt:lpstr>Lambeth</vt:lpstr>
      <vt:lpstr>CSWW_FTE_and_Headcount_snapshot!Lancashire</vt:lpstr>
      <vt:lpstr>Lancashire</vt:lpstr>
      <vt:lpstr>CSWW_FTE_and_Headcount_snapshot!Leeds</vt:lpstr>
      <vt:lpstr>Leeds</vt:lpstr>
      <vt:lpstr>CSWW_FTE_and_Headcount_snapshot!Leicester</vt:lpstr>
      <vt:lpstr>Leicester</vt:lpstr>
      <vt:lpstr>CSWW_FTE_and_Headcount_snapshot!Leicestershire</vt:lpstr>
      <vt:lpstr>Leicestershire</vt:lpstr>
      <vt:lpstr>CSWW_FTE_and_Headcount_snapshot!Lewisham</vt:lpstr>
      <vt:lpstr>Lewisham</vt:lpstr>
      <vt:lpstr>CSWW_FTE_and_Headcount_snapshot!Lincolnshire</vt:lpstr>
      <vt:lpstr>Lincolnshire</vt:lpstr>
      <vt:lpstr>CSWW_FTE_and_Headcount_snapshot!Liverpool</vt:lpstr>
      <vt:lpstr>Liverpool</vt:lpstr>
      <vt:lpstr>CSWW_FTE_and_Headcount_snapshot!Luton</vt:lpstr>
      <vt:lpstr>Luton</vt:lpstr>
      <vt:lpstr>CSWW_FTE_and_Headcount_snapshot!Manchester</vt:lpstr>
      <vt:lpstr>Manchester</vt:lpstr>
      <vt:lpstr>CSWW_FTE_and_Headcount_snapshot!Medway</vt:lpstr>
      <vt:lpstr>Medway</vt:lpstr>
      <vt:lpstr>CSWW_FTE_and_Headcount_snapshot!Merton</vt:lpstr>
      <vt:lpstr>Merton</vt:lpstr>
      <vt:lpstr>CSWW_FTE_and_Headcount_snapshot!Middlesbrough</vt:lpstr>
      <vt:lpstr>Middlesbrough</vt:lpstr>
      <vt:lpstr>CSWW_FTE_and_Headcount_snapshot!Milton_Keynes</vt:lpstr>
      <vt:lpstr>Milton_Keynes</vt:lpstr>
      <vt:lpstr>CSWW_FTE_and_Headcount_snapshot!Newcastle_upon_Tyne</vt:lpstr>
      <vt:lpstr>Newcastle_upon_Tyne</vt:lpstr>
      <vt:lpstr>CSWW_FTE_and_Headcount_snapshot!Newham</vt:lpstr>
      <vt:lpstr>Newham</vt:lpstr>
      <vt:lpstr>CSWW_FTE_and_Headcount_snapshot!Norfolk</vt:lpstr>
      <vt:lpstr>Norfolk</vt:lpstr>
      <vt:lpstr>CSWW_FTE_and_Headcount_snapshot!North_East</vt:lpstr>
      <vt:lpstr>North_East</vt:lpstr>
      <vt:lpstr>CSWW_FTE_and_Headcount_snapshot!North_East_Lincolnshire</vt:lpstr>
      <vt:lpstr>North_East_Lincolnshire</vt:lpstr>
      <vt:lpstr>CSWW_FTE_and_Headcount_snapshot!North_Lincolnshire</vt:lpstr>
      <vt:lpstr>North_Lincolnshire</vt:lpstr>
      <vt:lpstr>CSWW_FTE_and_Headcount_snapshot!North_Somerset</vt:lpstr>
      <vt:lpstr>North_Somerset</vt:lpstr>
      <vt:lpstr>CSWW_FTE_and_Headcount_snapshot!North_Tyneside</vt:lpstr>
      <vt:lpstr>North_Tyneside</vt:lpstr>
      <vt:lpstr>CSWW_FTE_and_Headcount_snapshot!North_West</vt:lpstr>
      <vt:lpstr>North_West</vt:lpstr>
      <vt:lpstr>CSWW_FTE_and_Headcount_snapshot!North_Yorkshire</vt:lpstr>
      <vt:lpstr>North_Yorkshire</vt:lpstr>
      <vt:lpstr>CSWW_FTE_and_Headcount_snapshot!Northamptonshire</vt:lpstr>
      <vt:lpstr>Northamptonshire</vt:lpstr>
      <vt:lpstr>CSWW_FTE_and_Headcount_snapshot!Northumberland</vt:lpstr>
      <vt:lpstr>Northumberland</vt:lpstr>
      <vt:lpstr>CSWW_FTE_and_Headcount_snapshot!Nottingham</vt:lpstr>
      <vt:lpstr>Nottingham</vt:lpstr>
      <vt:lpstr>CSWW_FTE_and_Headcount_snapshot!Nottinghamshire</vt:lpstr>
      <vt:lpstr>Nottinghamshire</vt:lpstr>
      <vt:lpstr>CSWW_FTE_and_Headcount_snapshot!Oldham</vt:lpstr>
      <vt:lpstr>Oldham</vt:lpstr>
      <vt:lpstr>CSWW_FTE_and_Headcount_snapshot!Outer_London</vt:lpstr>
      <vt:lpstr>Outer_London</vt:lpstr>
      <vt:lpstr>CSWW_FTE_and_Headcount_snapshot!Oxfordshire</vt:lpstr>
      <vt:lpstr>Oxfordshire</vt:lpstr>
      <vt:lpstr>CSWW_FTE_and_Headcount_snapshot!Peterborough</vt:lpstr>
      <vt:lpstr>Peterborough</vt:lpstr>
      <vt:lpstr>CSWW_FTE_and_Headcount_snapshot!Plymouth</vt:lpstr>
      <vt:lpstr>Plymouth</vt:lpstr>
      <vt:lpstr>CSWW_FTE_and_Headcount_snapshot!Poole</vt:lpstr>
      <vt:lpstr>Poole</vt:lpstr>
      <vt:lpstr>CSWW_FTE_and_Headcount_snapshot!Portsmouth</vt:lpstr>
      <vt:lpstr>Portsmouth</vt:lpstr>
      <vt:lpstr>Absence!Print_Area</vt:lpstr>
      <vt:lpstr>Age!Print_Area</vt:lpstr>
      <vt:lpstr>Agency!Print_Area</vt:lpstr>
      <vt:lpstr>Frontpage!Print_Area</vt:lpstr>
      <vt:lpstr>Home!Print_Area</vt:lpstr>
      <vt:lpstr>TimeInService!Print_Area</vt:lpstr>
      <vt:lpstr>Turnover!Print_Area</vt:lpstr>
      <vt:lpstr>Vacancies!Print_Area</vt:lpstr>
      <vt:lpstr>CSWW_FTE_and_Headcount_snapshot!Reading</vt:lpstr>
      <vt:lpstr>Reading</vt:lpstr>
      <vt:lpstr>CSWW_FTE_and_Headcount_snapshot!Redbridge</vt:lpstr>
      <vt:lpstr>Redbridge</vt:lpstr>
      <vt:lpstr>CSWW_FTE_and_Headcount_snapshot!Redcar_and_Cleveland</vt:lpstr>
      <vt:lpstr>Redcar_and_Cleveland</vt:lpstr>
      <vt:lpstr>CSWW_FTE_and_Headcount_snapshot!Rochdale</vt:lpstr>
      <vt:lpstr>Rochdale</vt:lpstr>
      <vt:lpstr>CSWW_FTE_and_Headcount_snapshot!Rotherham</vt:lpstr>
      <vt:lpstr>Rotherham</vt:lpstr>
      <vt:lpstr>CSWW_FTE_and_Headcount_snapshot!Rutland</vt:lpstr>
      <vt:lpstr>Rutland</vt:lpstr>
      <vt:lpstr>CSWW_FTE_and_Headcount_snapshot!Salford</vt:lpstr>
      <vt:lpstr>Salford</vt:lpstr>
      <vt:lpstr>CSWW_FTE_and_Headcount_snapshot!Sandwell</vt:lpstr>
      <vt:lpstr>Sandwell</vt:lpstr>
      <vt:lpstr>CSWW_FTE_and_Headcount_snapshot!Sefton</vt:lpstr>
      <vt:lpstr>Sefton</vt:lpstr>
      <vt:lpstr>CSWW_FTE_and_Headcount_snapshot!Sheffield</vt:lpstr>
      <vt:lpstr>Sheffield</vt:lpstr>
      <vt:lpstr>CSWW_FTE_and_Headcount_snapshot!Shropshire</vt:lpstr>
      <vt:lpstr>Shropshire</vt:lpstr>
      <vt:lpstr>CSWW_FTE_and_Headcount_snapshot!Slough</vt:lpstr>
      <vt:lpstr>Slough</vt:lpstr>
      <vt:lpstr>CSWW_FTE_and_Headcount_snapshot!Solihull</vt:lpstr>
      <vt:lpstr>Solihull</vt:lpstr>
      <vt:lpstr>CSWW_FTE_and_Headcount_snapshot!Somerset</vt:lpstr>
      <vt:lpstr>Somerset</vt:lpstr>
      <vt:lpstr>CSWW_FTE_and_Headcount_snapshot!South_East</vt:lpstr>
      <vt:lpstr>South_East</vt:lpstr>
      <vt:lpstr>CSWW_FTE_and_Headcount_snapshot!South_Gloucestershire</vt:lpstr>
      <vt:lpstr>South_Gloucestershire</vt:lpstr>
      <vt:lpstr>CSWW_FTE_and_Headcount_snapshot!South_Tyneside</vt:lpstr>
      <vt:lpstr>South_Tyneside</vt:lpstr>
      <vt:lpstr>CSWW_FTE_and_Headcount_snapshot!South_West</vt:lpstr>
      <vt:lpstr>South_West</vt:lpstr>
      <vt:lpstr>CSWW_FTE_and_Headcount_snapshot!Southampton</vt:lpstr>
      <vt:lpstr>Southampton</vt:lpstr>
      <vt:lpstr>CSWW_FTE_and_Headcount_snapshot!Southend_on_Sea</vt:lpstr>
      <vt:lpstr>Southend_on_Sea</vt:lpstr>
      <vt:lpstr>CSWW_FTE_and_Headcount_snapshot!Southwark</vt:lpstr>
      <vt:lpstr>Southwark</vt:lpstr>
      <vt:lpstr>CSWW_FTE_and_Headcount_snapshot!St._Helens</vt:lpstr>
      <vt:lpstr>St._Helens</vt:lpstr>
      <vt:lpstr>CSWW_FTE_and_Headcount_snapshot!Staffordshire</vt:lpstr>
      <vt:lpstr>Staffordshire</vt:lpstr>
      <vt:lpstr>CSWW_FTE_and_Headcount_snapshot!Stockport</vt:lpstr>
      <vt:lpstr>Stockport</vt:lpstr>
      <vt:lpstr>CSWW_FTE_and_Headcount_snapshot!Stockton_on_Tees</vt:lpstr>
      <vt:lpstr>Stockton_on_Tees</vt:lpstr>
      <vt:lpstr>CSWW_FTE_and_Headcount_snapshot!Stoke_on_Trent</vt:lpstr>
      <vt:lpstr>Stoke_on_Trent</vt:lpstr>
      <vt:lpstr>CSWW_FTE_and_Headcount_snapshot!Suffolk</vt:lpstr>
      <vt:lpstr>Suffolk</vt:lpstr>
      <vt:lpstr>CSWW_FTE_and_Headcount_snapshot!Sunderland</vt:lpstr>
      <vt:lpstr>Sunderland</vt:lpstr>
      <vt:lpstr>CSWW_FTE_and_Headcount_snapshot!Surrey</vt:lpstr>
      <vt:lpstr>Surrey</vt:lpstr>
      <vt:lpstr>CSWW_FTE_and_Headcount_snapshot!Sutton</vt:lpstr>
      <vt:lpstr>Sutton</vt:lpstr>
      <vt:lpstr>CSWW_FTE_and_Headcount_snapshot!Swindon</vt:lpstr>
      <vt:lpstr>Swindon</vt:lpstr>
      <vt:lpstr>CSWW_FTE_and_Headcount_snapshot!Tameside</vt:lpstr>
      <vt:lpstr>Tameside</vt:lpstr>
      <vt:lpstr>CSWW_FTE_and_Headcount_snapshot!Telford_and_Wrekin</vt:lpstr>
      <vt:lpstr>Telford_and_Wrekin</vt:lpstr>
      <vt:lpstr>CSWW_FTE_and_Headcount_snapshot!Thurrock</vt:lpstr>
      <vt:lpstr>Thurrock</vt:lpstr>
      <vt:lpstr>CSWW_FTE_and_Headcount_snapshot!Torbay</vt:lpstr>
      <vt:lpstr>Torbay</vt:lpstr>
      <vt:lpstr>CSWW_FTE_and_Headcount_snapshot!Tower_Hamlets</vt:lpstr>
      <vt:lpstr>Tower_Hamlets</vt:lpstr>
      <vt:lpstr>CSWW_FTE_and_Headcount_snapshot!Trafford</vt:lpstr>
      <vt:lpstr>Trafford</vt:lpstr>
      <vt:lpstr>CSWW_FTE_and_Headcount_snapshot!Wakefield</vt:lpstr>
      <vt:lpstr>Wakefield</vt:lpstr>
      <vt:lpstr>CSWW_FTE_and_Headcount_snapshot!Walsall</vt:lpstr>
      <vt:lpstr>Walsall</vt:lpstr>
      <vt:lpstr>CSWW_FTE_and_Headcount_snapshot!Waltham_Forest</vt:lpstr>
      <vt:lpstr>Waltham_Forest</vt:lpstr>
      <vt:lpstr>CSWW_FTE_and_Headcount_snapshot!Wandsworth</vt:lpstr>
      <vt:lpstr>Wandsworth</vt:lpstr>
      <vt:lpstr>CSWW_FTE_and_Headcount_snapshot!Warrington</vt:lpstr>
      <vt:lpstr>Warrington</vt:lpstr>
      <vt:lpstr>CSWW_FTE_and_Headcount_snapshot!Warwickshire</vt:lpstr>
      <vt:lpstr>Warwickshire</vt:lpstr>
      <vt:lpstr>CSWW_FTE_and_Headcount_snapshot!West_Berkshire</vt:lpstr>
      <vt:lpstr>West_Berkshire</vt:lpstr>
      <vt:lpstr>CSWW_FTE_and_Headcount_snapshot!West_Midlands</vt:lpstr>
      <vt:lpstr>West_Midlands</vt:lpstr>
      <vt:lpstr>CSWW_FTE_and_Headcount_snapshot!West_Sussex</vt:lpstr>
      <vt:lpstr>West_Sussex</vt:lpstr>
      <vt:lpstr>CSWW_FTE_and_Headcount_snapshot!Westminster</vt:lpstr>
      <vt:lpstr>Westminster</vt:lpstr>
      <vt:lpstr>CSWW_FTE_and_Headcount_snapshot!Wigan</vt:lpstr>
      <vt:lpstr>Wigan</vt:lpstr>
      <vt:lpstr>CSWW_FTE_and_Headcount_snapshot!Wiltshire</vt:lpstr>
      <vt:lpstr>Wiltshire</vt:lpstr>
      <vt:lpstr>CSWW_FTE_and_Headcount_snapshot!Windsor_and_Maidenhead</vt:lpstr>
      <vt:lpstr>Windsor_and_Maidenhead</vt:lpstr>
      <vt:lpstr>CSWW_FTE_and_Headcount_snapshot!Wirral</vt:lpstr>
      <vt:lpstr>Wirral</vt:lpstr>
      <vt:lpstr>CSWW_FTE_and_Headcount_snapshot!Wokingham</vt:lpstr>
      <vt:lpstr>Wokingham</vt:lpstr>
      <vt:lpstr>CSWW_FTE_and_Headcount_snapshot!Wolverhampton</vt:lpstr>
      <vt:lpstr>Wolverhampton</vt:lpstr>
      <vt:lpstr>CSWW_FTE_and_Headcount_snapshot!Worcestershire</vt:lpstr>
      <vt:lpstr>Worcestershire</vt:lpstr>
      <vt:lpstr>CSWW_FTE_and_Headcount_snapshot!York</vt:lpstr>
      <vt:lpstr>York</vt:lpstr>
      <vt:lpstr>CSWW_FTE_and_Headcount_snapshot!Yorkshire_and_the_Humber</vt:lpstr>
      <vt:lpstr>Yorkshire_and_the_Humber</vt:lpstr>
    </vt:vector>
  </TitlesOfParts>
  <Company>East sussex County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Josephh</dc:creator>
  <cp:lastModifiedBy>Joseph Hutchings</cp:lastModifiedBy>
  <cp:lastPrinted>2019-07-25T08:16:37Z</cp:lastPrinted>
  <dcterms:created xsi:type="dcterms:W3CDTF">2011-07-27T15:24:05Z</dcterms:created>
  <dcterms:modified xsi:type="dcterms:W3CDTF">2020-03-05T10:21:08Z</dcterms:modified>
</cp:coreProperties>
</file>